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4.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drawings/drawing5.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120" tabRatio="699" activeTab="0"/>
  </bookViews>
  <sheets>
    <sheet name="目次 " sheetId="1" r:id="rId1"/>
    <sheet name="1" sheetId="2" r:id="rId2"/>
    <sheet name="2（昭和57,58年）" sheetId="3" r:id="rId3"/>
    <sheet name="2（昭和59年）"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 name="23" sheetId="25" r:id="rId25"/>
    <sheet name="24(1)昭和58年" sheetId="26" r:id="rId26"/>
    <sheet name="24(2)昭和59年" sheetId="27" r:id="rId27"/>
    <sheet name="25" sheetId="28" r:id="rId28"/>
    <sheet name="26" sheetId="29" r:id="rId29"/>
    <sheet name="27" sheetId="30" r:id="rId30"/>
    <sheet name="28" sheetId="31" r:id="rId31"/>
    <sheet name="29（1)昭和56～58年" sheetId="32" r:id="rId32"/>
    <sheet name="29（2)昭和59年" sheetId="33" r:id="rId33"/>
    <sheet name="30(1)昭和58年度" sheetId="34" r:id="rId34"/>
    <sheet name="30(2)昭和59年度" sheetId="35" r:id="rId35"/>
    <sheet name="31（１）昭和57,58年度" sheetId="36" r:id="rId36"/>
    <sheet name="31（２）昭和59年度" sheetId="37" r:id="rId37"/>
    <sheet name="32（１）昭和57,58年度" sheetId="38" r:id="rId38"/>
    <sheet name="32（２）昭和59年度" sheetId="39" r:id="rId39"/>
    <sheet name="33" sheetId="40" r:id="rId40"/>
    <sheet name="34" sheetId="41" r:id="rId41"/>
    <sheet name="35" sheetId="42" r:id="rId42"/>
    <sheet name="（参考）全目次" sheetId="43" r:id="rId43"/>
  </sheets>
  <definedNames>
    <definedName name="_xlnm.Print_Area" localSheetId="35">'31（１）昭和57,58年度'!$A$1:$U$68</definedName>
  </definedNames>
  <calcPr fullCalcOnLoad="1"/>
</workbook>
</file>

<file path=xl/sharedStrings.xml><?xml version="1.0" encoding="utf-8"?>
<sst xmlns="http://schemas.openxmlformats.org/spreadsheetml/2006/main" count="3443" uniqueCount="1679">
  <si>
    <t>市町村別の林業従事世帯員数（農家世帯員）（昭和55年）</t>
  </si>
  <si>
    <t>保有山林の作業別林家数(農家林家）、植林作業面積及び下刈り作業面積（昭和55年）</t>
  </si>
  <si>
    <t>農家経済（昭和54～58年度）</t>
  </si>
  <si>
    <t>農家経済の分析指標（昭和54～58年度）</t>
  </si>
  <si>
    <t>車種別保有自動車数</t>
  </si>
  <si>
    <t>昭和６０年１１月</t>
  </si>
  <si>
    <t>山形県知事　　板垣　清一郎</t>
  </si>
  <si>
    <t>市町村別の面積（昭和58、59年）</t>
  </si>
  <si>
    <t>市町村の廃置分合及び境界変更（昭和55～59年）</t>
  </si>
  <si>
    <t>北海道・東北６県別の市、郡別面積及び地形別面積（昭和59年）</t>
  </si>
  <si>
    <t>気象概況</t>
  </si>
  <si>
    <t>地域気象観測所気象表</t>
  </si>
  <si>
    <t>(1)気温</t>
  </si>
  <si>
    <t>(2)降水量及び最深積雪</t>
  </si>
  <si>
    <t>(3)日照時間</t>
  </si>
  <si>
    <t>季節現象</t>
  </si>
  <si>
    <t>市町村別の人口推移（昭和55～59年）</t>
  </si>
  <si>
    <t>市町村別の人口動態（昭和57～59年）</t>
  </si>
  <si>
    <t>年齢、男女別人口（昭和58、59年）</t>
  </si>
  <si>
    <t>市町村別の年齢（５歳階級）別人口（昭和57～59年）</t>
  </si>
  <si>
    <t>人口の移動（昭和57～59年）</t>
  </si>
  <si>
    <t>市町村別の出生、死亡、死産、婚姻及び離婚数（昭和57、58年）</t>
  </si>
  <si>
    <t>就業状態、年齢（５歳階級）、男女別15歳以上人口（昭和57年）</t>
  </si>
  <si>
    <t>就業状態、産業（大分類）、従業上の地位、男女別有業者数（昭和57年）</t>
  </si>
  <si>
    <t>産業（3部門）、従業上の地位、年間就業日数、就業の規則性、週間就業時間、男女別有業者数
（昭和57年）</t>
  </si>
  <si>
    <t>(3)家事調定事件数</t>
  </si>
  <si>
    <t>市町村別の所有山林、保有山林がある林家数及び面積（昭和55年）</t>
  </si>
  <si>
    <t>昭和５８・５９年　山形県統計年鑑</t>
  </si>
  <si>
    <t>本書は、当課所管の各種統計資料を主とし、これに庁内各部課室及び他官公庁、団体、会社等から収集した資料もあわせ掲載した。</t>
  </si>
  <si>
    <t>本書の内容は、原則として調査時点が58・59年度に所属する調査については可能な限り掲載した。</t>
  </si>
  <si>
    <t>本書は、次の20部門から成っている。</t>
  </si>
  <si>
    <t>市町村別の人工林率別林家数及び人工林面積（農家林家）（昭和55年）</t>
  </si>
  <si>
    <t>市町村別の林産物等種類別販売林家数（農家林家）（昭和55年）</t>
  </si>
  <si>
    <t>市町村別の林家の主業（農家林家）（昭和55年）</t>
  </si>
  <si>
    <t>市町村別の林野面積及び森林面積（昭和55年）</t>
  </si>
  <si>
    <t>(1)個人所有分</t>
  </si>
  <si>
    <t>(2)共有分</t>
  </si>
  <si>
    <t>(1)野菜</t>
  </si>
  <si>
    <t>(2)果樹</t>
  </si>
  <si>
    <t>(3)工芸作物</t>
  </si>
  <si>
    <t>市町村別の従業地、通学地による人口（昼間人口）（昭和55年）</t>
  </si>
  <si>
    <t>(1)素材生産量</t>
  </si>
  <si>
    <t>(2)木炭生産量</t>
  </si>
  <si>
    <t>(3)林野副産物生産量</t>
  </si>
  <si>
    <t>(1)製材工場数</t>
  </si>
  <si>
    <t>(3)製材量</t>
  </si>
  <si>
    <t>(4)用途別製材品出荷量</t>
  </si>
  <si>
    <t>第１８章　教育、文化及び宗教</t>
  </si>
  <si>
    <t>道路現況</t>
  </si>
  <si>
    <t>(1)建築主別</t>
  </si>
  <si>
    <t>(2)構造別</t>
  </si>
  <si>
    <t>(3)用途別</t>
  </si>
  <si>
    <t>(1)利用関係別</t>
  </si>
  <si>
    <t>(2)種類別</t>
  </si>
  <si>
    <t>(1)外かく施設</t>
  </si>
  <si>
    <t>(2)けい留施設</t>
  </si>
  <si>
    <t>(3)臨港鉄道</t>
  </si>
  <si>
    <t>(1)計画給水人口及び普及率</t>
  </si>
  <si>
    <t>(2)給水施設数及び給水人口</t>
  </si>
  <si>
    <t>第１０章　運輸及び通信</t>
  </si>
  <si>
    <t>第９章　電気、ガス及び水道</t>
  </si>
  <si>
    <t>(1)酒田港</t>
  </si>
  <si>
    <t>(2)鼠ヶ関港及び加茂港</t>
  </si>
  <si>
    <t>(1)発送数量</t>
  </si>
  <si>
    <t>(2)到着数量</t>
  </si>
  <si>
    <t>(1)事業者数</t>
  </si>
  <si>
    <t>(2)旅客輸送</t>
  </si>
  <si>
    <t>(3)貨物輸送</t>
  </si>
  <si>
    <t>(4)自家用自動車有償貸渡（レンタカー）</t>
  </si>
  <si>
    <t>第１１章　商業及び貿易</t>
  </si>
  <si>
    <t>(1)一般求職、求人及び就職</t>
  </si>
  <si>
    <t>昭和６０年１１月</t>
  </si>
  <si>
    <t>(2)日雇求職、求人及び就労</t>
  </si>
  <si>
    <t>(1)発生件数及び参加人員</t>
  </si>
  <si>
    <t>(1)被保険者手帳交付数、印紙貼付枚数及び受給資格者票交付数</t>
  </si>
  <si>
    <t>(2)保険給付状況</t>
  </si>
  <si>
    <t>第１４章　所得、物価及び家計</t>
  </si>
  <si>
    <t>(1)業種別労災保険適用事業場成立状況</t>
  </si>
  <si>
    <t>(2)業種別保険収支状況</t>
  </si>
  <si>
    <t>(4)労働基準監督署別年金受給者状況</t>
  </si>
  <si>
    <t>(1)月別の被保護世帯数、人員及び扶助別人員</t>
  </si>
  <si>
    <t>(2)福祉事務所別の月別被保護世帯数及び人員</t>
  </si>
  <si>
    <t>(3)労働類型別被保護世帯数</t>
  </si>
  <si>
    <t>(1)福祉事務所別支出額</t>
  </si>
  <si>
    <t>１</t>
  </si>
  <si>
    <t>２</t>
  </si>
  <si>
    <t>４</t>
  </si>
  <si>
    <t>６</t>
  </si>
  <si>
    <t>７</t>
  </si>
  <si>
    <t>専修学校</t>
  </si>
  <si>
    <t>(1)設置者別学校数・生徒数の推移</t>
  </si>
  <si>
    <t>(2)課程別学科数・生徒数・卒業者数</t>
  </si>
  <si>
    <t>各種学校</t>
  </si>
  <si>
    <t>就職先都道府県別就職者数(高等学校）</t>
  </si>
  <si>
    <t>学科別・進学校別進学者数(高等学校）</t>
  </si>
  <si>
    <t>(2)月別支出額</t>
  </si>
  <si>
    <t>(1)所得総額</t>
  </si>
  <si>
    <t>(2)１人当たり所得</t>
  </si>
  <si>
    <t>(2)国民所得の分配</t>
  </si>
  <si>
    <t>(2)果実</t>
  </si>
  <si>
    <t>第１５章　公務員、選挙、司法及び公安</t>
  </si>
  <si>
    <t>(1)警察職員数</t>
  </si>
  <si>
    <t>(2)警察署別管轄区域等</t>
  </si>
  <si>
    <t>(1)登記</t>
  </si>
  <si>
    <t>(2)謄、抄本交付等数</t>
  </si>
  <si>
    <t>(1)山形地方裁判所管内簡易裁判所</t>
  </si>
  <si>
    <t>(2)山形地方裁判所、同管内支部</t>
  </si>
  <si>
    <t>(1)総括</t>
  </si>
  <si>
    <t>(2)家事審判事件数</t>
  </si>
  <si>
    <t>(1)保健所別実数及び率</t>
  </si>
  <si>
    <t>(2)業務の種類別医師及び歯科医師数</t>
  </si>
  <si>
    <t>(3)診療担当別医師数</t>
  </si>
  <si>
    <t>(4)業務の種類別薬剤師数</t>
  </si>
  <si>
    <t>第１７章　労働及び社会保障</t>
  </si>
  <si>
    <t>職業訓練校の状況</t>
  </si>
  <si>
    <t>市、郡別の金融機関別店舗数</t>
  </si>
  <si>
    <t>信用保証状況</t>
  </si>
  <si>
    <t>(1)一般会計</t>
  </si>
  <si>
    <t>(2)特別会計</t>
  </si>
  <si>
    <t>(4)公害の発生源別新規直接受理件数（典型７公害）</t>
  </si>
  <si>
    <t>(5)被害の種類別新規直接受理件数（典型７公害）</t>
  </si>
  <si>
    <t>(1)製造品出荷額</t>
  </si>
  <si>
    <t>(2)加工賃収入額</t>
  </si>
  <si>
    <t>第１３章　財政</t>
  </si>
  <si>
    <t>第１６章　衛生</t>
  </si>
  <si>
    <t>第７章　鉱工業</t>
  </si>
  <si>
    <t>凡例</t>
  </si>
  <si>
    <t>目次</t>
  </si>
  <si>
    <t>県の位置</t>
  </si>
  <si>
    <t>１</t>
  </si>
  <si>
    <t>２</t>
  </si>
  <si>
    <t>労働組合</t>
  </si>
  <si>
    <t>港湾</t>
  </si>
  <si>
    <t>本書は、県内の各般にわたる統計資料を集録し、県勢の実態を明らかにするため編集したものである。</t>
  </si>
  <si>
    <t>３</t>
  </si>
  <si>
    <t>４</t>
  </si>
  <si>
    <t>５</t>
  </si>
  <si>
    <t>７</t>
  </si>
  <si>
    <t>第２章　人口</t>
  </si>
  <si>
    <t>第３章　事業所</t>
  </si>
  <si>
    <t>第４章　農業</t>
  </si>
  <si>
    <t>第５章　林業</t>
  </si>
  <si>
    <t>第６章　水産業</t>
  </si>
  <si>
    <t>第８章　建設</t>
  </si>
  <si>
    <t>酒田港主要施設</t>
  </si>
  <si>
    <t>第１２章　金融</t>
  </si>
  <si>
    <t>第１９章　観光</t>
  </si>
  <si>
    <t>１．土地及び気象　　２．人口　　３．事業所　　４．農業　　５．林業</t>
  </si>
  <si>
    <t>６．水産業　　７．鉱工業　　８．建設　　９．電気、ガス及び水道　　10．運輸及び通信</t>
  </si>
  <si>
    <t>11．商業及び貿易　　12．金融　　13．財政　　14．所得、物価及び家計</t>
  </si>
  <si>
    <t>15．公務員、選挙、司法及び公安　　16．衛生　　17．労働及び社会保障　</t>
  </si>
  <si>
    <t>18．教育、文化及び宗教　　19．観光　　20.災害及び事故</t>
  </si>
  <si>
    <t>年は、暦年、年度は、会計年度を示し、符号の用法は、次のとおりである。</t>
  </si>
  <si>
    <t>　…　事実不詳及び調査を欠くもの　　　ｘ　数字が秘とくされているもの</t>
  </si>
  <si>
    <t>　０　表章単位に満たないもの　　　　　－　該当数字がないもの</t>
  </si>
  <si>
    <t>　＃　主要な事項を、うち数でかかげたもの</t>
  </si>
  <si>
    <t>統計数字の単位未満は、四捨五入することを原則とした。したがって、総数（合計）と内訳の積算値は一致しない場合がある。</t>
  </si>
  <si>
    <t>６</t>
  </si>
  <si>
    <t>統計資料の出所は、同一番号の頭初の統計表の脚注に記載し、それと異なるものについては、当該統計表の脚注に記載した。</t>
  </si>
  <si>
    <t>(1)国民総支出(名目・実質)</t>
  </si>
  <si>
    <t>第１章　土地及び気象</t>
  </si>
  <si>
    <t>市町村別民有地の面積、家屋の棟数及び床面積</t>
  </si>
  <si>
    <t>市町村別の高度別面積（昭和46年）</t>
  </si>
  <si>
    <t>(1)課程別学校数、生徒数及び教員数</t>
  </si>
  <si>
    <t>(2)課程別の学科別本科生徒数</t>
  </si>
  <si>
    <t>市町村の合併状況（明治22～昭和59年）</t>
  </si>
  <si>
    <t>人口の推移（大正9～昭和59年）</t>
  </si>
  <si>
    <t>副業の従業上の地位、所得、産業（大分類）、男女別有業者数－副業を持っている者－（昭和57年）</t>
  </si>
  <si>
    <t>地域別の県産米売渡状況（昭和57～59年産）</t>
  </si>
  <si>
    <t>入港船舶実績（昭和58、59年）</t>
  </si>
  <si>
    <t>(6)県民総支出(名目）</t>
  </si>
  <si>
    <t>(7)県民総支出(実質）</t>
  </si>
  <si>
    <t>(8)県民総支出(デフレーター）</t>
  </si>
  <si>
    <t>主要品目別平均価格（昭和58、59年）</t>
  </si>
  <si>
    <t>特定死因別の月別死亡数及び年齢階級別死亡数（昭和57、58年）</t>
  </si>
  <si>
    <t>学校種別学校数、学級数、生徒数、教員数及び職員数（昭和58、59年度）</t>
  </si>
  <si>
    <t>(2)海水浴場観光地別観光者数</t>
  </si>
  <si>
    <t>５</t>
  </si>
  <si>
    <t>(1)公立学校</t>
  </si>
  <si>
    <t>(2)私立学校</t>
  </si>
  <si>
    <t>(1)男子</t>
  </si>
  <si>
    <t>(2)女子</t>
  </si>
  <si>
    <t>(1)市町村別状況</t>
  </si>
  <si>
    <t>(2)都道府県別状況</t>
  </si>
  <si>
    <t>自然公園</t>
  </si>
  <si>
    <t>第２０章　災害及び事故</t>
  </si>
  <si>
    <t>火災</t>
  </si>
  <si>
    <t>附録</t>
  </si>
  <si>
    <t>度量衡換算表</t>
  </si>
  <si>
    <t>(1)消防勢力</t>
  </si>
  <si>
    <t>(1)月別発生状況</t>
  </si>
  <si>
    <t>(2)警察署別発生状況</t>
  </si>
  <si>
    <t>(3)当事者別発生状況</t>
  </si>
  <si>
    <t>(3)業種別給付種類別支払状況</t>
  </si>
  <si>
    <t>(8)都道府県別発生状況</t>
  </si>
  <si>
    <t>(1)苦情の受理及び処理件数</t>
  </si>
  <si>
    <t>(2)苦情の種類別新規直接受理件数</t>
  </si>
  <si>
    <t>(3)苦情の被害地域特性別新規直接受理件数（典型７公害）</t>
  </si>
  <si>
    <t>(1)県内移動</t>
  </si>
  <si>
    <t>(2)県外移動</t>
  </si>
  <si>
    <t>気象観測所一覧</t>
  </si>
  <si>
    <t>保健所、市町村別の業務種類別医師及び歯科医師数（昭和56、57年）</t>
  </si>
  <si>
    <t>就業保健婦、看護婦等医療施設の従事者数（昭和56、57年）</t>
  </si>
  <si>
    <t>保健所別の麻薬取扱者数（昭和57、58年度）</t>
  </si>
  <si>
    <t>保健所別の薬局及び医薬品等製造販売業者数（昭和57、58年度）</t>
  </si>
  <si>
    <t>医薬品等生産状況（昭和57、58年）</t>
  </si>
  <si>
    <t>保健所別の市町村別病院、一般診療所及び歯科診療所数（昭和57、58年）</t>
  </si>
  <si>
    <t>開設者別病院利用の状況（昭和57、58年）</t>
  </si>
  <si>
    <t>伝染病及び食中毒患者数－病類・月別－（昭和57、58年）</t>
  </si>
  <si>
    <t>保健所別の伝染病及び食中毒患者数（昭和57、58年）</t>
  </si>
  <si>
    <t>伝染病・食中毒患者数、罹患率、死亡者数及び死亡率（昭和57、58年）</t>
  </si>
  <si>
    <t>公共職業紹介状況（昭和57～59年度）</t>
  </si>
  <si>
    <t>賃金指数、雇用指数及び労働時間指数（昭和56～59年）</t>
  </si>
  <si>
    <t>産業別常用労働者の１人平均月間現金給与額（昭和56～59年）</t>
  </si>
  <si>
    <t>産業、企業規模別常用労働者の男女別年齢、勤続年数、実労働時間数、定期現金給与額及び労働者数（昭和57～59年）</t>
  </si>
  <si>
    <t>年齢別常用労働者の勤続年数、実労働時間、定期給与（昭和58、59年）</t>
  </si>
  <si>
    <t>学歴別常用労働者の企業規模別平均月間定期現金給与額及び労働者数（昭和58、59年）</t>
  </si>
  <si>
    <t>産業別常用労働者の年齢階級、企業規模別平均月間定期現金給与額（昭和58、59年）</t>
  </si>
  <si>
    <t>(1)市町村別の適用法規別労働組合数及び組合員数（昭和58、59年）</t>
  </si>
  <si>
    <t>(2)労働組合数及び組合員数（昭和50～59年）</t>
  </si>
  <si>
    <t>(3)産業別の労働組合数及び組合員数（昭和58、59年）</t>
  </si>
  <si>
    <t>(4)加入上部団体別労働組合数及び組合員数（昭和58、59年）</t>
  </si>
  <si>
    <t>労働争議（昭和55～59年）</t>
  </si>
  <si>
    <t>(2)産業別発生件数及び行為参加人員（争議行為を伴うもの）</t>
  </si>
  <si>
    <t>雇用保険（昭和58、59年度）</t>
  </si>
  <si>
    <t>日雇失業保険（昭和58、59年度）</t>
  </si>
  <si>
    <t>健康保険（昭和58、59年度）</t>
  </si>
  <si>
    <t>日雇特例被保険者（昭和58、59年度）</t>
  </si>
  <si>
    <t>厚生年金保険（昭和58、59年度）</t>
  </si>
  <si>
    <t>国民年金（昭和58、59年度）</t>
  </si>
  <si>
    <t>(1)社会保険事務所別の市町村別拠出年金及び死亡一時金支給状況</t>
  </si>
  <si>
    <t>(2)社会保険事務所被保険者、保険料免除者及び福祉年金受給権者数</t>
  </si>
  <si>
    <t>国民健康保険（昭和58、59年度）</t>
  </si>
  <si>
    <t>船員保険（昭和58、59年度）</t>
  </si>
  <si>
    <t>労働者災害補償保険（昭和57～59年度）</t>
  </si>
  <si>
    <t>生活保護（昭和58、59年度）</t>
  </si>
  <si>
    <t>全国、東北７県別生活保護世帯数、人員及び保護率（昭和58、59年度）</t>
  </si>
  <si>
    <t>生活保護費支出状況（昭和58、59年度）</t>
  </si>
  <si>
    <t>身体障害者補装具交付及び修理状況（昭和58、59年度）</t>
  </si>
  <si>
    <t>身体障害者数（昭和58、59年度）</t>
  </si>
  <si>
    <t>共同募金（昭和58、59年度）</t>
  </si>
  <si>
    <t>市町村別の保育所及び児童館等の状況（昭和58、59年）</t>
  </si>
  <si>
    <t>児童相談所における相談受付及び処理状況（昭和58年度）</t>
  </si>
  <si>
    <t>児童相談所における養護相談の年次別、理由別処理状況（昭和58、59年度）</t>
  </si>
  <si>
    <t>市町村別の小学校数、学級数、学年別児童数及び教員数（昭和57～59年度）</t>
  </si>
  <si>
    <t>市町村別の中学校数、学級数、学年別生徒数及び教員数（昭和57～59年度）</t>
  </si>
  <si>
    <t>高等学校（昭和57～59年度）</t>
  </si>
  <si>
    <t>盲学校、ろう学校及び養護学校の学校数、学級数、部科別児童・生徒数及び教員数（昭和57～59年度）</t>
  </si>
  <si>
    <t>(2)課程別課程数・生徒数・卒業者数</t>
  </si>
  <si>
    <t>大学、短期大学、高等専門学校別の学校数、学生・生徒数、教員数及び職員数（昭和58、59年度）</t>
  </si>
  <si>
    <t>中学校卒業者の進路別状況</t>
  </si>
  <si>
    <t>高等学校卒業者の進路別状況</t>
  </si>
  <si>
    <t>高等学校卒業者の産業、設置者、学科別就職者数</t>
  </si>
  <si>
    <t>市町村別中学校卒業者の産業別就職者数</t>
  </si>
  <si>
    <t>高等学校卒業者の職業別就職者数</t>
  </si>
  <si>
    <t>年齢別・理由別就学免除者・猶予者数（昭和58、59年度）</t>
  </si>
  <si>
    <t>学校教育費（昭和58年度）</t>
  </si>
  <si>
    <t>学校給食実施状況（昭和58、59年度）</t>
  </si>
  <si>
    <t>幼稚園、小学校、中学校、高等学校別の身長、体重、胸囲及び坐高の推移（昭和57～59年度）</t>
  </si>
  <si>
    <t>幼稚園、小学校、中学校、高等学校別の疾病・異常被患率（昭和57～59年度）</t>
  </si>
  <si>
    <t>教宗派別宗教法人数（昭和58年度）</t>
  </si>
  <si>
    <t>公立図書館別の蔵書、受入及び貸出状況（昭和58年度）</t>
  </si>
  <si>
    <t>種目別文化財件数（昭和59年）</t>
  </si>
  <si>
    <t>博物館</t>
  </si>
  <si>
    <t>テレビ受信契約数及び普及率（昭和58年度）</t>
  </si>
  <si>
    <t>観光者数（昭和57、58年度）</t>
  </si>
  <si>
    <t>(1)観光地別の県内外別観光者数</t>
  </si>
  <si>
    <t>(3)山岳観光地別観光者数</t>
  </si>
  <si>
    <t>(4)スキー場観光地別観光者数</t>
  </si>
  <si>
    <t>(5)名所旧跡観光地別観光者数</t>
  </si>
  <si>
    <t>(6)温泉観光地別観光者数</t>
  </si>
  <si>
    <t>有料道路</t>
  </si>
  <si>
    <t>(2)月別火災発生件数及び損害額（昭和58、59年）</t>
  </si>
  <si>
    <t>(3)出火原因別出火件数（昭和58、59年）</t>
  </si>
  <si>
    <t>(4)覚知方法別建物火災件数及び焼損面積（昭和58、59年）</t>
  </si>
  <si>
    <t>救急事故種別出場件数及び搬送人員（昭和58、59年）</t>
  </si>
  <si>
    <t>災害建築物の床面積及び損害見積額（昭和58、59年）</t>
  </si>
  <si>
    <t>稲作被害（昭和58、59年）</t>
  </si>
  <si>
    <t>蚕桑被害（昭和58、59年）</t>
  </si>
  <si>
    <t>交通事故発生件数及び死傷者数（昭和58、59年）</t>
  </si>
  <si>
    <t>(4)第１当事者の事故原因（違反）別発生状況</t>
  </si>
  <si>
    <t>(5)第１当事者の年齢、運転経験年数別発生状況―全事故―</t>
  </si>
  <si>
    <t>(6)年齢別死傷者数</t>
  </si>
  <si>
    <t>(7)路線別発生状況</t>
  </si>
  <si>
    <t>業種別の事業規模、起因物別労働災害被災者数（昭和58、59年度）</t>
  </si>
  <si>
    <t>公害苦情件数（昭和58、59年度）</t>
  </si>
  <si>
    <t>市部、町村部別の労働力状態、産業（大分類）、年齢（５歳階級）、男女別15歳以上人口（昭和55年）</t>
  </si>
  <si>
    <t>市町村別の労働力状態、男女別15歳以上人口（昭和55年）</t>
  </si>
  <si>
    <t>市部、町村部別の産業（大分類）、従業上の地位、男女別15歳以上就業者数（昭和55年）</t>
  </si>
  <si>
    <t>市町村別の世帯の種類、世帯人員別世帯数及び世帯人員（昭和55年）</t>
  </si>
  <si>
    <t>市町村別の事業所数及び従業者数（昭和56、53年）</t>
  </si>
  <si>
    <t>産業（大分類）、従業者規模別事業所数及び従業者数（農林水産業及び公務を除く）（昭和56、53年）</t>
  </si>
  <si>
    <t>産業（中分類）別事業所数及び従業者数（昭和56、53年）</t>
  </si>
  <si>
    <t>都道府県別の事業所数及び従業者数（農林水産業及び公務を除く）（昭和56、53年）</t>
  </si>
  <si>
    <t>産業（中分類）、経営組織別事業所数及び従業上の地位別従業者数（昭和53、56年）</t>
  </si>
  <si>
    <t>市町村別の地目別経営農家数及び経営耕地面積（昭和51～57年）</t>
  </si>
  <si>
    <t>市町村別農家の男女、年齢別世帯員数（昭和51～57年）</t>
  </si>
  <si>
    <t>市町村別農家の就業状態別16歳以上世帯員数（昭和51～57年）</t>
  </si>
  <si>
    <t>市町村別の専業、兼業、経営耕地規模別農家数（昭和51～57年）</t>
  </si>
  <si>
    <t>市町村別の農業雇用労働雇入農家数及び人数（昭和51～57年）</t>
  </si>
  <si>
    <t>市町村別の農用機械所有農家数及び台数（昭和51～57年）</t>
  </si>
  <si>
    <t>市町村別の家畜等飼養農家数及び頭羽数（昭和51～57年）</t>
  </si>
  <si>
    <t>市町村別の農家の兼業種類別従事者数（昭和54～57年）</t>
  </si>
  <si>
    <t>(2)製材用素材の入荷量</t>
  </si>
  <si>
    <t>市町村別の造林面積（昭和53～58年）</t>
  </si>
  <si>
    <t>市町村別の森林伐採面積（昭和53～58年）</t>
  </si>
  <si>
    <t>林産物生産量（昭和53～58年）</t>
  </si>
  <si>
    <t>製材工場、生産及び出荷量（昭和53～58年）</t>
  </si>
  <si>
    <t>市町村別の目的別保安林面積（昭和57、58年度）</t>
  </si>
  <si>
    <t>支庁、地方事務所別林道（昭和57、58年度）</t>
  </si>
  <si>
    <t>国有林の林種別蓄積</t>
  </si>
  <si>
    <t>民有林の林種別蓄積（昭和58、59年度）</t>
  </si>
  <si>
    <t>経営体階層、漁業地区別の経営組織、出漁日数別経営体数（海面漁業）（昭和53～58年）</t>
  </si>
  <si>
    <t>漁業地区別漁船隻数及びトン数（昭和53～58年）</t>
  </si>
  <si>
    <t>漁業地区別生産量－属人－（海面漁業）（昭和53～58年）</t>
  </si>
  <si>
    <t>漁業種類別漁獲量－属地－（海面漁業）（昭和54～59年）</t>
  </si>
  <si>
    <t>魚種別漁獲量－属地－（海面漁業）（昭和54～59年）</t>
  </si>
  <si>
    <t>魚種別漁獲量（内水面漁業）（昭和53～58年）</t>
  </si>
  <si>
    <t>養殖業収穫量（内水面漁業）（昭和53～58年）</t>
  </si>
  <si>
    <t>水産加工品生産量（昭和53～58年）</t>
  </si>
  <si>
    <t>漁業・養殖業種類別・規模別生産額（昭和53～58年）</t>
  </si>
  <si>
    <t>鉱種別鉱区数及び面積（昭和57、58年）</t>
  </si>
  <si>
    <t>鉱種別鉱業生産量及び生産額（昭和57、58年）</t>
  </si>
  <si>
    <t>産業分類別鉱工業生産指数（昭和57～59年）</t>
  </si>
  <si>
    <t>産業分類別鉱工業生産者製品在庫指数（昭和57～59年）</t>
  </si>
  <si>
    <t>産業（中分類）別従業者規模別製造業の事業所数、従業者数、原材料使用額等、製造品出荷額等、生産額及び付加価値額（昭和56～58年）</t>
  </si>
  <si>
    <t>産業（中分類）別従業者規模別製造業の工業用地面積及び用水量（従業者30人以上の事業所）
（昭和58年）</t>
  </si>
  <si>
    <t>産業（中分類）別製造業の従業者規模別事業所数、従業者数、現金給与総額、原材料使用額等、内国消費税額、在庫額、有形固定資産額、建設仮勘定額、製造品出荷額等、粗付加価値額、生産額及び付加価値額（昭和58年）</t>
  </si>
  <si>
    <t>市町村別製造業の産業（中分類）別事業所数、従業者数、現金給与総額、原材料使用額等、内国消費税額、在庫額年間増減、有形固定資産年間投資総額、製造品出荷額等、粗付加価値額及び生産額（昭和58年）</t>
  </si>
  <si>
    <t>商品分類別製造業の製造品出荷額及び加工賃収入額（昭和58年）</t>
  </si>
  <si>
    <t>東北７県別製造業の推移（昭和55～58年）</t>
  </si>
  <si>
    <t>着工建築物の建築主、構造、用途別建築物数、床面積及び工事費予定額（昭和57～59年）</t>
  </si>
  <si>
    <t>東北６県別着工建築物の建築主別建築物数、床面積及び工事費予定額（昭和58、59年）</t>
  </si>
  <si>
    <t>住宅の種類、所有関係、人が居住する住宅以外の建物の種類別建物数、世帯の種類別世帯数及び世帯人員（昭和58年）</t>
  </si>
  <si>
    <t>住宅の種類、住宅の所有の関係、建て方、構造、建築の時期、設備状況別住宅数（昭和58年）</t>
  </si>
  <si>
    <t>居住世帯の有無別住宅数及び建物の種類別、人が居住する住宅以外の建物数（昭和58年）</t>
  </si>
  <si>
    <t>住宅の種類、構造、建築の時期別住宅数（昭和58年）</t>
  </si>
  <si>
    <t>住宅の構造、建て方、建築の時期別住宅数（昭和58年）</t>
  </si>
  <si>
    <t>住宅の種類、所有の関係、建築の時期別住宅数（昭和58年）</t>
  </si>
  <si>
    <t>住宅の種類、住宅の所有関係別住宅数、世帯数、世帯人員、１住宅当たり居住室数、１住宅当たり畳数、１住宅当たり延べ面積、１人当たり畳数及び１室当たり人員（昭和58年）</t>
  </si>
  <si>
    <t>東北６県別着工新設住宅の利用、種類別戸数及び床面積（昭和58、59年）</t>
  </si>
  <si>
    <t>着工住宅の工事別戸数及び床面積（昭和57～59年）</t>
  </si>
  <si>
    <t>除却建築物の床面積及び評価額（昭和57～59年）</t>
  </si>
  <si>
    <t>着工新設住宅の利用関係、種類別戸数及び床面積（昭和57～59年）</t>
  </si>
  <si>
    <t>投資的土木事業費（昭和58、59年度）</t>
  </si>
  <si>
    <t>発電所及び認可出力（昭和59年度）</t>
  </si>
  <si>
    <t>電力需給実績（昭和56～58年度）</t>
  </si>
  <si>
    <t>電灯及び電力需要実績（昭和56～58年度）</t>
  </si>
  <si>
    <t>産業別電力（高圧電力甲＋大口電力）需要状況（昭和58年度）</t>
  </si>
  <si>
    <t>地域別の一般家庭１戸当たり月平均使用電力量（昭和53～58年度）</t>
  </si>
  <si>
    <t>東北７県別電力使用量（昭和58年度）</t>
  </si>
  <si>
    <t>家庭用電気機器普及率の推移（昭和54～58年）</t>
  </si>
  <si>
    <t>山形県と東北７県の月別電力需要（昭和58年度）</t>
  </si>
  <si>
    <t>都市ガスの事業所別需要家メーター数、生産量、購入量及び送出量（昭和56～58年度）</t>
  </si>
  <si>
    <t>保健所、市町村別の水道普及状況（昭和57、58年度）</t>
  </si>
  <si>
    <t>保健所、市町村別の水道計画給水量（昭和57、58年度）</t>
  </si>
  <si>
    <t>品種別輸移出入量（昭和57～59年）</t>
  </si>
  <si>
    <t>国鉄路線別の主要物資別輸送量（昭和58、59年度）</t>
  </si>
  <si>
    <t>国鉄路線別営業粁数及び駅等数（昭和59年）</t>
  </si>
  <si>
    <t>自動車運送事業状況（昭和57～59年）</t>
  </si>
  <si>
    <t>(1)年別保有自動車数（昭和50～59年）</t>
  </si>
  <si>
    <t>(2)市町村別保有自動車数（昭和59年）</t>
  </si>
  <si>
    <t>郵便施設及び郵便物取扱数（昭和56～58年度）</t>
  </si>
  <si>
    <t>通信施設状況（昭和58年度）</t>
  </si>
  <si>
    <t>電話加入数（昭和58年度）</t>
  </si>
  <si>
    <t>公衆電話数（昭和58年度）</t>
  </si>
  <si>
    <t>電話施設状況（昭和58年度）</t>
  </si>
  <si>
    <t>電話普及率（昭和58年度）</t>
  </si>
  <si>
    <t>市町村別の卸・小売業別商店数、従業者数及び年間商品販売額（昭和54、57年）</t>
  </si>
  <si>
    <t>地域別の従業者規模別商店数、年間商品販売額及び商品手持額（昭和54、57年）</t>
  </si>
  <si>
    <t>市町村別の産業（中分類）別商店数、従業者数、売場面積、年間商品販売額、修理料等及び商品手持額（昭和54、57年）</t>
  </si>
  <si>
    <t>市町村別の業種別飲食店数、従業者数及び年間販売額（昭和54、57年）</t>
  </si>
  <si>
    <t>品目別輸出出荷実績（昭和58、59年）</t>
  </si>
  <si>
    <t>仕向国別輸出出荷実績（昭和58、59年）</t>
  </si>
  <si>
    <t>銀行主要勘定（昭和58、59年度中月別残高）</t>
  </si>
  <si>
    <t>相互銀行主要勘定（昭和58、59年度中月別残高）</t>
  </si>
  <si>
    <t>信用金庫主要勘定（昭和58、59年度中月別残高）</t>
  </si>
  <si>
    <t>信用組合主要勘定（昭和58、59年度中月別残高）</t>
  </si>
  <si>
    <t>商工組合中央金庫主要勘定（昭和58、59年度）</t>
  </si>
  <si>
    <t>農林中央金庫主要勘定（昭和58、59年度）</t>
  </si>
  <si>
    <t>信用農業協同組合連合会主要勘定（昭和58、59年度）</t>
  </si>
  <si>
    <t>農業協同組合主要勘定（昭和58、59年度）</t>
  </si>
  <si>
    <t>労働金庫主要勘定（昭和58、59年度）</t>
  </si>
  <si>
    <t>郵便貯金・郵便振替（昭和55～59年度）</t>
  </si>
  <si>
    <t>簡易生命保険（昭和58、59年度）</t>
  </si>
  <si>
    <t>銀行貸出、相互銀行融資状況</t>
  </si>
  <si>
    <t>金融機関別個人預貯金残高（昭和58、59年度）</t>
  </si>
  <si>
    <t>中小企業金融公庫貸出状況（昭和58、59年度）</t>
  </si>
  <si>
    <t>国民金融公庫貸付状況（昭和58、59年度）</t>
  </si>
  <si>
    <t>金融機関別個人預貯金状況（昭和58、59年度）</t>
  </si>
  <si>
    <t>(1)月別保証状況（昭和58、59年度）</t>
  </si>
  <si>
    <t>(2)業種別保証状況（昭和58、59年度）</t>
  </si>
  <si>
    <t>(3)金融機関別保証状況（昭和58、59年度）</t>
  </si>
  <si>
    <t>(4)特別保証制度別保証状況（昭和58、59年度）</t>
  </si>
  <si>
    <t>(5)金額別保証承諾状況（昭和58、59年度）</t>
  </si>
  <si>
    <t>(6)期間別保証承諾状況（昭和58、59年度）</t>
  </si>
  <si>
    <t>(7)業種別代位弁済状況（昭和58、59年度）</t>
  </si>
  <si>
    <t>手形交換高（昭和55～59年）</t>
  </si>
  <si>
    <t>山形県歳入歳出決算（昭和56～58年度）</t>
  </si>
  <si>
    <t>市町村別普通会計歳入歳出決算（昭和57、58年度）</t>
  </si>
  <si>
    <t>県税及び市町村税の税目別収入状況（昭和56～58年度）</t>
  </si>
  <si>
    <t>租税総額及び県民１人当たり、１世帯当たり租税負担額の推移（昭和56～58年度）</t>
  </si>
  <si>
    <t>地方債状況（昭和58年度）</t>
  </si>
  <si>
    <t>税務署別申告所得税課税状況（昭和57、58年度）</t>
  </si>
  <si>
    <t>業種別普通法人数、所得金額、欠損金額及び資本金階級別法人数（昭和57、58年度）</t>
  </si>
  <si>
    <t>税務署別国税徴収状況（昭和57、58年度）</t>
  </si>
  <si>
    <t>県民所得（昭和56、58年度）</t>
  </si>
  <si>
    <t>(3)県内総生産と総支出勘定</t>
  </si>
  <si>
    <t>(4)経済活動別県内総生産</t>
  </si>
  <si>
    <t>(5)県民所得の分配</t>
  </si>
  <si>
    <t>市町村別製造業の事業所数、従業者数、現金給与総額、原材料使用額等、内国消費税額及び製造品出荷額等（昭和58年）</t>
  </si>
  <si>
    <t>１８．市町村別の卸・小売業別商店数、従業者数及び年間商品販売額 (昭和54、57年）</t>
  </si>
  <si>
    <t>単位：実績額＝千円、構成比・率＝％</t>
  </si>
  <si>
    <t>品       目       別</t>
  </si>
  <si>
    <t>比較増減(△)</t>
  </si>
  <si>
    <t>出　　荷　　　　実績額</t>
  </si>
  <si>
    <t>増減率</t>
  </si>
  <si>
    <t>総              数</t>
  </si>
  <si>
    <t>繊　維　・　同　製　品</t>
  </si>
  <si>
    <t xml:space="preserve"> う　ち</t>
  </si>
  <si>
    <t>絹・人　　絹・合成繊維品</t>
  </si>
  <si>
    <t>ニット製品</t>
  </si>
  <si>
    <t>機械金属製品</t>
  </si>
  <si>
    <t>ミ　　シ　　ン・同部品</t>
  </si>
  <si>
    <t>メリヤス機械・同部品</t>
  </si>
  <si>
    <t>ステレオ</t>
  </si>
  <si>
    <t>電子工業部品</t>
  </si>
  <si>
    <t>工作機械</t>
  </si>
  <si>
    <t>通信機</t>
  </si>
  <si>
    <t>工具</t>
  </si>
  <si>
    <t>計数器・度数計</t>
  </si>
  <si>
    <t>電話機</t>
  </si>
  <si>
    <t>テレビジョン</t>
  </si>
  <si>
    <t>電気機器生産設備</t>
  </si>
  <si>
    <t>トランシーバー</t>
  </si>
  <si>
    <t>ラジオ</t>
  </si>
  <si>
    <t>扇風機</t>
  </si>
  <si>
    <t>その他の機械</t>
  </si>
  <si>
    <t>合金鉄</t>
  </si>
  <si>
    <t>化学製品</t>
  </si>
  <si>
    <t>ベントナイト</t>
  </si>
  <si>
    <t>白土</t>
  </si>
  <si>
    <t>石英ガラス</t>
  </si>
  <si>
    <t>塩化ビニール安定剤</t>
  </si>
  <si>
    <t>薬品</t>
  </si>
  <si>
    <t>無水クロム酸</t>
  </si>
  <si>
    <t>泥水処理剤</t>
  </si>
  <si>
    <t>その他の化学製品</t>
  </si>
  <si>
    <t>木製品</t>
  </si>
  <si>
    <t>木製家具</t>
  </si>
  <si>
    <t>オーディオラック</t>
  </si>
  <si>
    <t>食料品</t>
  </si>
  <si>
    <t>清酒</t>
  </si>
  <si>
    <t>菓子</t>
  </si>
  <si>
    <t>その他の食料品</t>
  </si>
  <si>
    <t>農水産物</t>
  </si>
  <si>
    <t>米</t>
  </si>
  <si>
    <t>雑貨</t>
  </si>
  <si>
    <t>桐紙</t>
  </si>
  <si>
    <t>玩具</t>
  </si>
  <si>
    <t>ゴム引布製品</t>
  </si>
  <si>
    <t>資料：県商工課「山形県輸出出荷実績表」</t>
  </si>
  <si>
    <t>昭和58年</t>
  </si>
  <si>
    <t>１９． 品目別輸出出荷実績 （昭和58、59年）</t>
  </si>
  <si>
    <t>中    小    企    業    金    融    機    関</t>
  </si>
  <si>
    <t>郵便局</t>
  </si>
  <si>
    <t>市 郡 別</t>
  </si>
  <si>
    <t>都市</t>
  </si>
  <si>
    <t>金融</t>
  </si>
  <si>
    <t>銀行</t>
  </si>
  <si>
    <t>公庫</t>
  </si>
  <si>
    <t>東村山郡</t>
  </si>
  <si>
    <t>西村山郡</t>
  </si>
  <si>
    <t>北村山郡</t>
  </si>
  <si>
    <t>最上郡</t>
  </si>
  <si>
    <t>東置賜郡</t>
  </si>
  <si>
    <t>西置賜郡</t>
  </si>
  <si>
    <t>東田川郡</t>
  </si>
  <si>
    <t>西田川郡</t>
  </si>
  <si>
    <t>飽海郡</t>
  </si>
  <si>
    <t>昭和60年3月31日現在</t>
  </si>
  <si>
    <t>普　通　銀　行</t>
  </si>
  <si>
    <t>農林水産金融機関</t>
  </si>
  <si>
    <t>中小</t>
  </si>
  <si>
    <t>国民</t>
  </si>
  <si>
    <t>生命　保険　会社</t>
  </si>
  <si>
    <t>地方銀行</t>
  </si>
  <si>
    <t>相互銀行</t>
  </si>
  <si>
    <t>信用金庫</t>
  </si>
  <si>
    <t>信用組合</t>
  </si>
  <si>
    <t>商工中金支店</t>
  </si>
  <si>
    <t>労働金庫</t>
  </si>
  <si>
    <t>農林
中金</t>
  </si>
  <si>
    <t>県信連</t>
  </si>
  <si>
    <t>農業</t>
  </si>
  <si>
    <t>漁業</t>
  </si>
  <si>
    <t>企業</t>
  </si>
  <si>
    <t>協同</t>
  </si>
  <si>
    <t>金融</t>
  </si>
  <si>
    <t>支店</t>
  </si>
  <si>
    <t>本店</t>
  </si>
  <si>
    <t>組合</t>
  </si>
  <si>
    <t>公庫</t>
  </si>
  <si>
    <t>支店</t>
  </si>
  <si>
    <t>支社等</t>
  </si>
  <si>
    <t>総数</t>
  </si>
  <si>
    <t>注：支店には県外からの進出店舗（都市銀行2、地方銀行4、相互銀行3）を含む。都市銀行に信託銀行を含む。</t>
  </si>
  <si>
    <t>資料：東北財務局山形財務事務所、山形郵便局、県農業経済課、県水産課</t>
  </si>
  <si>
    <t>　　　　</t>
  </si>
  <si>
    <t>２０．市、郡別の金融機関別店舗数</t>
  </si>
  <si>
    <t>3月31日現在　単位：百万円</t>
  </si>
  <si>
    <t>業 　　   種 　　   別</t>
  </si>
  <si>
    <t>銀行</t>
  </si>
  <si>
    <t>昭和56年度</t>
  </si>
  <si>
    <t>製造業</t>
  </si>
  <si>
    <t>食料品</t>
  </si>
  <si>
    <t>繊維品</t>
  </si>
  <si>
    <t>木材・木製品</t>
  </si>
  <si>
    <t>パルプ・紙・紙加工業</t>
  </si>
  <si>
    <t>…</t>
  </si>
  <si>
    <t>出版・印刷・同関連産業</t>
  </si>
  <si>
    <t>…</t>
  </si>
  <si>
    <t>化学工業</t>
  </si>
  <si>
    <t>石油精製</t>
  </si>
  <si>
    <t>…</t>
  </si>
  <si>
    <t>窯業・土石製品</t>
  </si>
  <si>
    <t>鉄鋼</t>
  </si>
  <si>
    <t>非鉄金属製品</t>
  </si>
  <si>
    <t>…</t>
  </si>
  <si>
    <t>金属製品</t>
  </si>
  <si>
    <t>一般機械器具</t>
  </si>
  <si>
    <t>電気機械器具</t>
  </si>
  <si>
    <t>輸送用機械器具</t>
  </si>
  <si>
    <t>…</t>
  </si>
  <si>
    <t>精密機械器具</t>
  </si>
  <si>
    <t>その他の製造業</t>
  </si>
  <si>
    <t>農業</t>
  </si>
  <si>
    <t>林業</t>
  </si>
  <si>
    <t>漁業・水産養殖業</t>
  </si>
  <si>
    <t>鉱業</t>
  </si>
  <si>
    <t>建設業</t>
  </si>
  <si>
    <t>卸売業・小売業</t>
  </si>
  <si>
    <t>卸売</t>
  </si>
  <si>
    <t>小売</t>
  </si>
  <si>
    <t>金融・保険業</t>
  </si>
  <si>
    <t>不動産業</t>
  </si>
  <si>
    <t>運輸・通信業</t>
  </si>
  <si>
    <t>電気・ガス・水道・熱供給業</t>
  </si>
  <si>
    <t>サービス業</t>
  </si>
  <si>
    <t>地方公共団体</t>
  </si>
  <si>
    <t>個　　人　　　住宅・消費・
　　　　　　　納税資金等</t>
  </si>
  <si>
    <t>注：1）本表には当座貸越を含まない。</t>
  </si>
  <si>
    <t>　　2）製造業の数字は内訳を全部掲げていないから、その計とは一致しない。</t>
  </si>
  <si>
    <t>資料：日本銀行山形事務所</t>
  </si>
  <si>
    <t>２１．銀行貸出、相互銀行融資状況（昭和56～59年度）</t>
  </si>
  <si>
    <t>（１）一般会計</t>
  </si>
  <si>
    <t>単位 ： 決算額＝円、構成比＝％</t>
  </si>
  <si>
    <t>科           目</t>
  </si>
  <si>
    <t>決   算   額</t>
  </si>
  <si>
    <t>構 成 比</t>
  </si>
  <si>
    <t>歳　　入　　総　　額</t>
  </si>
  <si>
    <t>県税</t>
  </si>
  <si>
    <t>地方交付税</t>
  </si>
  <si>
    <t>交通安全対策特別交付金</t>
  </si>
  <si>
    <t>分担金及び負担金</t>
  </si>
  <si>
    <t>使用料及び手数料</t>
  </si>
  <si>
    <t>国庫支出金</t>
  </si>
  <si>
    <t>財産収入</t>
  </si>
  <si>
    <t>寄付金</t>
  </si>
  <si>
    <t>繰入金</t>
  </si>
  <si>
    <t>繰越金</t>
  </si>
  <si>
    <t>諸収入</t>
  </si>
  <si>
    <t>県債</t>
  </si>
  <si>
    <t>歳　　出　　総　　額</t>
  </si>
  <si>
    <t>議会費</t>
  </si>
  <si>
    <t>総務費</t>
  </si>
  <si>
    <t>民生費</t>
  </si>
  <si>
    <t>衛生費</t>
  </si>
  <si>
    <t>労働費</t>
  </si>
  <si>
    <t>農林水産業費</t>
  </si>
  <si>
    <t>商工費</t>
  </si>
  <si>
    <t>土木費</t>
  </si>
  <si>
    <t>警察費</t>
  </si>
  <si>
    <t>教育費</t>
  </si>
  <si>
    <t>災害復旧費</t>
  </si>
  <si>
    <t>公債費</t>
  </si>
  <si>
    <t>諸支出金</t>
  </si>
  <si>
    <t>予備費</t>
  </si>
  <si>
    <t>歳 入 歳 出 差 引 残 額</t>
  </si>
  <si>
    <t>昭和56年度</t>
  </si>
  <si>
    <t>地方譲与税</t>
  </si>
  <si>
    <t>資料：県出納局「山形県歳入歳出決算書」</t>
  </si>
  <si>
    <t>２２．山形県歳入歳出決算（昭和56～58年度）</t>
  </si>
  <si>
    <t>形式収支</t>
  </si>
  <si>
    <t>歳                                                                                                                                           入</t>
  </si>
  <si>
    <t>歳入総額</t>
  </si>
  <si>
    <t>歳出総額</t>
  </si>
  <si>
    <t>（ △減 ）</t>
  </si>
  <si>
    <t>翌年度へ</t>
  </si>
  <si>
    <t>自動車取得</t>
  </si>
  <si>
    <t>交通安全</t>
  </si>
  <si>
    <t>国有提供施設</t>
  </si>
  <si>
    <t>地方債</t>
  </si>
  <si>
    <t xml:space="preserve">衛生費 </t>
  </si>
  <si>
    <t>消防費</t>
  </si>
  <si>
    <t>（Ａ）</t>
  </si>
  <si>
    <t>（Ｂ）</t>
  </si>
  <si>
    <t>（Ａ）-（Ｂ）</t>
  </si>
  <si>
    <t>繰り越すべ</t>
  </si>
  <si>
    <t>（Ｃ）-（Ｄ）</t>
  </si>
  <si>
    <t>地方税</t>
  </si>
  <si>
    <t>地方譲与税</t>
  </si>
  <si>
    <t>利 用 税</t>
  </si>
  <si>
    <t>対策特別</t>
  </si>
  <si>
    <t>手数料</t>
  </si>
  <si>
    <t>等所在市町村</t>
  </si>
  <si>
    <t>＝(Ｃ)</t>
  </si>
  <si>
    <t>き財源(Ｄ)</t>
  </si>
  <si>
    <t>＝(Ｅ)</t>
  </si>
  <si>
    <t>交 付 金</t>
  </si>
  <si>
    <t>税交付金</t>
  </si>
  <si>
    <t>助成交付金</t>
  </si>
  <si>
    <t>単位：千円</t>
  </si>
  <si>
    <t>歳出</t>
  </si>
  <si>
    <t xml:space="preserve">実質収支 </t>
  </si>
  <si>
    <t>娯楽施設</t>
  </si>
  <si>
    <t>分担金</t>
  </si>
  <si>
    <t>前年度繰    上充用金</t>
  </si>
  <si>
    <t>地方交付税</t>
  </si>
  <si>
    <t>及び</t>
  </si>
  <si>
    <t>使用料</t>
  </si>
  <si>
    <t>県支出金</t>
  </si>
  <si>
    <t>財産収入</t>
  </si>
  <si>
    <t>寄付金</t>
  </si>
  <si>
    <t>繰入金</t>
  </si>
  <si>
    <t>繰越金</t>
  </si>
  <si>
    <t>負担金</t>
  </si>
  <si>
    <t>昭和57年度</t>
  </si>
  <si>
    <t>資料：県地方課</t>
  </si>
  <si>
    <t>２３．市町村別普通会計歳入歳出決算（昭和57,58年度）</t>
  </si>
  <si>
    <t>青森市</t>
  </si>
  <si>
    <t>盛岡市</t>
  </si>
  <si>
    <t>仙台市</t>
  </si>
  <si>
    <t>秋田市</t>
  </si>
  <si>
    <t>福島市</t>
  </si>
  <si>
    <t>世帯人員</t>
  </si>
  <si>
    <t>(人)</t>
  </si>
  <si>
    <t>有業人員</t>
  </si>
  <si>
    <t>世帯主の年齢</t>
  </si>
  <si>
    <t>(歳)</t>
  </si>
  <si>
    <t>収入総額</t>
  </si>
  <si>
    <t>実収入</t>
  </si>
  <si>
    <t>勤め先収入</t>
  </si>
  <si>
    <t>世帯主収入</t>
  </si>
  <si>
    <t>支出総額</t>
  </si>
  <si>
    <t>実支出</t>
  </si>
  <si>
    <t>消費支出</t>
  </si>
  <si>
    <t>穀類</t>
  </si>
  <si>
    <t>魚介類</t>
  </si>
  <si>
    <t>肉類</t>
  </si>
  <si>
    <t>乳卵類</t>
  </si>
  <si>
    <t>野菜・海藻</t>
  </si>
  <si>
    <t>果物</t>
  </si>
  <si>
    <t>油脂・調味料</t>
  </si>
  <si>
    <t>菓子類</t>
  </si>
  <si>
    <t>調理食品</t>
  </si>
  <si>
    <t>飲料</t>
  </si>
  <si>
    <t>酒類</t>
  </si>
  <si>
    <t>外食</t>
  </si>
  <si>
    <t>光熱・水道</t>
  </si>
  <si>
    <t>家具・家事用品</t>
  </si>
  <si>
    <t>被服及び履物</t>
  </si>
  <si>
    <t>保健医療</t>
  </si>
  <si>
    <t>交通通信</t>
  </si>
  <si>
    <t>教育</t>
  </si>
  <si>
    <t>その他の消費支出</t>
  </si>
  <si>
    <t>非消費支出</t>
  </si>
  <si>
    <t>社会保障費</t>
  </si>
  <si>
    <t>その他</t>
  </si>
  <si>
    <t>実支出以外の支出</t>
  </si>
  <si>
    <t>（１）</t>
  </si>
  <si>
    <t>単位：円</t>
  </si>
  <si>
    <t>項目別</t>
  </si>
  <si>
    <t>全国平均</t>
  </si>
  <si>
    <t>集計世帯数</t>
  </si>
  <si>
    <t>(世帯)</t>
  </si>
  <si>
    <t>定期</t>
  </si>
  <si>
    <t>臨時・賞与</t>
  </si>
  <si>
    <t>世　帯　員　収　入</t>
  </si>
  <si>
    <t>事業・内職収入</t>
  </si>
  <si>
    <t>他の経常収入</t>
  </si>
  <si>
    <t>財産収入</t>
  </si>
  <si>
    <t>社会保障給付</t>
  </si>
  <si>
    <t xml:space="preserve">仕送り金 </t>
  </si>
  <si>
    <t>特別収入（受贈金・その他）</t>
  </si>
  <si>
    <t>実収入以外の収入</t>
  </si>
  <si>
    <t>貯金引出・保険取金</t>
  </si>
  <si>
    <t>借入金</t>
  </si>
  <si>
    <t>月賦・掛買</t>
  </si>
  <si>
    <t>食料費</t>
  </si>
  <si>
    <t>う　 ち 　米 　類</t>
  </si>
  <si>
    <t>住居費</t>
  </si>
  <si>
    <t>教養娯楽</t>
  </si>
  <si>
    <t>税金</t>
  </si>
  <si>
    <t>貯金・保険</t>
  </si>
  <si>
    <t>借金返済</t>
  </si>
  <si>
    <t>月賦払・掛買払</t>
  </si>
  <si>
    <t>現物総数</t>
  </si>
  <si>
    <t>資料：総務庁統計局「家計調査年報」</t>
  </si>
  <si>
    <t>単位：円</t>
  </si>
  <si>
    <t>全国平均</t>
  </si>
  <si>
    <t>集計世帯数</t>
  </si>
  <si>
    <t>(世帯)</t>
  </si>
  <si>
    <t>定期</t>
  </si>
  <si>
    <t>臨時・賞与</t>
  </si>
  <si>
    <t>世　帯　員　収　入</t>
  </si>
  <si>
    <t>事業・内職収入</t>
  </si>
  <si>
    <t>他の経常収入</t>
  </si>
  <si>
    <t>社会保障給付</t>
  </si>
  <si>
    <t xml:space="preserve">仕送り金 </t>
  </si>
  <si>
    <t>特別収入（受贈金・その他）</t>
  </si>
  <si>
    <t>実収入以外の収入</t>
  </si>
  <si>
    <t>貯金引出・保険取金</t>
  </si>
  <si>
    <t>借入金</t>
  </si>
  <si>
    <t>月賦・掛買</t>
  </si>
  <si>
    <t>食料費</t>
  </si>
  <si>
    <t>う　 ち 　米 　類</t>
  </si>
  <si>
    <t>教養娯楽</t>
  </si>
  <si>
    <t>税金</t>
  </si>
  <si>
    <t>貯金・保険</t>
  </si>
  <si>
    <t>借金返済</t>
  </si>
  <si>
    <t>月賦払・掛買払</t>
  </si>
  <si>
    <t>現物総数</t>
  </si>
  <si>
    <t>資料：総務庁統計局「家計調査年報」</t>
  </si>
  <si>
    <t>（２）</t>
  </si>
  <si>
    <t>２４．東北6県県庁所在都市別勤労者世帯1世帯当たり平均1か月間の収支（昭和59年）</t>
  </si>
  <si>
    <t>２４．東北6県県庁所在都市別勤労者世帯1世帯当たり平均1か月間の収支（昭和58年）</t>
  </si>
  <si>
    <t>年　　別</t>
  </si>
  <si>
    <t>認知件数</t>
  </si>
  <si>
    <t>認知指数</t>
  </si>
  <si>
    <t>検挙件数</t>
  </si>
  <si>
    <t>検　　　挙　　　人　　　員</t>
  </si>
  <si>
    <t>凶悪犯</t>
  </si>
  <si>
    <t>粗暴犯</t>
  </si>
  <si>
    <t>窃盗犯</t>
  </si>
  <si>
    <t>知能犯</t>
  </si>
  <si>
    <t>風俗犯</t>
  </si>
  <si>
    <t>検挙率</t>
  </si>
  <si>
    <t>昭和 45</t>
  </si>
  <si>
    <t>B×100</t>
  </si>
  <si>
    <t>総　数</t>
  </si>
  <si>
    <t>う　ち　少　年　（14～19歳）</t>
  </si>
  <si>
    <t>(A)</t>
  </si>
  <si>
    <t>年＝100</t>
  </si>
  <si>
    <t>(B)</t>
  </si>
  <si>
    <t>　  A</t>
  </si>
  <si>
    <t>総　数</t>
  </si>
  <si>
    <t xml:space="preserve"> 昭和45年</t>
  </si>
  <si>
    <t>注：検挙件数は検挙地計上方式による。</t>
  </si>
  <si>
    <t>資料：12～15＝県警察本部</t>
  </si>
  <si>
    <t>２５．刑法犯の認知件数、検挙件数及び人員(昭和45～59年）</t>
  </si>
  <si>
    <t>検挙人員</t>
  </si>
  <si>
    <t>強盗</t>
  </si>
  <si>
    <t>放火</t>
  </si>
  <si>
    <t>強姦</t>
  </si>
  <si>
    <t>凶器準備集合</t>
  </si>
  <si>
    <t>暴行</t>
  </si>
  <si>
    <t>傷害</t>
  </si>
  <si>
    <t>脅迫・恐喝</t>
  </si>
  <si>
    <t>窃盗</t>
  </si>
  <si>
    <t>詐欺</t>
  </si>
  <si>
    <t>横領</t>
  </si>
  <si>
    <t>偽造</t>
  </si>
  <si>
    <t>背任</t>
  </si>
  <si>
    <t>賭博</t>
  </si>
  <si>
    <t>わいせつ</t>
  </si>
  <si>
    <t>業務上等過失致死傷</t>
  </si>
  <si>
    <t>その他の刑法犯</t>
  </si>
  <si>
    <t>罪種別</t>
  </si>
  <si>
    <t>昭和58年</t>
  </si>
  <si>
    <t>昭和59年</t>
  </si>
  <si>
    <t>総数</t>
  </si>
  <si>
    <t>殺人</t>
  </si>
  <si>
    <t>涜職</t>
  </si>
  <si>
    <t>注：検挙件数については、検挙地計上方式による。</t>
  </si>
  <si>
    <t xml:space="preserve">    道路上の交通事故に係る業務上等過失致死傷は含まない。</t>
  </si>
  <si>
    <t>２６．罪種別刑法犯の認知、検挙件数及び検挙人員（昭和58、59年）</t>
  </si>
  <si>
    <t>医　　　　　師</t>
  </si>
  <si>
    <t>歯　　　科　　　医　　　師</t>
  </si>
  <si>
    <t>薬　　　剤　　　師</t>
  </si>
  <si>
    <t>実　　　数</t>
  </si>
  <si>
    <t>実　　　　　数</t>
  </si>
  <si>
    <t>（1）保健所別実数及び率</t>
  </si>
  <si>
    <t>12月31日現在　単位：率＝人口10万人対</t>
  </si>
  <si>
    <t>保健所別</t>
  </si>
  <si>
    <t>率</t>
  </si>
  <si>
    <t>昭和56年</t>
  </si>
  <si>
    <t>総    数</t>
  </si>
  <si>
    <t>山形</t>
  </si>
  <si>
    <t>寒河江</t>
  </si>
  <si>
    <t>村山</t>
  </si>
  <si>
    <t>新庄</t>
  </si>
  <si>
    <t>米沢</t>
  </si>
  <si>
    <t>長井</t>
  </si>
  <si>
    <t>南陽</t>
  </si>
  <si>
    <t>鶴岡</t>
  </si>
  <si>
    <t>酒田</t>
  </si>
  <si>
    <t>注：従業地による数値である。</t>
  </si>
  <si>
    <t>資料：県医薬務課「衛生統計年報（事業編）」</t>
  </si>
  <si>
    <t>２７．医師、歯科医師及び薬剤師数（昭和56、57年）</t>
  </si>
  <si>
    <t>12月31日現在</t>
  </si>
  <si>
    <t>保健所別
市町村別</t>
  </si>
  <si>
    <t>病院</t>
  </si>
  <si>
    <t>一　般　　　診療所</t>
  </si>
  <si>
    <t>歯　科　　　診療所</t>
  </si>
  <si>
    <t>国立</t>
  </si>
  <si>
    <t>地方公共　　　団体立</t>
  </si>
  <si>
    <t>法人立</t>
  </si>
  <si>
    <t>個人立</t>
  </si>
  <si>
    <r>
      <t>昭和</t>
    </r>
    <r>
      <rPr>
        <b/>
        <sz val="9"/>
        <rFont val="ＭＳ 明朝"/>
        <family val="1"/>
      </rPr>
      <t>58</t>
    </r>
    <r>
      <rPr>
        <b/>
        <sz val="9"/>
        <color indexed="9"/>
        <rFont val="ＭＳ 明朝"/>
        <family val="1"/>
      </rPr>
      <t>年</t>
    </r>
  </si>
  <si>
    <t>東根市</t>
  </si>
  <si>
    <t>鶴岡保険所</t>
  </si>
  <si>
    <t>資料：県医薬務課「衛生統計年報（事業編）」</t>
  </si>
  <si>
    <t xml:space="preserve">２８．保健所別の市町村別病院、一般診療所及び歯科診療所数(昭和57、58年） </t>
  </si>
  <si>
    <t>男</t>
  </si>
  <si>
    <t>女</t>
  </si>
  <si>
    <t>総　額</t>
  </si>
  <si>
    <t>建設業</t>
  </si>
  <si>
    <t>製造業</t>
  </si>
  <si>
    <t>金融・保険業</t>
  </si>
  <si>
    <t>運輸・通信業</t>
  </si>
  <si>
    <t>サービス業</t>
  </si>
  <si>
    <t>単位：円</t>
  </si>
  <si>
    <t>　月　      　別</t>
  </si>
  <si>
    <t>現　金　給　与　総　額</t>
  </si>
  <si>
    <t>きまって支給する給与</t>
  </si>
  <si>
    <t>特別に支払われた給与</t>
  </si>
  <si>
    <t>　産　　業　　別</t>
  </si>
  <si>
    <t>総　額</t>
  </si>
  <si>
    <t>昭和56年</t>
  </si>
  <si>
    <r>
      <t>昭和</t>
    </r>
    <r>
      <rPr>
        <sz val="10"/>
        <rFont val="ＭＳ 明朝"/>
        <family val="1"/>
      </rPr>
      <t>57</t>
    </r>
    <r>
      <rPr>
        <sz val="10"/>
        <color indexed="9"/>
        <rFont val="ＭＳ 明朝"/>
        <family val="1"/>
      </rPr>
      <t>年</t>
    </r>
  </si>
  <si>
    <r>
      <t>昭和</t>
    </r>
    <r>
      <rPr>
        <b/>
        <sz val="9"/>
        <color indexed="8"/>
        <rFont val="ＭＳ 明朝"/>
        <family val="1"/>
      </rPr>
      <t>58</t>
    </r>
    <r>
      <rPr>
        <sz val="10"/>
        <color indexed="9"/>
        <rFont val="ＭＳ 明朝"/>
        <family val="1"/>
      </rPr>
      <t>年</t>
    </r>
  </si>
  <si>
    <t>　　　 　1月　　</t>
  </si>
  <si>
    <r>
      <t xml:space="preserve">　　　 　2    </t>
    </r>
    <r>
      <rPr>
        <sz val="10"/>
        <color indexed="9"/>
        <rFont val="ＭＳ 明朝"/>
        <family val="1"/>
      </rPr>
      <t>月</t>
    </r>
    <r>
      <rPr>
        <sz val="10"/>
        <rFont val="ＭＳ 明朝"/>
        <family val="1"/>
      </rPr>
      <t>　　</t>
    </r>
  </si>
  <si>
    <r>
      <t xml:space="preserve">　　　 　3    </t>
    </r>
    <r>
      <rPr>
        <sz val="10"/>
        <color indexed="9"/>
        <rFont val="ＭＳ 明朝"/>
        <family val="1"/>
      </rPr>
      <t>月</t>
    </r>
    <r>
      <rPr>
        <sz val="10"/>
        <rFont val="ＭＳ 明朝"/>
        <family val="1"/>
      </rPr>
      <t>　　</t>
    </r>
  </si>
  <si>
    <r>
      <t xml:space="preserve">　　　 　4    </t>
    </r>
    <r>
      <rPr>
        <sz val="10"/>
        <color indexed="9"/>
        <rFont val="ＭＳ 明朝"/>
        <family val="1"/>
      </rPr>
      <t>月</t>
    </r>
    <r>
      <rPr>
        <sz val="10"/>
        <rFont val="ＭＳ 明朝"/>
        <family val="1"/>
      </rPr>
      <t>　　</t>
    </r>
  </si>
  <si>
    <r>
      <t xml:space="preserve">　　　 　5    </t>
    </r>
    <r>
      <rPr>
        <sz val="10"/>
        <color indexed="9"/>
        <rFont val="ＭＳ 明朝"/>
        <family val="1"/>
      </rPr>
      <t>月　</t>
    </r>
    <r>
      <rPr>
        <sz val="10"/>
        <rFont val="ＭＳ 明朝"/>
        <family val="1"/>
      </rPr>
      <t>　</t>
    </r>
  </si>
  <si>
    <r>
      <t xml:space="preserve">　　　 　6    </t>
    </r>
    <r>
      <rPr>
        <sz val="10"/>
        <color indexed="9"/>
        <rFont val="ＭＳ 明朝"/>
        <family val="1"/>
      </rPr>
      <t>月　</t>
    </r>
    <r>
      <rPr>
        <sz val="10"/>
        <rFont val="ＭＳ 明朝"/>
        <family val="1"/>
      </rPr>
      <t>　</t>
    </r>
  </si>
  <si>
    <r>
      <t xml:space="preserve">　　　 　7    </t>
    </r>
    <r>
      <rPr>
        <sz val="10"/>
        <color indexed="9"/>
        <rFont val="ＭＳ 明朝"/>
        <family val="1"/>
      </rPr>
      <t>月　</t>
    </r>
    <r>
      <rPr>
        <sz val="10"/>
        <rFont val="ＭＳ 明朝"/>
        <family val="1"/>
      </rPr>
      <t>　</t>
    </r>
  </si>
  <si>
    <r>
      <t xml:space="preserve">　　　 　8    </t>
    </r>
    <r>
      <rPr>
        <sz val="10"/>
        <color indexed="9"/>
        <rFont val="ＭＳ 明朝"/>
        <family val="1"/>
      </rPr>
      <t>月</t>
    </r>
    <r>
      <rPr>
        <sz val="10"/>
        <rFont val="ＭＳ 明朝"/>
        <family val="1"/>
      </rPr>
      <t>　　</t>
    </r>
  </si>
  <si>
    <r>
      <t xml:space="preserve">　　　 　9   </t>
    </r>
    <r>
      <rPr>
        <sz val="10"/>
        <color indexed="9"/>
        <rFont val="ＭＳ 明朝"/>
        <family val="1"/>
      </rPr>
      <t xml:space="preserve"> 月　</t>
    </r>
    <r>
      <rPr>
        <sz val="10"/>
        <rFont val="ＭＳ 明朝"/>
        <family val="1"/>
      </rPr>
      <t>　</t>
    </r>
  </si>
  <si>
    <r>
      <t xml:space="preserve">　　　 　10    </t>
    </r>
    <r>
      <rPr>
        <sz val="10"/>
        <color indexed="9"/>
        <rFont val="ＭＳ 明朝"/>
        <family val="1"/>
      </rPr>
      <t>月　</t>
    </r>
    <r>
      <rPr>
        <sz val="10"/>
        <rFont val="ＭＳ 明朝"/>
        <family val="1"/>
      </rPr>
      <t>　</t>
    </r>
  </si>
  <si>
    <r>
      <t xml:space="preserve">　　　 　11    </t>
    </r>
    <r>
      <rPr>
        <sz val="10"/>
        <color indexed="9"/>
        <rFont val="ＭＳ 明朝"/>
        <family val="1"/>
      </rPr>
      <t>月</t>
    </r>
    <r>
      <rPr>
        <sz val="10"/>
        <rFont val="ＭＳ 明朝"/>
        <family val="1"/>
      </rPr>
      <t>　　</t>
    </r>
  </si>
  <si>
    <r>
      <t xml:space="preserve">　　　 　12    </t>
    </r>
    <r>
      <rPr>
        <sz val="10"/>
        <color indexed="9"/>
        <rFont val="ＭＳ 明朝"/>
        <family val="1"/>
      </rPr>
      <t>月</t>
    </r>
    <r>
      <rPr>
        <sz val="10"/>
        <rFont val="ＭＳ 明朝"/>
        <family val="1"/>
      </rPr>
      <t>　　</t>
    </r>
  </si>
  <si>
    <t>全　　常　　用　　労　　働　　者</t>
  </si>
  <si>
    <t>食料品・たばこ製造業</t>
  </si>
  <si>
    <t>繊維工業</t>
  </si>
  <si>
    <t>木材・木製品製造業</t>
  </si>
  <si>
    <t>窯業・土石製品製造業</t>
  </si>
  <si>
    <t>鉄鋼業</t>
  </si>
  <si>
    <t>一般機械器具製造業</t>
  </si>
  <si>
    <t>電気機械器具製造業</t>
  </si>
  <si>
    <t>その他の製造業</t>
  </si>
  <si>
    <t>卸売・小売業</t>
  </si>
  <si>
    <t>電気・ガス・水道・熱供給業</t>
  </si>
  <si>
    <t>旅館・その他の宿泊所</t>
  </si>
  <si>
    <t>医療業</t>
  </si>
  <si>
    <t>教  育</t>
  </si>
  <si>
    <t>その他のサービス業</t>
  </si>
  <si>
    <t>生　　産　　労　　働　　者</t>
  </si>
  <si>
    <t>管理・事務・技術労働者</t>
  </si>
  <si>
    <t>注：抽出調査による。</t>
  </si>
  <si>
    <t>資料：県統計調査課「毎月勤労統計地方調査結果報告書」</t>
  </si>
  <si>
    <t>２９．産業別常用労働者の1人平均月間現金給与額(昭和56～58年）</t>
  </si>
  <si>
    <r>
      <t>昭和</t>
    </r>
    <r>
      <rPr>
        <sz val="10"/>
        <rFont val="ＭＳ 明朝"/>
        <family val="1"/>
      </rPr>
      <t>58</t>
    </r>
    <r>
      <rPr>
        <sz val="10"/>
        <color indexed="9"/>
        <rFont val="ＭＳ 明朝"/>
        <family val="1"/>
      </rPr>
      <t>年</t>
    </r>
  </si>
  <si>
    <r>
      <t>昭和</t>
    </r>
    <r>
      <rPr>
        <b/>
        <sz val="9"/>
        <rFont val="ＭＳ 明朝"/>
        <family val="1"/>
      </rPr>
      <t>59</t>
    </r>
    <r>
      <rPr>
        <sz val="10"/>
        <color indexed="9"/>
        <rFont val="ＭＳ 明朝"/>
        <family val="1"/>
      </rPr>
      <t>年</t>
    </r>
  </si>
  <si>
    <t>２９．産業別常用労働者の1人平均月間現金給与額(昭和57～59年）</t>
  </si>
  <si>
    <t>社会福祉施設数、入所者数及び費用額（昭和58、59年度）</t>
  </si>
  <si>
    <t>社会福祉施設別</t>
  </si>
  <si>
    <t>入所者数</t>
  </si>
  <si>
    <t>定員</t>
  </si>
  <si>
    <t>年　間</t>
  </si>
  <si>
    <t>江市</t>
  </si>
  <si>
    <t>沢市</t>
  </si>
  <si>
    <t>村山</t>
  </si>
  <si>
    <t>延人数</t>
  </si>
  <si>
    <t>生活保護施設</t>
  </si>
  <si>
    <t>宿所提供施設</t>
  </si>
  <si>
    <t>児童福祉施設</t>
  </si>
  <si>
    <t>助産施設</t>
  </si>
  <si>
    <t>乳児院</t>
  </si>
  <si>
    <t>盲児施設</t>
  </si>
  <si>
    <t>ろうあ児施設</t>
  </si>
  <si>
    <t>難聴幼児通園施設</t>
  </si>
  <si>
    <t>肢体不自由児施設</t>
  </si>
  <si>
    <t>重症心身障害児施設</t>
  </si>
  <si>
    <t>老人福祉施設</t>
  </si>
  <si>
    <t>養護老人ホーム</t>
  </si>
  <si>
    <t>特別養護老人ホーム</t>
  </si>
  <si>
    <t>老人休養ホーム</t>
  </si>
  <si>
    <t>老人福祉センター</t>
  </si>
  <si>
    <t>身体障害者更生援護施設</t>
  </si>
  <si>
    <t>身体障害者授産施設</t>
  </si>
  <si>
    <t>重度身体障害者授産施設</t>
  </si>
  <si>
    <t>身体障害者療護施設</t>
  </si>
  <si>
    <t>身体障害者福祉工場</t>
  </si>
  <si>
    <t>点字図書館</t>
  </si>
  <si>
    <t>母子福祉施設</t>
  </si>
  <si>
    <t>母子福祉センター</t>
  </si>
  <si>
    <t>母子休養ホーム</t>
  </si>
  <si>
    <t>3月末現在　　単位：金額＝円</t>
  </si>
  <si>
    <t>福　　　祉　　　事　　　務　　　所　　　別　　　施　　　設　　　数</t>
  </si>
  <si>
    <t>措　置　費</t>
  </si>
  <si>
    <t>うち本人又は保護者負担額</t>
  </si>
  <si>
    <t>山形市</t>
  </si>
  <si>
    <t>米沢市</t>
  </si>
  <si>
    <t>鶴岡市</t>
  </si>
  <si>
    <t>酒田市</t>
  </si>
  <si>
    <t>新庄市</t>
  </si>
  <si>
    <t>寒河</t>
  </si>
  <si>
    <t>上山市</t>
  </si>
  <si>
    <t>村山市</t>
  </si>
  <si>
    <t>長井市</t>
  </si>
  <si>
    <t>天童市</t>
  </si>
  <si>
    <t>東根市</t>
  </si>
  <si>
    <t>尾花</t>
  </si>
  <si>
    <t>南陽市</t>
  </si>
  <si>
    <t>東南</t>
  </si>
  <si>
    <t>西村山</t>
  </si>
  <si>
    <t>北村山</t>
  </si>
  <si>
    <t>最上</t>
  </si>
  <si>
    <t>東南</t>
  </si>
  <si>
    <t>西置賜</t>
  </si>
  <si>
    <t>庄内</t>
  </si>
  <si>
    <t>年　　額</t>
  </si>
  <si>
    <t>1人1月当　　　たり金額</t>
  </si>
  <si>
    <t>年　額</t>
  </si>
  <si>
    <t>年　間</t>
  </si>
  <si>
    <t>1人1月当　　たり金額</t>
  </si>
  <si>
    <t>置賜</t>
  </si>
  <si>
    <t>支庁</t>
  </si>
  <si>
    <t>延人員</t>
  </si>
  <si>
    <t>昭和58年度</t>
  </si>
  <si>
    <t>…</t>
  </si>
  <si>
    <t>救護施設</t>
  </si>
  <si>
    <t>母子寮</t>
  </si>
  <si>
    <t>養護施設</t>
  </si>
  <si>
    <t>精神薄弱児施設</t>
  </si>
  <si>
    <t>精神薄弱児通園施設</t>
  </si>
  <si>
    <t>教護院</t>
  </si>
  <si>
    <t>…</t>
  </si>
  <si>
    <t>肢体不自由者更生施設</t>
  </si>
  <si>
    <t>内部障害者更生施設</t>
  </si>
  <si>
    <t>…</t>
  </si>
  <si>
    <t>重度身体障害者更生援護施設</t>
  </si>
  <si>
    <t>身体障害者保養所</t>
  </si>
  <si>
    <t>…</t>
  </si>
  <si>
    <t>精神薄弱者援護施設</t>
  </si>
  <si>
    <t>-</t>
  </si>
  <si>
    <t xml:space="preserve"> 注:１）児童福祉施設の保育所及び児童館については、第26表参照のこと。　</t>
  </si>
  <si>
    <t xml:space="preserve">　　２）措置費には県外施設委託分も含まれている。    </t>
  </si>
  <si>
    <t xml:space="preserve"> 資料：県社会課、県児童課、県成人福祉課。</t>
  </si>
  <si>
    <t>３０．社会福祉施設数、入所者数及び費用額（昭和58年度）</t>
  </si>
  <si>
    <t>肢体不自由者更生施設</t>
  </si>
  <si>
    <t>1人1月当　　　たり金額</t>
  </si>
  <si>
    <t>昭和59年度</t>
  </si>
  <si>
    <t>…</t>
  </si>
  <si>
    <t>３０．社会福祉施設数、入所者数及び費用額（昭和59年度）</t>
  </si>
  <si>
    <t>5月1日現在</t>
  </si>
  <si>
    <t>学　　校　　数</t>
  </si>
  <si>
    <t>学級数</t>
  </si>
  <si>
    <t>児　　　　　　　童　　　　　　　数</t>
  </si>
  <si>
    <t>教員数　　　（本務者）</t>
  </si>
  <si>
    <t>総　　　　　数</t>
  </si>
  <si>
    <t>第1学年</t>
  </si>
  <si>
    <t>本校</t>
  </si>
  <si>
    <t>分校</t>
  </si>
  <si>
    <t>注：国立校を含む。  資料：県統計調査課「学校基本調査結果報告書」</t>
  </si>
  <si>
    <t>３１．市町村別の小学校数、学級数、学年別児童数及び教員数（昭和57,58年度）</t>
  </si>
  <si>
    <t>5月1日現在</t>
  </si>
  <si>
    <t>学　　校　　数</t>
  </si>
  <si>
    <t>学級数</t>
  </si>
  <si>
    <t>児　　　　　　　童　　　　　　　数</t>
  </si>
  <si>
    <t>総　　　　　数</t>
  </si>
  <si>
    <t>３１．市町村別の小学校数、学級数、学年別児童数及び教員数（昭和59年度）</t>
  </si>
  <si>
    <t>学校数</t>
  </si>
  <si>
    <t>学級数</t>
  </si>
  <si>
    <t>教員数</t>
  </si>
  <si>
    <t>本校</t>
  </si>
  <si>
    <t>分校</t>
  </si>
  <si>
    <t>(本務者)</t>
  </si>
  <si>
    <t>5月1日現在</t>
  </si>
  <si>
    <t>生徒数　　　　　</t>
  </si>
  <si>
    <t>総　　　数</t>
  </si>
  <si>
    <t>注：国立校を含む。　　資料：県統計調査課「学校基本調査結果報告書」</t>
  </si>
  <si>
    <t>３２．市町村別の中学校数、学級数、学年別生徒数及び教員数（昭和57～59年度）</t>
  </si>
  <si>
    <t>観光地別</t>
  </si>
  <si>
    <t>総　　　　　  数</t>
  </si>
  <si>
    <t>山岳</t>
  </si>
  <si>
    <t>温泉</t>
  </si>
  <si>
    <t>スキー場</t>
  </si>
  <si>
    <t>海水浴場</t>
  </si>
  <si>
    <t>名所旧跡</t>
  </si>
  <si>
    <t>（１）観光地別の県内外別観光者数（昭和56、58年度）</t>
  </si>
  <si>
    <t>単位：百人</t>
  </si>
  <si>
    <t>県　　内　　者</t>
  </si>
  <si>
    <t>県　　外　　者</t>
  </si>
  <si>
    <t>昭和56年度</t>
  </si>
  <si>
    <t>有料道路</t>
  </si>
  <si>
    <t>　　資料：県観光物産課｢山形県観光者数調査結果｣</t>
  </si>
  <si>
    <t>３３．観光者数</t>
  </si>
  <si>
    <t>建　　　物　　　火　　　災</t>
  </si>
  <si>
    <t>建物</t>
  </si>
  <si>
    <t>林野</t>
  </si>
  <si>
    <t>車両</t>
  </si>
  <si>
    <t>船舶</t>
  </si>
  <si>
    <t>航空機</t>
  </si>
  <si>
    <t>全損</t>
  </si>
  <si>
    <t>半損</t>
  </si>
  <si>
    <t>１月</t>
  </si>
  <si>
    <t>２　</t>
  </si>
  <si>
    <t>３　</t>
  </si>
  <si>
    <t>４　</t>
  </si>
  <si>
    <t>５　</t>
  </si>
  <si>
    <t>６　</t>
  </si>
  <si>
    <t>７　</t>
  </si>
  <si>
    <t>８　</t>
  </si>
  <si>
    <t>９　</t>
  </si>
  <si>
    <t>10　</t>
  </si>
  <si>
    <t>11　</t>
  </si>
  <si>
    <t>12　</t>
  </si>
  <si>
    <t xml:space="preserve">  </t>
  </si>
  <si>
    <t>（２）月別火災発生件数及び損害額（昭和58、59年）</t>
  </si>
  <si>
    <t>単位：</t>
  </si>
  <si>
    <t>建物面積＝㎡、林野面積＝ａ</t>
  </si>
  <si>
    <t xml:space="preserve">   損害額＝千円</t>
  </si>
  <si>
    <t>年別　　　月別</t>
  </si>
  <si>
    <t>出             　火　            件            　数</t>
  </si>
  <si>
    <t>焼　損　棟　数</t>
  </si>
  <si>
    <t>焼 損 面 積</t>
  </si>
  <si>
    <t>焼損　　車両</t>
  </si>
  <si>
    <t>焼損　　船舶　　</t>
  </si>
  <si>
    <t>死　　傷　　者</t>
  </si>
  <si>
    <t>罹　　災　　世　　帯　　数</t>
  </si>
  <si>
    <t>罹災　人員</t>
  </si>
  <si>
    <t>損　　　　　害　　　　　見　　　　　積　　　　　額</t>
  </si>
  <si>
    <t>林野</t>
  </si>
  <si>
    <t>車両</t>
  </si>
  <si>
    <t>船　舶</t>
  </si>
  <si>
    <t>航空機</t>
  </si>
  <si>
    <t>全焼</t>
  </si>
  <si>
    <t>半焼</t>
  </si>
  <si>
    <t>部分焼</t>
  </si>
  <si>
    <t>死者</t>
  </si>
  <si>
    <t>負傷者</t>
  </si>
  <si>
    <t>小損</t>
  </si>
  <si>
    <t>総　額</t>
  </si>
  <si>
    <t>建　物</t>
  </si>
  <si>
    <t>収容物</t>
  </si>
  <si>
    <t>火　災</t>
  </si>
  <si>
    <t>昭和58年</t>
  </si>
  <si>
    <t>昭和59年</t>
  </si>
  <si>
    <t>資料：県消防防災課</t>
  </si>
  <si>
    <t>３４．   火 災</t>
  </si>
  <si>
    <t>発　　生　　件　　数</t>
  </si>
  <si>
    <t>死　　　　　　　　者</t>
  </si>
  <si>
    <t>最北地域</t>
  </si>
  <si>
    <t>山形</t>
  </si>
  <si>
    <t>米沢</t>
  </si>
  <si>
    <t>鶴岡</t>
  </si>
  <si>
    <t>酒田</t>
  </si>
  <si>
    <t>新庄</t>
  </si>
  <si>
    <t>寒河江</t>
  </si>
  <si>
    <t>上山</t>
  </si>
  <si>
    <t>長井</t>
  </si>
  <si>
    <t>天童</t>
  </si>
  <si>
    <t>尾花沢</t>
  </si>
  <si>
    <t>南陽</t>
  </si>
  <si>
    <t>小国</t>
  </si>
  <si>
    <t>余目</t>
  </si>
  <si>
    <t>温海</t>
  </si>
  <si>
    <t>（2）警察署別発生状況</t>
  </si>
  <si>
    <t>警　察　署　別</t>
  </si>
  <si>
    <t>傷　　　　 　　　者</t>
  </si>
  <si>
    <t>増減(△）</t>
  </si>
  <si>
    <t>注：最北地域は、新庄、村山、尾花沢署の所管区域である。</t>
  </si>
  <si>
    <t>３５．交通事故発生件数及び死傷者数(昭和58、59年）</t>
  </si>
  <si>
    <t>医師、歯科医師及び薬剤師数（昭和56、57年）</t>
  </si>
  <si>
    <t>国民所得（昭和56～58年度）</t>
  </si>
  <si>
    <t>産業連関表（昭和55年）</t>
  </si>
  <si>
    <t>山形県産業連関表（生産者価格表）（24部門）</t>
  </si>
  <si>
    <t>青果物卸売市場別の品目別卸売数量、価格及び価額（昭和57、58年）</t>
  </si>
  <si>
    <t>山形市青果物卸売市場における品目別の卸売数量及び価額（昭和57、58年）</t>
  </si>
  <si>
    <t>消費者物価指数（昭和57～59年）</t>
  </si>
  <si>
    <t>全世帯及び勤労者世帯１世帯当たり平均１か月間の主要家計指標（昭和58、59年）</t>
  </si>
  <si>
    <t>全世帯１世帯当たり平均１か月間の支出（昭和58、59年）</t>
  </si>
  <si>
    <t>勤労者世帯１世帯当たり平均１か月間の収支（昭和58、59年）</t>
  </si>
  <si>
    <t>東北６県県庁所在都市別勤労者世帯１世帯当たり平均１か月間の収支（昭和58、59年）</t>
  </si>
  <si>
    <t>県職員数（昭和58、59年）</t>
  </si>
  <si>
    <t>警察職員数及び警察署管轄区域等（昭和58、59年）</t>
  </si>
  <si>
    <t>市町村職員数（昭和58、59年）</t>
  </si>
  <si>
    <t>市町村別選挙人名簿登録者数（昭和58、59年）</t>
  </si>
  <si>
    <t>登記及び謄、抄本交付等数（昭和57～59年）</t>
  </si>
  <si>
    <t>民事及び行政事件数（昭和58、59年）</t>
  </si>
  <si>
    <t>強制執行事件数（昭和58、59年）</t>
  </si>
  <si>
    <t>民事調停事件数（昭和58、59年）</t>
  </si>
  <si>
    <t>刑事事件数（昭和58、59年）</t>
  </si>
  <si>
    <t>家事事件数（昭和58、59年）</t>
  </si>
  <si>
    <t>少年関係事件数（昭和58、59年）</t>
  </si>
  <si>
    <t>(2)行為別新受件数</t>
  </si>
  <si>
    <t>(3)少年保護事件数</t>
  </si>
  <si>
    <t>刑法犯の認知件数、検挙件数及び人員（昭和45～59年）</t>
  </si>
  <si>
    <t>（統計年鑑より抜粋）</t>
  </si>
  <si>
    <t>単位　：　人</t>
  </si>
  <si>
    <t>市町村別</t>
  </si>
  <si>
    <t>昭和55年</t>
  </si>
  <si>
    <t>総数</t>
  </si>
  <si>
    <t>大江町</t>
  </si>
  <si>
    <t>大石田町</t>
  </si>
  <si>
    <t>市部</t>
  </si>
  <si>
    <t>町村部</t>
  </si>
  <si>
    <t>金山町</t>
  </si>
  <si>
    <t>最上町</t>
  </si>
  <si>
    <t>村山地域</t>
  </si>
  <si>
    <t>舟形町</t>
  </si>
  <si>
    <t>最上地域</t>
  </si>
  <si>
    <t>真室川町</t>
  </si>
  <si>
    <t>置賜地域</t>
  </si>
  <si>
    <t>大蔵村</t>
  </si>
  <si>
    <t>庄内地域</t>
  </si>
  <si>
    <t>鮭川村</t>
  </si>
  <si>
    <t>戸沢村</t>
  </si>
  <si>
    <t>山形市</t>
  </si>
  <si>
    <t>米沢市</t>
  </si>
  <si>
    <t>高畠町</t>
  </si>
  <si>
    <t>鶴岡市</t>
  </si>
  <si>
    <t>川西町</t>
  </si>
  <si>
    <t>酒田市</t>
  </si>
  <si>
    <t>小国町</t>
  </si>
  <si>
    <t>新庄市</t>
  </si>
  <si>
    <t>白鷹町</t>
  </si>
  <si>
    <t>寒河江市</t>
  </si>
  <si>
    <t>飯豊町</t>
  </si>
  <si>
    <t>上山市</t>
  </si>
  <si>
    <t>村山市</t>
  </si>
  <si>
    <t>立川町</t>
  </si>
  <si>
    <t>余目町</t>
  </si>
  <si>
    <t>長井市</t>
  </si>
  <si>
    <t>藤島町</t>
  </si>
  <si>
    <t>天童市</t>
  </si>
  <si>
    <t>羽黒町</t>
  </si>
  <si>
    <t>東根市</t>
  </si>
  <si>
    <t>櫛引町</t>
  </si>
  <si>
    <t>尾花沢市</t>
  </si>
  <si>
    <t>三川町</t>
  </si>
  <si>
    <t>南陽市</t>
  </si>
  <si>
    <t>朝日村</t>
  </si>
  <si>
    <t>山辺町</t>
  </si>
  <si>
    <t>温海町</t>
  </si>
  <si>
    <t>中山町</t>
  </si>
  <si>
    <t>遊佐町</t>
  </si>
  <si>
    <t>河北町</t>
  </si>
  <si>
    <t>八幡町</t>
  </si>
  <si>
    <t>西川町</t>
  </si>
  <si>
    <t>松山町</t>
  </si>
  <si>
    <t>朝日町</t>
  </si>
  <si>
    <t>平田町</t>
  </si>
  <si>
    <t>資料：昭和55年は、総務庁統計局「国勢調査報告」、その他の年は、県統計調査課「山形県の人口と世帯数」</t>
  </si>
  <si>
    <t>１．市町村別の人口推移（昭和55年～59年）</t>
  </si>
  <si>
    <t>10月1日現在</t>
  </si>
  <si>
    <t>単位 ： 人</t>
  </si>
  <si>
    <t>0～4歳</t>
  </si>
  <si>
    <t>30～34</t>
  </si>
  <si>
    <t>35～39</t>
  </si>
  <si>
    <t>40～44</t>
  </si>
  <si>
    <t>45～49</t>
  </si>
  <si>
    <t>50～54</t>
  </si>
  <si>
    <t>55～59</t>
  </si>
  <si>
    <t>60～64</t>
  </si>
  <si>
    <t>65～69</t>
  </si>
  <si>
    <t>70～74</t>
  </si>
  <si>
    <t>75～79</t>
  </si>
  <si>
    <t>80～84</t>
  </si>
  <si>
    <t>85～89</t>
  </si>
  <si>
    <t>90歳以上</t>
  </si>
  <si>
    <t>年齢不詳</t>
  </si>
  <si>
    <t>昭和57年</t>
  </si>
  <si>
    <t>市部</t>
  </si>
  <si>
    <t>町村部</t>
  </si>
  <si>
    <t>村山地域</t>
  </si>
  <si>
    <t>最上地域</t>
  </si>
  <si>
    <t>置賜地域</t>
  </si>
  <si>
    <t>庄内地域</t>
  </si>
  <si>
    <t>-</t>
  </si>
  <si>
    <t>資料：県統計調査課</t>
  </si>
  <si>
    <t>5～9</t>
  </si>
  <si>
    <t>10～14</t>
  </si>
  <si>
    <t>15～19</t>
  </si>
  <si>
    <t>20～24</t>
  </si>
  <si>
    <t>25～29</t>
  </si>
  <si>
    <t>-</t>
  </si>
  <si>
    <t>-</t>
  </si>
  <si>
    <r>
      <t>昭和</t>
    </r>
    <r>
      <rPr>
        <b/>
        <sz val="9"/>
        <rFont val="ＭＳ 明朝"/>
        <family val="1"/>
      </rPr>
      <t>59</t>
    </r>
    <r>
      <rPr>
        <sz val="10"/>
        <rFont val="ＭＳ 明朝"/>
        <family val="1"/>
      </rPr>
      <t>年</t>
    </r>
  </si>
  <si>
    <t>２．市町村別の年齢（5歳階級）別人口（昭和57，58年）</t>
  </si>
  <si>
    <t>２．市町村別の年齢（5歳階級）別人口（昭和59年）</t>
  </si>
  <si>
    <t>総         数</t>
  </si>
  <si>
    <t>村　山　地　域</t>
  </si>
  <si>
    <t>最　上　地　域</t>
  </si>
  <si>
    <t>置　賜　地　域</t>
  </si>
  <si>
    <t>庄　内　地　域</t>
  </si>
  <si>
    <t>10月1日現在</t>
  </si>
  <si>
    <t>世帯数</t>
  </si>
  <si>
    <t>増減（△）</t>
  </si>
  <si>
    <t>市        部</t>
  </si>
  <si>
    <t>町   村   部</t>
  </si>
  <si>
    <t>資料：総務庁統計局「昭和55年国勢調査報告」県統計調査課「山形県の人口と世帯数」</t>
  </si>
  <si>
    <t>３．市町村別の世帯数推移（昭和55～59年）</t>
  </si>
  <si>
    <t>昭和56年7月1日、53年6月15日現在　　単位:比・率=%</t>
  </si>
  <si>
    <t>事　　　　　業　　　　　所　　　　　数</t>
  </si>
  <si>
    <t>従　　　　　業　　　　　者　　　　　数</t>
  </si>
  <si>
    <t>昭和56年</t>
  </si>
  <si>
    <t>53～56の増加率</t>
  </si>
  <si>
    <t>実数</t>
  </si>
  <si>
    <t>構成比</t>
  </si>
  <si>
    <t>（△減）</t>
  </si>
  <si>
    <t>上 山 市</t>
  </si>
  <si>
    <t xml:space="preserve">朝日町 </t>
  </si>
  <si>
    <t>資料:総務庁統計局「昭和53年及び56年事業所統計調査報告」</t>
  </si>
  <si>
    <t>４．市町村別の事業所数及び従業者数 (昭和56年、53年）</t>
  </si>
  <si>
    <t>年別</t>
  </si>
  <si>
    <t>市町村別</t>
  </si>
  <si>
    <t>農家数</t>
  </si>
  <si>
    <t>2月1日現在</t>
  </si>
  <si>
    <t>総数</t>
  </si>
  <si>
    <t>専 業</t>
  </si>
  <si>
    <t>兼業農家数</t>
  </si>
  <si>
    <t>経 営 耕 地 規 模 別 農 家 数</t>
  </si>
  <si>
    <t>第1種　　兼　業</t>
  </si>
  <si>
    <t>第2種　　兼　業</t>
  </si>
  <si>
    <t>例　外　　規　定</t>
  </si>
  <si>
    <t>0.3ｈa　未　満</t>
  </si>
  <si>
    <t>0.3～　　　　0.5</t>
  </si>
  <si>
    <t>0.5～ 　 1.0</t>
  </si>
  <si>
    <t>1.0～ 　 1.5</t>
  </si>
  <si>
    <t>1.5～  2.0</t>
  </si>
  <si>
    <t>2.0～  2.5</t>
  </si>
  <si>
    <t>2.5～  3.0</t>
  </si>
  <si>
    <t>3.0ha　　以上</t>
  </si>
  <si>
    <t>昭和51年</t>
  </si>
  <si>
    <t xml:space="preserve">     52</t>
  </si>
  <si>
    <t xml:space="preserve">     53</t>
  </si>
  <si>
    <t xml:space="preserve">     54</t>
  </si>
  <si>
    <t xml:space="preserve">     55</t>
  </si>
  <si>
    <t xml:space="preserve">     57</t>
  </si>
  <si>
    <t>市部</t>
  </si>
  <si>
    <t>町村部</t>
  </si>
  <si>
    <t>川西町</t>
  </si>
  <si>
    <t>資料：1.～8.＝「昭和57年山形県の農業」</t>
  </si>
  <si>
    <t>５．市町村別の専業、兼業、経営耕地規模別農家数（昭和51年～57年）</t>
  </si>
  <si>
    <t>　　　52</t>
  </si>
  <si>
    <t>　　　53</t>
  </si>
  <si>
    <t>2月1日現在   単位：面積＝a</t>
  </si>
  <si>
    <t>年　　別</t>
  </si>
  <si>
    <t>　　総　　　　数</t>
  </si>
  <si>
    <t>田　</t>
  </si>
  <si>
    <t>樹　　園　　地</t>
  </si>
  <si>
    <t>畑</t>
  </si>
  <si>
    <t>農家数</t>
  </si>
  <si>
    <t>面     積</t>
  </si>
  <si>
    <t>田のある　農家数</t>
  </si>
  <si>
    <t>面　積</t>
  </si>
  <si>
    <t>総数</t>
  </si>
  <si>
    <t>果樹園</t>
  </si>
  <si>
    <t>桑園</t>
  </si>
  <si>
    <t>その他の樹園地</t>
  </si>
  <si>
    <t>総　　数</t>
  </si>
  <si>
    <t>普　通　畑</t>
  </si>
  <si>
    <t>牧　草　専　用　地</t>
  </si>
  <si>
    <t>調査日前1年間作　　　付けしなかった畑</t>
  </si>
  <si>
    <t>面積</t>
  </si>
  <si>
    <t>＃　過去１年間飼料　　　作物だけを作った畑</t>
  </si>
  <si>
    <t>昭 和 51 年</t>
  </si>
  <si>
    <t>…</t>
  </si>
  <si>
    <t>　　　54</t>
  </si>
  <si>
    <t>　　　55</t>
  </si>
  <si>
    <t>　　　57</t>
  </si>
  <si>
    <t>６．市町村別の地目別経営農家数及び経営耕地面積（昭和51年～57年）</t>
  </si>
  <si>
    <t>水          稲</t>
  </si>
  <si>
    <t>陸          稲</t>
  </si>
  <si>
    <t>作付面積</t>
  </si>
  <si>
    <t xml:space="preserve">      54</t>
  </si>
  <si>
    <t xml:space="preserve">      55</t>
  </si>
  <si>
    <t xml:space="preserve">      56</t>
  </si>
  <si>
    <t>単位 ： 面積＝ｈａ、10ａ当たり収量＝㎏、収穫量＝ｔ</t>
  </si>
  <si>
    <t>水 ・ 陸　　稲</t>
  </si>
  <si>
    <t>収　穫　量</t>
  </si>
  <si>
    <t>１０ａ当た り  収  量</t>
  </si>
  <si>
    <t>昭和 53 年</t>
  </si>
  <si>
    <t xml:space="preserve">      57</t>
  </si>
  <si>
    <t xml:space="preserve">      58</t>
  </si>
  <si>
    <t>資料：東北農政局山形統計情報事務所「山形農林水産統計年報」</t>
  </si>
  <si>
    <t>７. 市町村別の水稲、陸稲の作付面積及び収穫量（昭和53～58年）</t>
  </si>
  <si>
    <t>2月1日現在　単位：面積＝ha</t>
  </si>
  <si>
    <t>所有山　林があ　る林家　数　　　　　</t>
  </si>
  <si>
    <t>貸付分　収林が　ある林　家数</t>
  </si>
  <si>
    <t>借入分　　収林が　　ある林　　家数</t>
  </si>
  <si>
    <t>保有山林がある林家</t>
  </si>
  <si>
    <t>山　　　　林　　　　面　　　　積</t>
  </si>
  <si>
    <t>総 林        家 数</t>
  </si>
  <si>
    <t>♯　　　　　針葉樹林　　　がある　　　林家数</t>
  </si>
  <si>
    <t>♯　　　　　広葉樹林　　　がある　　　林家数</t>
  </si>
  <si>
    <t>所有</t>
  </si>
  <si>
    <t>貸付林  分収林</t>
  </si>
  <si>
    <t>借入林  分収林</t>
  </si>
  <si>
    <t>保有山林</t>
  </si>
  <si>
    <t>♯針葉樹林</t>
  </si>
  <si>
    <t>♯広葉樹林</t>
  </si>
  <si>
    <t>総数</t>
  </si>
  <si>
    <t>置賜地域</t>
  </si>
  <si>
    <t>８．市町村別の所有山林、保有山林がある林家数及び面積（昭和55年）</t>
  </si>
  <si>
    <t>8月1日現在　単位：ｈａ</t>
  </si>
  <si>
    <t>林野面積</t>
  </si>
  <si>
    <t>森林面積</t>
  </si>
  <si>
    <t>森林以外の草生地</t>
  </si>
  <si>
    <t>地域森林（施業）計画に含まれている森林</t>
  </si>
  <si>
    <t>その他</t>
  </si>
  <si>
    <t>地域森林（施業）計画に含まれていない森林</t>
  </si>
  <si>
    <t>国有</t>
  </si>
  <si>
    <t>森林開</t>
  </si>
  <si>
    <t>公有</t>
  </si>
  <si>
    <t>私有</t>
  </si>
  <si>
    <t>うち</t>
  </si>
  <si>
    <t>樹林地</t>
  </si>
  <si>
    <t>人工林</t>
  </si>
  <si>
    <t>天然林</t>
  </si>
  <si>
    <t>発公団</t>
  </si>
  <si>
    <t>針葉樹</t>
  </si>
  <si>
    <t>広葉樹</t>
  </si>
  <si>
    <t>資料：東北農政局山形統計情報事務所「山形農林水産統計年報」</t>
  </si>
  <si>
    <t>９．市町村別の林野面積及び森林面積(昭和55年）</t>
  </si>
  <si>
    <t>経営体</t>
  </si>
  <si>
    <t>出漁日数別</t>
  </si>
  <si>
    <t>個人</t>
  </si>
  <si>
    <t>会社</t>
  </si>
  <si>
    <t>漁業</t>
  </si>
  <si>
    <t>共同</t>
  </si>
  <si>
    <t>官公庁</t>
  </si>
  <si>
    <t>経営体階層別</t>
  </si>
  <si>
    <t>協同</t>
  </si>
  <si>
    <t>生産</t>
  </si>
  <si>
    <t>学校</t>
  </si>
  <si>
    <t>～</t>
  </si>
  <si>
    <t>漁業地区別</t>
  </si>
  <si>
    <t>経営</t>
  </si>
  <si>
    <t xml:space="preserve">経営 </t>
  </si>
  <si>
    <t>組合</t>
  </si>
  <si>
    <t>試験場</t>
  </si>
  <si>
    <t>以上</t>
  </si>
  <si>
    <t>経営体階層</t>
  </si>
  <si>
    <t>漁船非使用</t>
  </si>
  <si>
    <t>小型定置網</t>
  </si>
  <si>
    <t>漁業地区</t>
  </si>
  <si>
    <t>酒     田</t>
  </si>
  <si>
    <t>飛     島</t>
  </si>
  <si>
    <t>加     茂</t>
  </si>
  <si>
    <t>由     良</t>
  </si>
  <si>
    <t>豊     浦</t>
  </si>
  <si>
    <t>温     海</t>
  </si>
  <si>
    <t>念 珠 関</t>
  </si>
  <si>
    <t xml:space="preserve">         （海面漁業）（昭和53～58年）</t>
  </si>
  <si>
    <t>経営組織別</t>
  </si>
  <si>
    <t>29日</t>
  </si>
  <si>
    <t>総　数</t>
  </si>
  <si>
    <t>～</t>
  </si>
  <si>
    <t>以下</t>
  </si>
  <si>
    <t>昭 和 53  　年</t>
  </si>
  <si>
    <t>-</t>
  </si>
  <si>
    <t>無動力</t>
  </si>
  <si>
    <t>動力 1t 未満</t>
  </si>
  <si>
    <t xml:space="preserve">  1 ～  3　　</t>
  </si>
  <si>
    <t xml:space="preserve">    3 ～  5　　</t>
  </si>
  <si>
    <t xml:space="preserve">    5 ～ 10　　</t>
  </si>
  <si>
    <t xml:space="preserve">  10 ～ 20　　</t>
  </si>
  <si>
    <t xml:space="preserve">  20 ～ 30　　</t>
  </si>
  <si>
    <t xml:space="preserve">  30 ～ 50　　</t>
  </si>
  <si>
    <t xml:space="preserve">  50 ～100　　</t>
  </si>
  <si>
    <t>100 ～200　　</t>
  </si>
  <si>
    <t>200 ～500　　</t>
  </si>
  <si>
    <t>500t以 上　　</t>
  </si>
  <si>
    <t>地びき網</t>
  </si>
  <si>
    <t>わかめ養殖</t>
  </si>
  <si>
    <t>その他の養殖</t>
  </si>
  <si>
    <t>吹浦</t>
  </si>
  <si>
    <t>西遊佐</t>
  </si>
  <si>
    <t>-</t>
  </si>
  <si>
    <r>
      <t>注：昭和</t>
    </r>
    <r>
      <rPr>
        <b/>
        <sz val="10"/>
        <rFont val="ＭＳ 明朝"/>
        <family val="1"/>
      </rPr>
      <t>53</t>
    </r>
    <r>
      <rPr>
        <sz val="10"/>
        <rFont val="ＭＳ 明朝"/>
        <family val="1"/>
      </rPr>
      <t>年の数値は、「第</t>
    </r>
    <r>
      <rPr>
        <b/>
        <sz val="10"/>
        <rFont val="ＭＳ 明朝"/>
        <family val="1"/>
      </rPr>
      <t>6</t>
    </r>
    <r>
      <rPr>
        <sz val="10"/>
        <rFont val="ＭＳ 明朝"/>
        <family val="1"/>
      </rPr>
      <t>次漁業センサス」の結果である。</t>
    </r>
  </si>
  <si>
    <t>資料：東北農政局山形統計情報事務所 「 山形農林水産統計年報 」</t>
  </si>
  <si>
    <t>１０．経営体階層、漁業地区別の経営組織、出漁日数別経営体数</t>
  </si>
  <si>
    <t>単位：t</t>
  </si>
  <si>
    <t>魚種別</t>
  </si>
  <si>
    <t>昭和54年</t>
  </si>
  <si>
    <t>魚　　　　類</t>
  </si>
  <si>
    <t>さけ・ます</t>
  </si>
  <si>
    <t>たい類</t>
  </si>
  <si>
    <t>かれい・ひらめ</t>
  </si>
  <si>
    <t>たら</t>
  </si>
  <si>
    <t>すけそう</t>
  </si>
  <si>
    <t>さめ</t>
  </si>
  <si>
    <t>はたはた</t>
  </si>
  <si>
    <t>ぶり・いなだ</t>
  </si>
  <si>
    <t>めばる類</t>
  </si>
  <si>
    <t>貝　　　　類</t>
  </si>
  <si>
    <t>あわび</t>
  </si>
  <si>
    <t>さざえ</t>
  </si>
  <si>
    <t>その他の水産動物</t>
  </si>
  <si>
    <t>いか</t>
  </si>
  <si>
    <t>えび・かに</t>
  </si>
  <si>
    <t>藻　　　　類</t>
  </si>
  <si>
    <t>わかめ</t>
  </si>
  <si>
    <t>のり</t>
  </si>
  <si>
    <t>資料：県水産課</t>
  </si>
  <si>
    <t>１１．魚種別漁獲量 －属地－ （海面漁業）  (昭和54～59年）</t>
  </si>
  <si>
    <t>事業所数</t>
  </si>
  <si>
    <t>従業者数</t>
  </si>
  <si>
    <t>〇</t>
  </si>
  <si>
    <t>食料品製造業</t>
  </si>
  <si>
    <t>木材・木製品製造業</t>
  </si>
  <si>
    <t>家具・装備品製造業</t>
  </si>
  <si>
    <t>パルプ・紙・紙加工品製造業</t>
  </si>
  <si>
    <t>化学工業</t>
  </si>
  <si>
    <t>石油製品・石炭製品製造業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</si>
  <si>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</si>
  <si>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</si>
  <si>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</si>
  <si>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</si>
  <si>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</si>
  <si>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</si>
  <si>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</si>
  <si>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</si>
  <si>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輸送用機械器具製造業</t>
  </si>
  <si>
    <t>精密機械器具製造業</t>
  </si>
  <si>
    <t>その他の製造業</t>
  </si>
  <si>
    <t>　　　 従業者数、原材料使用額等、製造品出荷額等、生産</t>
  </si>
  <si>
    <t>　　　 額及び付加価値額（昭和56～58年）</t>
  </si>
  <si>
    <t>12月31日現在　単位：額＝百万円</t>
  </si>
  <si>
    <t>年        別
産業中分類別
従業者規模別</t>
  </si>
  <si>
    <t>原 材 料
使用額等</t>
  </si>
  <si>
    <t>製 造 品
出荷額等</t>
  </si>
  <si>
    <t>生　産　額　　　従業者30人　　　以　上　の　　　事　業　所</t>
  </si>
  <si>
    <t xml:space="preserve">付加価値額　　従業者30人　　以　上　の　　　事　業　所 </t>
  </si>
  <si>
    <t>昭　　　和　　　 56　　年</t>
  </si>
  <si>
    <r>
      <t>昭　　　和</t>
    </r>
    <r>
      <rPr>
        <sz val="10"/>
        <rFont val="ＭＳ 明朝"/>
        <family val="1"/>
      </rPr>
      <t>　　　 57　　</t>
    </r>
    <r>
      <rPr>
        <sz val="10"/>
        <color indexed="9"/>
        <rFont val="ＭＳ 明朝"/>
        <family val="1"/>
      </rPr>
      <t>年</t>
    </r>
  </si>
  <si>
    <r>
      <t>昭　　　和　　</t>
    </r>
    <r>
      <rPr>
        <b/>
        <sz val="9"/>
        <rFont val="ＭＳ 明朝"/>
        <family val="1"/>
      </rPr>
      <t>　 58　</t>
    </r>
    <r>
      <rPr>
        <b/>
        <sz val="9"/>
        <color indexed="9"/>
        <rFont val="ＭＳ 明朝"/>
        <family val="1"/>
      </rPr>
      <t>　年</t>
    </r>
  </si>
  <si>
    <t>軽工業</t>
  </si>
  <si>
    <t>重化学工業</t>
  </si>
  <si>
    <t>繊維工業</t>
  </si>
  <si>
    <t>衣服・その他の繊維製品製造業</t>
  </si>
  <si>
    <t>出版・印刷・同関連産業</t>
  </si>
  <si>
    <t>x</t>
  </si>
  <si>
    <t>29　　　人　　　以　　　下</t>
  </si>
  <si>
    <t xml:space="preserve"> 4   ～        9</t>
  </si>
  <si>
    <t xml:space="preserve"> 10     ～       19</t>
  </si>
  <si>
    <t xml:space="preserve"> 20     ～       29</t>
  </si>
  <si>
    <t>30　　　人　　　以　　　下</t>
  </si>
  <si>
    <t xml:space="preserve"> 30     ～       49</t>
  </si>
  <si>
    <t xml:space="preserve"> 50     ～       99</t>
  </si>
  <si>
    <t xml:space="preserve"> 100      ～       199</t>
  </si>
  <si>
    <t xml:space="preserve"> 200      ～       299</t>
  </si>
  <si>
    <t xml:space="preserve"> 300      ～       499</t>
  </si>
  <si>
    <t xml:space="preserve"> 500      ～       999</t>
  </si>
  <si>
    <t xml:space="preserve"> 1,000      人     以    上</t>
  </si>
  <si>
    <t>注  ： 1)56、57年の数値は通商産業大臣官房調査統計部「工業統計表」2）従業者規模4人以上 　3）（　）数値は全事業所。</t>
  </si>
  <si>
    <t xml:space="preserve">       4）表側の産業名中○印のついたものは軽工業であり、無印は重化学工業である。</t>
  </si>
  <si>
    <t>資料 ：県統計調査課 「工業統計調査結果報告書」</t>
  </si>
  <si>
    <t>１２.産業（中分類）別従業者規模別製造業の事業所数、</t>
  </si>
  <si>
    <t>事               業               所               数</t>
  </si>
  <si>
    <t>従     業     者     数</t>
  </si>
  <si>
    <t>製  造  品  出  荷  額  等</t>
  </si>
  <si>
    <t>経  営  組  織  別</t>
  </si>
  <si>
    <t>従        業        者        規        模        別</t>
  </si>
  <si>
    <t>製造品</t>
  </si>
  <si>
    <t>加工賃</t>
  </si>
  <si>
    <t>修理料</t>
  </si>
  <si>
    <t>出荷額</t>
  </si>
  <si>
    <t>収入額</t>
  </si>
  <si>
    <t>12月31日現在　　単位：金額＝万円</t>
  </si>
  <si>
    <t>市 町 村 別</t>
  </si>
  <si>
    <t>現金　　　　　給与　　　　　総額</t>
  </si>
  <si>
    <t>原材料　　    　使用額等</t>
  </si>
  <si>
    <t>内国　　　  　　消費　   　　　　税額</t>
  </si>
  <si>
    <t>うち常用　　　　　　　労働者数</t>
  </si>
  <si>
    <t>組  合
その他
の法人</t>
  </si>
  <si>
    <t>3人　　　以下</t>
  </si>
  <si>
    <t>4～     9人</t>
  </si>
  <si>
    <t xml:space="preserve">10～ 　 19人  </t>
  </si>
  <si>
    <t xml:space="preserve">20～  29人  </t>
  </si>
  <si>
    <t xml:space="preserve">30～  49人  </t>
  </si>
  <si>
    <t xml:space="preserve">50～  99人  </t>
  </si>
  <si>
    <t>100～199人</t>
  </si>
  <si>
    <t>200～299人</t>
  </si>
  <si>
    <t>300～499人</t>
  </si>
  <si>
    <t>500～999人</t>
  </si>
  <si>
    <t>1,000人以上</t>
  </si>
  <si>
    <t>男</t>
  </si>
  <si>
    <t>女</t>
  </si>
  <si>
    <t>男</t>
  </si>
  <si>
    <t>女</t>
  </si>
  <si>
    <t>村山地域</t>
  </si>
  <si>
    <t>山形市</t>
  </si>
  <si>
    <t>資料：県統計調査課「工業統計調査結果報告書」</t>
  </si>
  <si>
    <t>１３．市町村別製造業の事業所数、従業者数、現金給与総額、原材料使用額等、内国消費税額及び製造品出荷額等（昭和58年）</t>
  </si>
  <si>
    <t>国県道</t>
  </si>
  <si>
    <t>昭和58年4月1日現在   単位：km、％</t>
  </si>
  <si>
    <t>一　　般　　国　　道</t>
  </si>
  <si>
    <t>県　　　　　　　道</t>
  </si>
  <si>
    <t>市町村道</t>
  </si>
  <si>
    <t>国管理</t>
  </si>
  <si>
    <t>県管理</t>
  </si>
  <si>
    <t>主要地方道</t>
  </si>
  <si>
    <t>一般県道</t>
  </si>
  <si>
    <t>路線数</t>
  </si>
  <si>
    <t>総延長</t>
  </si>
  <si>
    <t xml:space="preserve">  未　 　供 　　用　 　延　　長</t>
  </si>
  <si>
    <t xml:space="preserve">  重       用       延       長</t>
  </si>
  <si>
    <t xml:space="preserve">  実　 　　延　　 　長　 　（A）</t>
  </si>
  <si>
    <t>規格改良済・未改良</t>
  </si>
  <si>
    <t>内訳</t>
  </si>
  <si>
    <t>規格改良済延長（B）</t>
  </si>
  <si>
    <t>未改良延長</t>
  </si>
  <si>
    <t>実</t>
  </si>
  <si>
    <t xml:space="preserve">  うち自動車交通不能</t>
  </si>
  <si>
    <t>改良率（B）/（A）</t>
  </si>
  <si>
    <t>延</t>
  </si>
  <si>
    <t>路面別内訳</t>
  </si>
  <si>
    <t>舗装道（C）</t>
  </si>
  <si>
    <t>長</t>
  </si>
  <si>
    <t>砂利道</t>
  </si>
  <si>
    <t>舗装率（C）/（A）</t>
  </si>
  <si>
    <t>の</t>
  </si>
  <si>
    <t>橋梁の内訳</t>
  </si>
  <si>
    <t>橋数（個）</t>
  </si>
  <si>
    <t>橋梁延長</t>
  </si>
  <si>
    <t>内</t>
  </si>
  <si>
    <t>木橋と永久橋</t>
  </si>
  <si>
    <t>　木　　橋　　数</t>
  </si>
  <si>
    <t>　延　　　　　長</t>
  </si>
  <si>
    <t>訳</t>
  </si>
  <si>
    <t>　永　久　橋　数</t>
  </si>
  <si>
    <t>トンネル</t>
  </si>
  <si>
    <t>個数</t>
  </si>
  <si>
    <t>延長</t>
  </si>
  <si>
    <t>渡船場</t>
  </si>
  <si>
    <t>鉄道との交差個所数</t>
  </si>
  <si>
    <t>立体横断施設数</t>
  </si>
  <si>
    <t>注1）路線数の（　）は内書で一部県管理のものである。</t>
  </si>
  <si>
    <t>　2）鉄道との交差箇所数のうち（　）は立体交差で内書である。</t>
  </si>
  <si>
    <t>　資料：県土木部「山形県土木概要」</t>
  </si>
  <si>
    <t>１４．道路現況</t>
  </si>
  <si>
    <t>単位：1000kWｈ</t>
  </si>
  <si>
    <t>項目</t>
  </si>
  <si>
    <t>昭和56年度</t>
  </si>
  <si>
    <t>電灯需要</t>
  </si>
  <si>
    <t>電力需要</t>
  </si>
  <si>
    <t>業務用電力</t>
  </si>
  <si>
    <t>定額電灯</t>
  </si>
  <si>
    <t>小口電力</t>
  </si>
  <si>
    <t>低圧電力</t>
  </si>
  <si>
    <t>従量電灯甲･乙</t>
  </si>
  <si>
    <t>高圧甲</t>
  </si>
  <si>
    <t>大口電力</t>
  </si>
  <si>
    <t>従量電灯丙</t>
  </si>
  <si>
    <t>一般</t>
  </si>
  <si>
    <t>特約</t>
  </si>
  <si>
    <t>臨時電灯</t>
  </si>
  <si>
    <t>臨時電力</t>
  </si>
  <si>
    <t>深夜電力</t>
  </si>
  <si>
    <t>公衆街路灯</t>
  </si>
  <si>
    <t>農事用電力</t>
  </si>
  <si>
    <t>建設工事用電力</t>
  </si>
  <si>
    <t>事業用電力</t>
  </si>
  <si>
    <t>融雪用電力</t>
  </si>
  <si>
    <t>資料：東北電力株式会社</t>
  </si>
  <si>
    <t>１５．電灯及び電力需要実績(昭和56～58年度)</t>
  </si>
  <si>
    <t>（1）計画給水人口及び普及率</t>
  </si>
  <si>
    <t>3月31日現在  単位：率＝％</t>
  </si>
  <si>
    <t xml:space="preserve">保 健 所 別 
市 町 村 別 </t>
  </si>
  <si>
    <t>行政区域内      居住人口</t>
  </si>
  <si>
    <t>給水区域内      現在人口</t>
  </si>
  <si>
    <t xml:space="preserve">B/A     </t>
  </si>
  <si>
    <t>計画給水人口</t>
  </si>
  <si>
    <t xml:space="preserve">C/A     </t>
  </si>
  <si>
    <t>現在給水人口</t>
  </si>
  <si>
    <t>普及率</t>
  </si>
  <si>
    <t>（A）</t>
  </si>
  <si>
    <t>（B）</t>
  </si>
  <si>
    <t>（C）</t>
  </si>
  <si>
    <t>（D）</t>
  </si>
  <si>
    <t>D/A</t>
  </si>
  <si>
    <t>昭 和 57 年 度</t>
  </si>
  <si>
    <t>山形保健所</t>
  </si>
  <si>
    <t>寒河江保健所</t>
  </si>
  <si>
    <t>寒河江市</t>
  </si>
  <si>
    <t>河北町</t>
  </si>
  <si>
    <t>西川町</t>
  </si>
  <si>
    <t>朝日町</t>
  </si>
  <si>
    <t>大江町</t>
  </si>
  <si>
    <t>村山保健所</t>
  </si>
  <si>
    <t>大石田町</t>
  </si>
  <si>
    <t>新庄保健所</t>
  </si>
  <si>
    <t>米沢保健所</t>
  </si>
  <si>
    <t>南陽保健所</t>
  </si>
  <si>
    <t>長井保健所</t>
  </si>
  <si>
    <t>鶴岡保健所</t>
  </si>
  <si>
    <t>酒田保健所</t>
  </si>
  <si>
    <t>資料：県環境衛生課「水道現況」、「昭和58年度事業実績」</t>
  </si>
  <si>
    <t>１６．保健所、市町村別の水道普及状況（昭和57、58年度）</t>
  </si>
  <si>
    <t>乗     用</t>
  </si>
  <si>
    <t>総　　数</t>
  </si>
  <si>
    <t>普通車</t>
  </si>
  <si>
    <t>小型車</t>
  </si>
  <si>
    <t>小 型 車</t>
  </si>
  <si>
    <t>総     数</t>
  </si>
  <si>
    <t>(1)年別保有自動車数</t>
  </si>
  <si>
    <t>3月31日現在</t>
  </si>
  <si>
    <t>貨物用</t>
  </si>
  <si>
    <t>乗合用</t>
  </si>
  <si>
    <t>特 種 (殊） 用 途 車</t>
  </si>
  <si>
    <t>二　　　輪　　　用</t>
  </si>
  <si>
    <t>年　　別</t>
  </si>
  <si>
    <t>年      別</t>
  </si>
  <si>
    <t>被けん       引車</t>
  </si>
  <si>
    <t>*軽自動車</t>
  </si>
  <si>
    <t>普通車及</t>
  </si>
  <si>
    <t>*</t>
  </si>
  <si>
    <t>軽四        輪車</t>
  </si>
  <si>
    <t>特種車</t>
  </si>
  <si>
    <t>大型　　　　　　特殊車</t>
  </si>
  <si>
    <t>*</t>
  </si>
  <si>
    <t>軽特　　　　　　殊車</t>
  </si>
  <si>
    <t>小型　　　　　　二輪車</t>
  </si>
  <si>
    <t>*</t>
  </si>
  <si>
    <t>軽二　　　　　　　輪車</t>
  </si>
  <si>
    <t>び小型車</t>
  </si>
  <si>
    <t>昭和50年度</t>
  </si>
  <si>
    <t>昭和50年度</t>
  </si>
  <si>
    <t>自家用</t>
  </si>
  <si>
    <t>営業用</t>
  </si>
  <si>
    <t>注：1）小型二輪車及び軽自動車は、検査証又は届出済証を交付しているものである。</t>
  </si>
  <si>
    <t>　　2）＊印には、農耕用を含まない。</t>
  </si>
  <si>
    <t>資料：新潟運輸局山形陸運支局「山形県陸運要覧」、山形県自動車販売店協会統計調査部</t>
  </si>
  <si>
    <t>１７．車種別保有自動車数（昭和50～59年）</t>
  </si>
  <si>
    <t>総　　　　　　　数</t>
  </si>
  <si>
    <t>卸　　　売　　　業</t>
  </si>
  <si>
    <t>小　　　売　　　業</t>
  </si>
  <si>
    <t>商店数</t>
  </si>
  <si>
    <t>年間商品</t>
  </si>
  <si>
    <t>販売額</t>
  </si>
  <si>
    <t xml:space="preserve"> </t>
  </si>
  <si>
    <t>昭和54年6月1日、57年6月1日現在　単位：販売額＝万円</t>
  </si>
  <si>
    <t>市町村別</t>
  </si>
  <si>
    <t>　 　  57</t>
  </si>
  <si>
    <t>*</t>
  </si>
  <si>
    <t>注：1）卸・小売業には飲食店は含まない。2）*印のついた数字は秘とく数字（ｘ）を合算したものである。</t>
  </si>
  <si>
    <t>資料：県統計調査課 「商業統計調査結果報告書」</t>
  </si>
  <si>
    <t>罪種別刑法犯の認知、検挙件数及び検挙人員（昭和58、59年）</t>
  </si>
  <si>
    <t>法令別特別法犯送致件数及び人員（昭和58、59年）</t>
  </si>
  <si>
    <t>非行少年等の補導状況(昭和55～59年）</t>
  </si>
  <si>
    <t>罪種別受刑者数（昭和58、59年）</t>
  </si>
  <si>
    <t>所得、産業（大分類）、男女別自営業主・雇用者数及び平均年齢（昭和57年）</t>
  </si>
  <si>
    <t>就業希望意識、求職活動の有無、就業状態、従業上の地位、男女別有業者数（昭和57年）</t>
  </si>
  <si>
    <t>不就業状態、就業希望の有無、求職活動の有無、就業希望時期、年齢、男女別無業者数（昭和57年）</t>
  </si>
  <si>
    <t>市町村別の世帯数推移（昭和55～59年）</t>
  </si>
  <si>
    <t>市町村別の男女別従事日数別自家農業従事者数（昭和54～57年）</t>
  </si>
  <si>
    <t>市町村別の水稲、陸稲の作付面積及び収穫量（昭和53～58年）</t>
  </si>
  <si>
    <t>市町村別の野菜、果樹、工芸作物の作付面積及び収穫量（昭和52～57年）</t>
  </si>
  <si>
    <t>仕向先都道府県別の県産米搬出実績（昭和57～59年）</t>
  </si>
  <si>
    <t>市町村別の養蚕戸数、蚕種掃立数量、繭生産量及び桑園面積（昭和54～58年度）</t>
  </si>
  <si>
    <t>と畜場別のと畜頭数（昭和53～58年度）</t>
  </si>
  <si>
    <t>生乳及び生乳生産量（昭和53～58年）</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</si>
</sst>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0_ "/>
    <numFmt numFmtId="180" formatCode="#,##0;&quot;△ &quot;#,##0"/>
    <numFmt numFmtId="181" formatCode="0;&quot;△ &quot;0"/>
    <numFmt numFmtId="182" formatCode="#,##0.0;[Red]\-#,##0.0"/>
    <numFmt numFmtId="183" formatCode="#,##0.0;&quot;△ &quot;#,##0.0"/>
    <numFmt numFmtId="184" formatCode="0_);[Red]\(0\)"/>
    <numFmt numFmtId="185" formatCode="\-"/>
    <numFmt numFmtId="186" formatCode="#,##0.0"/>
    <numFmt numFmtId="187" formatCode="_ * #,##0.0_ ;_ * \-#,##0.0_ ;_ * &quot;-&quot;?_ ;_ @_ "/>
    <numFmt numFmtId="188" formatCode="#,##0.0_);[Red]\(#,##0.0\)"/>
    <numFmt numFmtId="189" formatCode="0.0"/>
    <numFmt numFmtId="190" formatCode="_ * #,##0.0_ ;_ * \-#,##0.0_ ;_ * &quot;-&quot;_ ;_ @_ "/>
    <numFmt numFmtId="191" formatCode="\(#,##0\)"/>
    <numFmt numFmtId="192" formatCode="0_);\(0\)"/>
    <numFmt numFmtId="193" formatCode="0.0_ "/>
    <numFmt numFmtId="194" formatCode="\$#,##0_);\(#,##0\)"/>
    <numFmt numFmtId="195" formatCode="_ * #,##0_ ;_ * \-#,##0_ ;_ * &quot;x&quot;_ ;_ @_ "/>
    <numFmt numFmtId="196" formatCode="\(#\)"/>
    <numFmt numFmtId="197" formatCode="0.00000"/>
    <numFmt numFmtId="198" formatCode="0.0000"/>
    <numFmt numFmtId="199" formatCode="0.000"/>
    <numFmt numFmtId="200" formatCode="#,##0.00_ ;[Red]\-#,##0.00\ "/>
    <numFmt numFmtId="201" formatCode="0.00_);[Red]\(0.00\)"/>
    <numFmt numFmtId="202" formatCode="#,##0.000;[Red]\-#,##0.000"/>
    <numFmt numFmtId="203" formatCode="0.0_);[Red]\(0.0\)"/>
    <numFmt numFmtId="204" formatCode="#,##0.0_ ;[Red]\-#,##0.0\ "/>
    <numFmt numFmtId="205" formatCode="0.0;&quot;△ &quot;0.0"/>
    <numFmt numFmtId="206" formatCode="_ * #,##0.00_ ;_ * \-#,##0.00_ ;_ * &quot;-&quot;_ ;_ @_ "/>
    <numFmt numFmtId="207" formatCode="_ * #,##0_ ;_ * \-#,##0_ ;_ * &quot;0&quot;_ ;_ @_ "/>
    <numFmt numFmtId="208" formatCode="0_ "/>
    <numFmt numFmtId="209" formatCode="#,##0_);\(#,##0\)"/>
    <numFmt numFmtId="210" formatCode="#,##0.00;&quot;△ &quot;#,##0.00"/>
    <numFmt numFmtId="211" formatCode="_ * #,##0.0_ ;_ * \-#,##0.0_ ;_ * &quot;-&quot;??_ ;_ @_ "/>
    <numFmt numFmtId="212" formatCode="\(0\)"/>
    <numFmt numFmtId="213" formatCode="#,##0.0000;[Red]\-#,##0.0000"/>
    <numFmt numFmtId="214" formatCode="#,##0\ ;&quot;△ &quot;#,##0"/>
    <numFmt numFmtId="215" formatCode="#,##0\ ;&quot;△ &quot;#,##0\ "/>
  </numFmts>
  <fonts count="26">
    <font>
      <sz val="11"/>
      <name val="ＭＳ Ｐゴシック"/>
      <family val="3"/>
    </font>
    <font>
      <sz val="10"/>
      <name val="ＭＳ 明朝"/>
      <family val="1"/>
    </font>
    <font>
      <sz val="6"/>
      <name val="ＭＳ Ｐゴシック"/>
      <family val="3"/>
    </font>
    <font>
      <sz val="6"/>
      <name val="ＭＳ Ｐ明朝"/>
      <family val="1"/>
    </font>
    <font>
      <sz val="6"/>
      <name val="ＭＳ 明朝"/>
      <family val="1"/>
    </font>
    <font>
      <u val="single"/>
      <sz val="14.3"/>
      <color indexed="12"/>
      <name val="ＭＳ Ｐゴシック"/>
      <family val="3"/>
    </font>
    <font>
      <u val="single"/>
      <sz val="14.3"/>
      <color indexed="36"/>
      <name val="ＭＳ Ｐゴシック"/>
      <family val="3"/>
    </font>
    <font>
      <sz val="12"/>
      <name val="ＭＳ 明朝"/>
      <family val="1"/>
    </font>
    <font>
      <sz val="9"/>
      <name val="ＭＳ 明朝"/>
      <family val="1"/>
    </font>
    <font>
      <b/>
      <sz val="9"/>
      <name val="ＭＳ 明朝"/>
      <family val="1"/>
    </font>
    <font>
      <sz val="10"/>
      <color indexed="10"/>
      <name val="ＭＳ 明朝"/>
      <family val="1"/>
    </font>
    <font>
      <sz val="10"/>
      <name val="ＭＳ Ｐゴシック"/>
      <family val="3"/>
    </font>
    <font>
      <sz val="9"/>
      <color indexed="10"/>
      <name val="ＭＳ 明朝"/>
      <family val="1"/>
    </font>
    <font>
      <b/>
      <sz val="9"/>
      <color indexed="10"/>
      <name val="ＭＳ 明朝"/>
      <family val="1"/>
    </font>
    <font>
      <b/>
      <sz val="10"/>
      <name val="ＭＳ 明朝"/>
      <family val="1"/>
    </font>
    <font>
      <sz val="11"/>
      <name val="ＭＳ 明朝"/>
      <family val="1"/>
    </font>
    <font>
      <sz val="8"/>
      <name val="ＭＳ 明朝"/>
      <family val="1"/>
    </font>
    <font>
      <sz val="9"/>
      <name val="ＭＳ Ｐゴシック"/>
      <family val="3"/>
    </font>
    <font>
      <sz val="10"/>
      <color indexed="9"/>
      <name val="ＭＳ 明朝"/>
      <family val="1"/>
    </font>
    <font>
      <b/>
      <sz val="9"/>
      <color indexed="9"/>
      <name val="ＭＳ 明朝"/>
      <family val="1"/>
    </font>
    <font>
      <b/>
      <sz val="9"/>
      <name val="ＭＳ Ｐゴシック"/>
      <family val="3"/>
    </font>
    <font>
      <b/>
      <sz val="9"/>
      <name val="ＭＳ ゴシック"/>
      <family val="3"/>
    </font>
    <font>
      <sz val="10"/>
      <name val="ＭＳ ゴシック"/>
      <family val="3"/>
    </font>
    <font>
      <sz val="11"/>
      <name val="ＭＳ Ｐ明朝"/>
      <family val="1"/>
    </font>
    <font>
      <b/>
      <sz val="9"/>
      <color indexed="8"/>
      <name val="ＭＳ 明朝"/>
      <family val="1"/>
    </font>
    <font>
      <b/>
      <sz val="11"/>
      <name val="ＭＳ Ｐゴシック"/>
      <family val="3"/>
    </font>
  </fonts>
  <fills count="3">
    <fill>
      <patternFill/>
    </fill>
    <fill>
      <patternFill patternType="gray125"/>
    </fill>
    <fill>
      <patternFill patternType="solid">
        <fgColor indexed="22"/>
        <bgColor indexed="64"/>
      </patternFill>
    </fill>
  </fills>
  <borders count="47">
    <border>
      <left/>
      <right/>
      <top/>
      <bottom/>
      <diagonal/>
    </border>
    <border>
      <left style="thin"/>
      <right style="thin"/>
      <top style="double"/>
      <bottom style="thin"/>
    </border>
    <border>
      <left style="double"/>
      <right style="thin"/>
      <top style="double"/>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double"/>
      <right style="thin"/>
      <top style="thin"/>
      <bottom>
        <color indexed="63"/>
      </bottom>
    </border>
    <border>
      <left>
        <color indexed="63"/>
      </left>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color indexed="63"/>
      </left>
      <right style="double"/>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ouble"/>
      <right style="thin"/>
      <top>
        <color indexed="63"/>
      </top>
      <bottom style="thin"/>
    </border>
    <border>
      <left>
        <color indexed="63"/>
      </left>
      <right style="thin"/>
      <top>
        <color indexed="63"/>
      </top>
      <bottom style="thin"/>
    </border>
    <border>
      <left style="thin"/>
      <right style="hair"/>
      <top style="double"/>
      <bottom style="thin"/>
    </border>
    <border>
      <left style="hair"/>
      <right style="hair"/>
      <top style="double"/>
      <bottom style="thin"/>
    </border>
    <border>
      <left style="hair"/>
      <right style="thin"/>
      <top style="double"/>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style="double"/>
      <bottom>
        <color indexed="63"/>
      </bottom>
    </border>
    <border>
      <left style="thin"/>
      <right style="thin"/>
      <top style="thin"/>
      <bottom>
        <color indexed="63"/>
      </bottom>
    </border>
    <border>
      <left style="thin"/>
      <right style="thin"/>
      <top style="double"/>
      <bottom>
        <color indexed="63"/>
      </bottom>
    </border>
    <border>
      <left>
        <color indexed="63"/>
      </left>
      <right style="thin"/>
      <top style="double"/>
      <bottom style="thin"/>
    </border>
    <border>
      <left>
        <color indexed="63"/>
      </left>
      <right>
        <color indexed="63"/>
      </right>
      <top>
        <color indexed="63"/>
      </top>
      <bottom style="double"/>
    </border>
    <border>
      <left style="thin"/>
      <right>
        <color indexed="63"/>
      </right>
      <top style="thin"/>
      <bottom style="thin"/>
    </border>
    <border>
      <left>
        <color indexed="63"/>
      </left>
      <right style="hair"/>
      <top style="double"/>
      <bottom style="thin"/>
    </border>
    <border>
      <left>
        <color indexed="63"/>
      </left>
      <right style="double"/>
      <top style="thin"/>
      <bottom>
        <color indexed="63"/>
      </bottom>
    </border>
    <border>
      <left style="double"/>
      <right>
        <color indexed="63"/>
      </right>
      <top>
        <color indexed="63"/>
      </top>
      <bottom>
        <color indexed="63"/>
      </bottom>
    </border>
    <border>
      <left>
        <color indexed="63"/>
      </left>
      <right style="double"/>
      <top>
        <color indexed="63"/>
      </top>
      <bottom style="thin"/>
    </border>
    <border>
      <left style="double"/>
      <right>
        <color indexed="63"/>
      </right>
      <top>
        <color indexed="63"/>
      </top>
      <bottom style="thin"/>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style="thin"/>
    </border>
    <border>
      <left style="thin"/>
      <right style="thin"/>
      <top style="thin"/>
      <bottom style="double"/>
    </border>
    <border>
      <left style="double"/>
      <right>
        <color indexed="63"/>
      </right>
      <top style="double"/>
      <bottom style="thin"/>
    </border>
    <border>
      <left style="thin"/>
      <right style="thin"/>
      <top>
        <color indexed="63"/>
      </top>
      <bottom style="double"/>
    </border>
  </borders>
  <cellStyleXfs count="5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cellStyleXfs>
  <cellXfs count="1725">
    <xf numFmtId="0" fontId="0" fillId="0" borderId="0" xfId="0"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horizontal="right" vertical="top"/>
    </xf>
    <xf numFmtId="49" fontId="1" fillId="0" borderId="0" xfId="0" applyNumberFormat="1" applyFont="1" applyFill="1" applyAlignment="1">
      <alignment vertical="top" wrapText="1"/>
    </xf>
    <xf numFmtId="49" fontId="1" fillId="0" borderId="0" xfId="0" applyNumberFormat="1" applyFont="1" applyFill="1" applyAlignment="1">
      <alignment vertical="center" wrapText="1"/>
    </xf>
    <xf numFmtId="49" fontId="1" fillId="0" borderId="0" xfId="52" applyNumberFormat="1" applyFont="1" applyFill="1" applyAlignment="1">
      <alignment vertical="center"/>
      <protection/>
    </xf>
    <xf numFmtId="0" fontId="1" fillId="0" borderId="0" xfId="0" applyFont="1" applyFill="1" applyAlignment="1">
      <alignment vertical="center" wrapText="1"/>
    </xf>
    <xf numFmtId="49" fontId="1" fillId="0" borderId="0" xfId="52" applyNumberFormat="1" applyFont="1" applyFill="1" applyAlignment="1">
      <alignment/>
      <protection/>
    </xf>
    <xf numFmtId="0" fontId="1" fillId="0" borderId="0" xfId="52" applyFont="1" applyFill="1" applyAlignment="1">
      <alignment vertical="center" wrapText="1"/>
      <protection/>
    </xf>
    <xf numFmtId="0" fontId="1" fillId="0" borderId="0" xfId="52" applyFont="1" applyFill="1" applyAlignment="1">
      <alignment vertical="center"/>
      <protection/>
    </xf>
    <xf numFmtId="0" fontId="1" fillId="0" borderId="0" xfId="0" applyFont="1" applyFill="1" applyAlignment="1">
      <alignment vertical="top"/>
    </xf>
    <xf numFmtId="49" fontId="1" fillId="0" borderId="0" xfId="53" applyNumberFormat="1" applyFont="1" applyFill="1" applyAlignment="1">
      <alignment vertical="center"/>
      <protection/>
    </xf>
    <xf numFmtId="49" fontId="1" fillId="0" borderId="0" xfId="53" applyNumberFormat="1" applyFont="1" applyFill="1" applyAlignment="1">
      <alignment/>
      <protection/>
    </xf>
    <xf numFmtId="0" fontId="1" fillId="0" borderId="0" xfId="53" applyFont="1" applyFill="1" applyAlignment="1">
      <alignment vertical="center" wrapText="1"/>
      <protection/>
    </xf>
    <xf numFmtId="0" fontId="1" fillId="0" borderId="0" xfId="53" applyFont="1" applyFill="1" applyAlignment="1">
      <alignment vertical="center"/>
      <protection/>
    </xf>
    <xf numFmtId="0" fontId="1" fillId="2" borderId="0" xfId="0" applyFont="1" applyFill="1" applyAlignment="1">
      <alignment vertical="center"/>
    </xf>
    <xf numFmtId="49" fontId="1" fillId="2" borderId="0" xfId="52" applyNumberFormat="1" applyFont="1" applyFill="1" applyAlignment="1">
      <alignment vertical="center"/>
      <protection/>
    </xf>
    <xf numFmtId="49" fontId="1" fillId="2" borderId="0" xfId="52" applyNumberFormat="1" applyFont="1" applyFill="1" applyAlignment="1">
      <alignment/>
      <protection/>
    </xf>
    <xf numFmtId="0" fontId="1" fillId="2" borderId="0" xfId="0" applyFont="1" applyFill="1" applyAlignment="1">
      <alignment vertical="center" wrapText="1"/>
    </xf>
    <xf numFmtId="0" fontId="1" fillId="2" borderId="0" xfId="0" applyFont="1" applyFill="1" applyAlignment="1">
      <alignment vertical="top"/>
    </xf>
    <xf numFmtId="0" fontId="1" fillId="2" borderId="0" xfId="52" applyFont="1" applyFill="1" applyAlignment="1">
      <alignment vertical="center" wrapText="1"/>
      <protection/>
    </xf>
    <xf numFmtId="0" fontId="1" fillId="2" borderId="0" xfId="52" applyFont="1" applyFill="1" applyAlignment="1">
      <alignment vertical="center"/>
      <protection/>
    </xf>
    <xf numFmtId="38" fontId="1" fillId="0" borderId="0" xfId="17" applyFont="1" applyAlignment="1">
      <alignment vertical="center"/>
    </xf>
    <xf numFmtId="38" fontId="7" fillId="0" borderId="0" xfId="17" applyFont="1" applyAlignment="1">
      <alignment vertical="center"/>
    </xf>
    <xf numFmtId="38" fontId="8" fillId="0" borderId="0" xfId="17" applyFont="1" applyAlignment="1">
      <alignment horizontal="right" vertical="center"/>
    </xf>
    <xf numFmtId="38" fontId="1" fillId="0" borderId="0" xfId="17" applyFont="1" applyBorder="1" applyAlignment="1">
      <alignment vertical="center"/>
    </xf>
    <xf numFmtId="38" fontId="1" fillId="0" borderId="1" xfId="17" applyFont="1" applyBorder="1" applyAlignment="1">
      <alignment horizontal="distributed" vertical="center"/>
    </xf>
    <xf numFmtId="38" fontId="1" fillId="0" borderId="1" xfId="17" applyFont="1" applyBorder="1" applyAlignment="1">
      <alignment horizontal="center" vertical="center"/>
    </xf>
    <xf numFmtId="38" fontId="1" fillId="0" borderId="2" xfId="17" applyFont="1" applyBorder="1" applyAlignment="1">
      <alignment horizontal="distributed" vertical="center"/>
    </xf>
    <xf numFmtId="38" fontId="9" fillId="0" borderId="3" xfId="17" applyFont="1" applyBorder="1" applyAlignment="1">
      <alignment horizontal="distributed" vertical="center"/>
    </xf>
    <xf numFmtId="38" fontId="9" fillId="0" borderId="4" xfId="17" applyFont="1" applyBorder="1" applyAlignment="1">
      <alignment horizontal="distributed" vertical="center"/>
    </xf>
    <xf numFmtId="38" fontId="9" fillId="0" borderId="5" xfId="17" applyFont="1" applyBorder="1" applyAlignment="1">
      <alignment horizontal="distributed" vertical="center"/>
    </xf>
    <xf numFmtId="38" fontId="9" fillId="0" borderId="5" xfId="17" applyFont="1" applyBorder="1" applyAlignment="1">
      <alignment horizontal="right" vertical="center"/>
    </xf>
    <xf numFmtId="38" fontId="1" fillId="0" borderId="6" xfId="17" applyFont="1" applyBorder="1" applyAlignment="1">
      <alignment horizontal="distributed" vertical="center"/>
    </xf>
    <xf numFmtId="38" fontId="1" fillId="0" borderId="5" xfId="17" applyFont="1" applyBorder="1" applyAlignment="1">
      <alignment vertical="center"/>
    </xf>
    <xf numFmtId="38" fontId="1" fillId="0" borderId="7" xfId="17" applyFont="1" applyBorder="1" applyAlignment="1">
      <alignment vertical="center"/>
    </xf>
    <xf numFmtId="38" fontId="8" fillId="0" borderId="3" xfId="17" applyFont="1" applyBorder="1" applyAlignment="1">
      <alignment horizontal="distributed" vertical="center"/>
    </xf>
    <xf numFmtId="38" fontId="8" fillId="0" borderId="4" xfId="17" applyFont="1" applyBorder="1" applyAlignment="1">
      <alignment horizontal="distributed" vertical="center"/>
    </xf>
    <xf numFmtId="38" fontId="8" fillId="0" borderId="0" xfId="17" applyFont="1" applyBorder="1" applyAlignment="1">
      <alignment horizontal="distributed" vertical="center"/>
    </xf>
    <xf numFmtId="38" fontId="1" fillId="0" borderId="8" xfId="17" applyFont="1" applyBorder="1" applyAlignment="1">
      <alignment horizontal="distributed" vertical="center"/>
    </xf>
    <xf numFmtId="38" fontId="1" fillId="0" borderId="9" xfId="17" applyFont="1" applyBorder="1" applyAlignment="1">
      <alignment vertical="center"/>
    </xf>
    <xf numFmtId="38" fontId="8" fillId="0" borderId="3" xfId="17" applyFont="1" applyBorder="1" applyAlignment="1">
      <alignment vertical="center"/>
    </xf>
    <xf numFmtId="38" fontId="8" fillId="0" borderId="4" xfId="17" applyFont="1" applyBorder="1" applyAlignment="1">
      <alignment vertical="center"/>
    </xf>
    <xf numFmtId="38" fontId="8" fillId="0" borderId="0" xfId="17" applyFont="1" applyBorder="1" applyAlignment="1">
      <alignment vertical="center"/>
    </xf>
    <xf numFmtId="38" fontId="9" fillId="0" borderId="4" xfId="17" applyFont="1" applyBorder="1" applyAlignment="1">
      <alignment horizontal="right" vertical="center"/>
    </xf>
    <xf numFmtId="38" fontId="9" fillId="0" borderId="0" xfId="17" applyFont="1" applyBorder="1" applyAlignment="1">
      <alignment horizontal="right" vertical="center"/>
    </xf>
    <xf numFmtId="38" fontId="9" fillId="0" borderId="10" xfId="17" applyFont="1" applyBorder="1" applyAlignment="1">
      <alignment horizontal="right" vertical="center"/>
    </xf>
    <xf numFmtId="38" fontId="1" fillId="0" borderId="8" xfId="17" applyFont="1" applyBorder="1" applyAlignment="1">
      <alignment vertical="center"/>
    </xf>
    <xf numFmtId="38" fontId="1" fillId="0" borderId="3" xfId="17" applyFont="1" applyBorder="1" applyAlignment="1">
      <alignment vertical="center"/>
    </xf>
    <xf numFmtId="38" fontId="1" fillId="0" borderId="4" xfId="17" applyFont="1" applyBorder="1" applyAlignment="1">
      <alignment vertical="center"/>
    </xf>
    <xf numFmtId="38" fontId="1" fillId="0" borderId="3" xfId="17" applyFont="1" applyBorder="1" applyAlignment="1">
      <alignment horizontal="distributed" vertical="center"/>
    </xf>
    <xf numFmtId="38" fontId="1" fillId="0" borderId="4" xfId="17" applyFont="1" applyBorder="1" applyAlignment="1">
      <alignment horizontal="right" vertical="center"/>
    </xf>
    <xf numFmtId="38" fontId="1" fillId="0" borderId="0" xfId="17" applyFont="1" applyBorder="1" applyAlignment="1">
      <alignment horizontal="right" vertical="center"/>
    </xf>
    <xf numFmtId="38" fontId="1" fillId="0" borderId="11" xfId="17" applyFont="1" applyBorder="1" applyAlignment="1">
      <alignment horizontal="distributed" vertical="center"/>
    </xf>
    <xf numFmtId="38" fontId="1" fillId="0" borderId="12" xfId="17" applyFont="1" applyBorder="1" applyAlignment="1">
      <alignment horizontal="right" vertical="center"/>
    </xf>
    <xf numFmtId="38" fontId="1" fillId="0" borderId="13" xfId="17" applyFont="1" applyBorder="1" applyAlignment="1">
      <alignment horizontal="right" vertical="center"/>
    </xf>
    <xf numFmtId="38" fontId="1" fillId="0" borderId="13" xfId="17" applyFont="1" applyBorder="1" applyAlignment="1">
      <alignment vertical="center"/>
    </xf>
    <xf numFmtId="38" fontId="1" fillId="0" borderId="14" xfId="17" applyFont="1" applyBorder="1" applyAlignment="1">
      <alignment horizontal="distributed" vertical="center"/>
    </xf>
    <xf numFmtId="38" fontId="1" fillId="0" borderId="15" xfId="17" applyFont="1" applyBorder="1" applyAlignment="1">
      <alignment vertical="center"/>
    </xf>
    <xf numFmtId="38" fontId="8" fillId="0" borderId="0" xfId="17" applyFont="1" applyBorder="1" applyAlignment="1">
      <alignment horizontal="left" vertical="center"/>
    </xf>
    <xf numFmtId="38" fontId="1" fillId="0" borderId="0" xfId="17" applyFont="1" applyBorder="1" applyAlignment="1">
      <alignment horizontal="left" vertical="center"/>
    </xf>
    <xf numFmtId="38" fontId="1" fillId="0" borderId="0" xfId="17" applyFont="1" applyBorder="1" applyAlignment="1">
      <alignment horizontal="distributed" vertical="center"/>
    </xf>
    <xf numFmtId="0" fontId="1" fillId="0" borderId="0" xfId="21" applyFont="1" applyAlignment="1">
      <alignment vertical="center"/>
      <protection/>
    </xf>
    <xf numFmtId="0" fontId="7" fillId="0" borderId="0" xfId="21" applyFont="1" applyAlignment="1">
      <alignment vertical="center"/>
      <protection/>
    </xf>
    <xf numFmtId="0" fontId="10" fillId="0" borderId="0" xfId="21" applyFont="1" applyAlignment="1">
      <alignment horizontal="center" vertical="center"/>
      <protection/>
    </xf>
    <xf numFmtId="0" fontId="1" fillId="0" borderId="0" xfId="21" applyFont="1" applyBorder="1" applyAlignment="1">
      <alignment vertical="center"/>
      <protection/>
    </xf>
    <xf numFmtId="0" fontId="1" fillId="0" borderId="0" xfId="21" applyFont="1" applyBorder="1" applyAlignment="1">
      <alignment horizontal="centerContinuous" vertical="center"/>
      <protection/>
    </xf>
    <xf numFmtId="0" fontId="1" fillId="0" borderId="0" xfId="21" applyFont="1" applyAlignment="1">
      <alignment horizontal="right" vertical="center"/>
      <protection/>
    </xf>
    <xf numFmtId="0" fontId="1" fillId="0" borderId="16" xfId="21" applyFont="1" applyBorder="1" applyAlignment="1">
      <alignment horizontal="center" vertical="center"/>
      <protection/>
    </xf>
    <xf numFmtId="0" fontId="1" fillId="0" borderId="17" xfId="21" applyFont="1" applyBorder="1" applyAlignment="1">
      <alignment horizontal="center" vertical="center"/>
      <protection/>
    </xf>
    <xf numFmtId="0" fontId="1" fillId="0" borderId="18" xfId="21" applyFont="1" applyBorder="1" applyAlignment="1">
      <alignment horizontal="center" vertical="center"/>
      <protection/>
    </xf>
    <xf numFmtId="0" fontId="1" fillId="0" borderId="4" xfId="21" applyFont="1" applyBorder="1" applyAlignment="1">
      <alignment horizontal="center" vertical="center"/>
      <protection/>
    </xf>
    <xf numFmtId="0" fontId="1" fillId="0" borderId="9" xfId="21" applyFont="1" applyBorder="1" applyAlignment="1">
      <alignment horizontal="center" vertical="center"/>
      <protection/>
    </xf>
    <xf numFmtId="0" fontId="1" fillId="0" borderId="19" xfId="21" applyFont="1" applyBorder="1" applyAlignment="1">
      <alignment horizontal="center" vertical="center"/>
      <protection/>
    </xf>
    <xf numFmtId="0" fontId="1" fillId="0" borderId="20" xfId="21" applyFont="1" applyBorder="1" applyAlignment="1">
      <alignment horizontal="center" vertical="center"/>
      <protection/>
    </xf>
    <xf numFmtId="0" fontId="1" fillId="0" borderId="21" xfId="21" applyFont="1" applyBorder="1" applyAlignment="1">
      <alignment horizontal="center" vertical="center"/>
      <protection/>
    </xf>
    <xf numFmtId="0" fontId="1" fillId="0" borderId="4" xfId="21" applyFont="1" applyBorder="1" applyAlignment="1">
      <alignment horizontal="distributed" vertical="center"/>
      <protection/>
    </xf>
    <xf numFmtId="180" fontId="1" fillId="0" borderId="19" xfId="21" applyNumberFormat="1" applyFont="1" applyFill="1" applyBorder="1" applyAlignment="1">
      <alignment vertical="center"/>
      <protection/>
    </xf>
    <xf numFmtId="38" fontId="1" fillId="0" borderId="20" xfId="17" applyFont="1" applyBorder="1" applyAlignment="1">
      <alignment horizontal="center" vertical="center"/>
    </xf>
    <xf numFmtId="41" fontId="1" fillId="0" borderId="21" xfId="17" applyNumberFormat="1" applyFont="1" applyBorder="1" applyAlignment="1">
      <alignment horizontal="center" vertical="center"/>
    </xf>
    <xf numFmtId="0" fontId="9" fillId="0" borderId="0" xfId="21" applyFont="1" applyAlignment="1">
      <alignment vertical="center"/>
      <protection/>
    </xf>
    <xf numFmtId="180" fontId="9" fillId="0" borderId="19" xfId="21" applyNumberFormat="1" applyFont="1" applyFill="1" applyBorder="1" applyAlignment="1">
      <alignment vertical="center"/>
      <protection/>
    </xf>
    <xf numFmtId="41" fontId="9" fillId="0" borderId="20" xfId="21" applyNumberFormat="1" applyFont="1" applyBorder="1" applyAlignment="1">
      <alignment horizontal="right" vertical="center"/>
      <protection/>
    </xf>
    <xf numFmtId="41" fontId="9" fillId="0" borderId="20" xfId="21" applyNumberFormat="1" applyFont="1" applyFill="1" applyBorder="1" applyAlignment="1">
      <alignment horizontal="right" vertical="center"/>
      <protection/>
    </xf>
    <xf numFmtId="41" fontId="9" fillId="0" borderId="21" xfId="21" applyNumberFormat="1" applyFont="1" applyBorder="1" applyAlignment="1">
      <alignment horizontal="right" vertical="center"/>
      <protection/>
    </xf>
    <xf numFmtId="0" fontId="8" fillId="0" borderId="0" xfId="21" applyFont="1" applyAlignment="1">
      <alignment vertical="center"/>
      <protection/>
    </xf>
    <xf numFmtId="0" fontId="8" fillId="0" borderId="4" xfId="21" applyFont="1" applyBorder="1" applyAlignment="1">
      <alignment horizontal="distributed" vertical="center"/>
      <protection/>
    </xf>
    <xf numFmtId="0" fontId="8" fillId="0" borderId="9" xfId="21" applyFont="1" applyBorder="1" applyAlignment="1">
      <alignment horizontal="distributed" vertical="center"/>
      <protection/>
    </xf>
    <xf numFmtId="180" fontId="8" fillId="0" borderId="19" xfId="21" applyNumberFormat="1" applyFont="1" applyFill="1" applyBorder="1" applyAlignment="1">
      <alignment vertical="center"/>
      <protection/>
    </xf>
    <xf numFmtId="41" fontId="12" fillId="0" borderId="20" xfId="21" applyNumberFormat="1" applyFont="1" applyFill="1" applyBorder="1" applyAlignment="1">
      <alignment horizontal="right" vertical="center"/>
      <protection/>
    </xf>
    <xf numFmtId="41" fontId="12" fillId="0" borderId="21" xfId="21" applyNumberFormat="1" applyFont="1" applyFill="1" applyBorder="1" applyAlignment="1">
      <alignment horizontal="right" vertical="center"/>
      <protection/>
    </xf>
    <xf numFmtId="0" fontId="8" fillId="0" borderId="0" xfId="21" applyFont="1" applyFill="1" applyAlignment="1">
      <alignment vertical="center"/>
      <protection/>
    </xf>
    <xf numFmtId="38" fontId="9" fillId="0" borderId="9" xfId="17" applyFont="1" applyBorder="1" applyAlignment="1">
      <alignment horizontal="distributed" vertical="center"/>
    </xf>
    <xf numFmtId="41" fontId="9" fillId="0" borderId="20" xfId="17" applyNumberFormat="1" applyFont="1" applyBorder="1" applyAlignment="1">
      <alignment horizontal="right" vertical="center"/>
    </xf>
    <xf numFmtId="41" fontId="9" fillId="0" borderId="20" xfId="17" applyNumberFormat="1" applyFont="1" applyFill="1" applyBorder="1" applyAlignment="1">
      <alignment horizontal="right" vertical="center"/>
    </xf>
    <xf numFmtId="41" fontId="9" fillId="0" borderId="21" xfId="17" applyNumberFormat="1" applyFont="1" applyBorder="1" applyAlignment="1">
      <alignment horizontal="right" vertical="center"/>
    </xf>
    <xf numFmtId="41" fontId="13" fillId="0" borderId="20" xfId="17" applyNumberFormat="1" applyFont="1" applyBorder="1" applyAlignment="1">
      <alignment horizontal="right" vertical="center"/>
    </xf>
    <xf numFmtId="41" fontId="13" fillId="0" borderId="20" xfId="17" applyNumberFormat="1" applyFont="1" applyFill="1" applyBorder="1" applyAlignment="1">
      <alignment horizontal="right" vertical="center"/>
    </xf>
    <xf numFmtId="41" fontId="13" fillId="0" borderId="21" xfId="17" applyNumberFormat="1" applyFont="1" applyBorder="1" applyAlignment="1">
      <alignment horizontal="right" vertical="center"/>
    </xf>
    <xf numFmtId="0" fontId="1" fillId="0" borderId="4" xfId="21" applyFont="1" applyBorder="1" applyAlignment="1">
      <alignment vertical="center"/>
      <protection/>
    </xf>
    <xf numFmtId="38" fontId="9" fillId="0" borderId="19" xfId="17" applyFont="1" applyBorder="1" applyAlignment="1">
      <alignment horizontal="right" vertical="center"/>
    </xf>
    <xf numFmtId="41" fontId="8" fillId="0" borderId="20" xfId="17" applyNumberFormat="1" applyFont="1" applyBorder="1" applyAlignment="1">
      <alignment horizontal="right" vertical="center"/>
    </xf>
    <xf numFmtId="41" fontId="8" fillId="0" borderId="21" xfId="17" applyNumberFormat="1" applyFont="1" applyBorder="1" applyAlignment="1">
      <alignment horizontal="right" vertical="center"/>
    </xf>
    <xf numFmtId="38" fontId="1" fillId="0" borderId="9" xfId="17" applyFont="1" applyBorder="1" applyAlignment="1">
      <alignment horizontal="distributed" vertical="center"/>
    </xf>
    <xf numFmtId="41" fontId="1" fillId="0" borderId="19" xfId="17" applyNumberFormat="1" applyFont="1" applyBorder="1" applyAlignment="1">
      <alignment vertical="center"/>
    </xf>
    <xf numFmtId="41" fontId="1" fillId="0" borderId="20" xfId="17" applyNumberFormat="1" applyFont="1" applyFill="1" applyBorder="1" applyAlignment="1">
      <alignment vertical="center"/>
    </xf>
    <xf numFmtId="41" fontId="1" fillId="0" borderId="20" xfId="17" applyNumberFormat="1" applyFont="1" applyFill="1" applyBorder="1" applyAlignment="1">
      <alignment horizontal="right" vertical="center"/>
    </xf>
    <xf numFmtId="41" fontId="1" fillId="0" borderId="21" xfId="17" applyNumberFormat="1" applyFont="1" applyFill="1" applyBorder="1" applyAlignment="1">
      <alignment horizontal="right" vertical="center"/>
    </xf>
    <xf numFmtId="38" fontId="1" fillId="0" borderId="0" xfId="17" applyFont="1" applyFill="1" applyBorder="1" applyAlignment="1">
      <alignment vertical="center"/>
    </xf>
    <xf numFmtId="41" fontId="1" fillId="0" borderId="21" xfId="17" applyNumberFormat="1" applyFont="1" applyBorder="1" applyAlignment="1">
      <alignment horizontal="right" vertical="center"/>
    </xf>
    <xf numFmtId="41" fontId="1" fillId="0" borderId="19" xfId="17" applyNumberFormat="1" applyFont="1" applyFill="1" applyBorder="1" applyAlignment="1">
      <alignment vertical="center"/>
    </xf>
    <xf numFmtId="0" fontId="1" fillId="0" borderId="12" xfId="21" applyFont="1" applyBorder="1" applyAlignment="1">
      <alignment vertical="center"/>
      <protection/>
    </xf>
    <xf numFmtId="38" fontId="1" fillId="0" borderId="15" xfId="17" applyFont="1" applyBorder="1" applyAlignment="1">
      <alignment horizontal="distributed" vertical="center"/>
    </xf>
    <xf numFmtId="41" fontId="1" fillId="0" borderId="22" xfId="17" applyNumberFormat="1" applyFont="1" applyBorder="1" applyAlignment="1">
      <alignment vertical="center"/>
    </xf>
    <xf numFmtId="41" fontId="1" fillId="0" borderId="23" xfId="17" applyNumberFormat="1" applyFont="1" applyFill="1" applyBorder="1" applyAlignment="1">
      <alignment vertical="center"/>
    </xf>
    <xf numFmtId="41" fontId="1" fillId="0" borderId="23" xfId="17" applyNumberFormat="1" applyFont="1" applyFill="1" applyBorder="1" applyAlignment="1">
      <alignment horizontal="right" vertical="center"/>
    </xf>
    <xf numFmtId="41" fontId="1" fillId="0" borderId="24" xfId="17" applyNumberFormat="1" applyFont="1" applyBorder="1" applyAlignment="1">
      <alignment horizontal="right" vertical="center"/>
    </xf>
    <xf numFmtId="0" fontId="14" fillId="0" borderId="0" xfId="21" applyFont="1" applyAlignment="1">
      <alignment vertical="center"/>
      <protection/>
    </xf>
    <xf numFmtId="0" fontId="1" fillId="0" borderId="9" xfId="21" applyFont="1" applyBorder="1" applyAlignment="1">
      <alignment horizontal="distributed" vertical="center"/>
      <protection/>
    </xf>
    <xf numFmtId="41" fontId="10" fillId="0" borderId="20" xfId="21" applyNumberFormat="1" applyFont="1" applyFill="1" applyBorder="1" applyAlignment="1">
      <alignment horizontal="right" vertical="center"/>
      <protection/>
    </xf>
    <xf numFmtId="41" fontId="10" fillId="0" borderId="21" xfId="21" applyNumberFormat="1" applyFont="1" applyFill="1" applyBorder="1" applyAlignment="1">
      <alignment horizontal="right" vertical="center"/>
      <protection/>
    </xf>
    <xf numFmtId="0" fontId="1" fillId="0" borderId="0" xfId="21" applyFont="1" applyFill="1" applyAlignment="1">
      <alignment vertical="center"/>
      <protection/>
    </xf>
    <xf numFmtId="38" fontId="14" fillId="0" borderId="4" xfId="17" applyFont="1" applyBorder="1" applyAlignment="1">
      <alignment horizontal="distributed" vertical="center"/>
    </xf>
    <xf numFmtId="38" fontId="14" fillId="0" borderId="9" xfId="17" applyFont="1" applyBorder="1" applyAlignment="1">
      <alignment horizontal="distributed" vertical="center"/>
    </xf>
    <xf numFmtId="0" fontId="1" fillId="0" borderId="0" xfId="22" applyFont="1">
      <alignment/>
      <protection/>
    </xf>
    <xf numFmtId="0" fontId="7" fillId="0" borderId="0" xfId="22" applyFont="1">
      <alignment/>
      <protection/>
    </xf>
    <xf numFmtId="180" fontId="0" fillId="0" borderId="0" xfId="22" applyNumberFormat="1">
      <alignment/>
      <protection/>
    </xf>
    <xf numFmtId="180" fontId="1" fillId="0" borderId="0" xfId="17" applyNumberFormat="1" applyFont="1" applyAlignment="1">
      <alignment/>
    </xf>
    <xf numFmtId="38" fontId="1" fillId="0" borderId="0" xfId="17" applyFont="1" applyAlignment="1">
      <alignment/>
    </xf>
    <xf numFmtId="180" fontId="1" fillId="0" borderId="0" xfId="22" applyNumberFormat="1" applyFont="1">
      <alignment/>
      <protection/>
    </xf>
    <xf numFmtId="0" fontId="1" fillId="0" borderId="0" xfId="22" applyFont="1" applyBorder="1">
      <alignment/>
      <protection/>
    </xf>
    <xf numFmtId="180" fontId="15" fillId="0" borderId="0" xfId="17" applyNumberFormat="1" applyFont="1" applyAlignment="1">
      <alignment/>
    </xf>
    <xf numFmtId="0" fontId="15" fillId="0" borderId="0" xfId="22" applyFont="1">
      <alignment/>
      <protection/>
    </xf>
    <xf numFmtId="38" fontId="8" fillId="0" borderId="0" xfId="17" applyFont="1" applyAlignment="1">
      <alignment horizontal="right"/>
    </xf>
    <xf numFmtId="0" fontId="1" fillId="0" borderId="0" xfId="22" applyFont="1" applyBorder="1" applyAlignment="1">
      <alignment horizontal="right"/>
      <protection/>
    </xf>
    <xf numFmtId="0" fontId="1" fillId="0" borderId="4" xfId="22" applyFont="1" applyBorder="1" applyAlignment="1">
      <alignment horizontal="center"/>
      <protection/>
    </xf>
    <xf numFmtId="0" fontId="1" fillId="0" borderId="0" xfId="22" applyFont="1" applyBorder="1" applyAlignment="1">
      <alignment horizontal="center"/>
      <protection/>
    </xf>
    <xf numFmtId="0" fontId="1" fillId="0" borderId="25" xfId="22" applyFont="1" applyBorder="1" applyAlignment="1">
      <alignment horizontal="center" vertical="center"/>
      <protection/>
    </xf>
    <xf numFmtId="180" fontId="1" fillId="0" borderId="25" xfId="22" applyNumberFormat="1" applyFont="1" applyBorder="1" applyAlignment="1">
      <alignment horizontal="center" vertical="center"/>
      <protection/>
    </xf>
    <xf numFmtId="38" fontId="14" fillId="0" borderId="26" xfId="17" applyFont="1" applyBorder="1" applyAlignment="1">
      <alignment horizontal="right" vertical="center"/>
    </xf>
    <xf numFmtId="38" fontId="14" fillId="0" borderId="5" xfId="17" applyFont="1" applyBorder="1" applyAlignment="1">
      <alignment horizontal="right" vertical="center"/>
    </xf>
    <xf numFmtId="180" fontId="14" fillId="0" borderId="5" xfId="17" applyNumberFormat="1" applyFont="1" applyBorder="1" applyAlignment="1">
      <alignment horizontal="right" vertical="center"/>
    </xf>
    <xf numFmtId="38" fontId="14" fillId="0" borderId="4" xfId="17" applyFont="1" applyBorder="1" applyAlignment="1">
      <alignment horizontal="right" vertical="center"/>
    </xf>
    <xf numFmtId="38" fontId="14" fillId="0" borderId="0" xfId="17" applyFont="1" applyBorder="1" applyAlignment="1">
      <alignment horizontal="right" vertical="center"/>
    </xf>
    <xf numFmtId="0" fontId="14" fillId="0" borderId="4" xfId="22" applyFont="1" applyBorder="1" applyAlignment="1">
      <alignment horizontal="distributed"/>
      <protection/>
    </xf>
    <xf numFmtId="0" fontId="14" fillId="0" borderId="0" xfId="22" applyFont="1" applyBorder="1" applyAlignment="1">
      <alignment horizontal="distributed"/>
      <protection/>
    </xf>
    <xf numFmtId="38" fontId="14" fillId="0" borderId="4" xfId="17" applyFont="1" applyBorder="1" applyAlignment="1">
      <alignment vertical="center"/>
    </xf>
    <xf numFmtId="38" fontId="14" fillId="0" borderId="0" xfId="17" applyFont="1" applyBorder="1" applyAlignment="1">
      <alignment vertical="center"/>
    </xf>
    <xf numFmtId="180" fontId="14" fillId="0" borderId="0" xfId="17" applyNumberFormat="1" applyFont="1" applyBorder="1" applyAlignment="1">
      <alignment vertical="center"/>
    </xf>
    <xf numFmtId="38" fontId="14" fillId="0" borderId="4" xfId="17" applyFont="1" applyBorder="1" applyAlignment="1">
      <alignment horizontal="center" vertical="center"/>
    </xf>
    <xf numFmtId="38" fontId="14" fillId="0" borderId="0" xfId="17" applyFont="1" applyBorder="1" applyAlignment="1">
      <alignment horizontal="center" vertical="center"/>
    </xf>
    <xf numFmtId="180" fontId="14" fillId="0" borderId="4" xfId="17" applyNumberFormat="1" applyFont="1" applyBorder="1" applyAlignment="1">
      <alignment vertical="center"/>
    </xf>
    <xf numFmtId="0" fontId="1" fillId="0" borderId="4" xfId="22" applyFont="1" applyBorder="1">
      <alignment/>
      <protection/>
    </xf>
    <xf numFmtId="0" fontId="1" fillId="0" borderId="9" xfId="22" applyFont="1" applyBorder="1" applyAlignment="1">
      <alignment vertical="center"/>
      <protection/>
    </xf>
    <xf numFmtId="180" fontId="1" fillId="0" borderId="0" xfId="17" applyNumberFormat="1" applyFont="1" applyBorder="1" applyAlignment="1">
      <alignment/>
    </xf>
    <xf numFmtId="0" fontId="1" fillId="0" borderId="9" xfId="22" applyFont="1" applyBorder="1" applyAlignment="1">
      <alignment horizontal="distributed" vertical="center"/>
      <protection/>
    </xf>
    <xf numFmtId="180" fontId="1" fillId="0" borderId="4" xfId="17" applyNumberFormat="1" applyFont="1" applyBorder="1" applyAlignment="1">
      <alignment/>
    </xf>
    <xf numFmtId="0" fontId="1" fillId="0" borderId="12" xfId="22" applyFont="1" applyBorder="1">
      <alignment/>
      <protection/>
    </xf>
    <xf numFmtId="0" fontId="1" fillId="0" borderId="15" xfId="22" applyFont="1" applyBorder="1" applyAlignment="1">
      <alignment horizontal="distributed" vertical="center"/>
      <protection/>
    </xf>
    <xf numFmtId="180" fontId="1" fillId="0" borderId="13" xfId="17" applyNumberFormat="1" applyFont="1" applyBorder="1" applyAlignment="1">
      <alignment/>
    </xf>
    <xf numFmtId="0" fontId="8" fillId="0" borderId="0" xfId="22" applyFont="1">
      <alignment/>
      <protection/>
    </xf>
    <xf numFmtId="180" fontId="1" fillId="0" borderId="0" xfId="22" applyNumberFormat="1" applyFont="1" applyBorder="1">
      <alignment/>
      <protection/>
    </xf>
    <xf numFmtId="0" fontId="1" fillId="0" borderId="0" xfId="23" applyFont="1">
      <alignment/>
      <protection/>
    </xf>
    <xf numFmtId="38" fontId="1" fillId="0" borderId="0" xfId="17" applyFont="1" applyAlignment="1">
      <alignment horizontal="right" vertical="center"/>
    </xf>
    <xf numFmtId="38" fontId="1" fillId="0" borderId="27" xfId="17" applyFont="1" applyBorder="1" applyAlignment="1">
      <alignment horizontal="center" vertical="center"/>
    </xf>
    <xf numFmtId="38" fontId="1" fillId="0" borderId="25" xfId="17" applyFont="1" applyBorder="1" applyAlignment="1">
      <alignment horizontal="distributed" vertical="center"/>
    </xf>
    <xf numFmtId="38" fontId="1" fillId="0" borderId="25" xfId="17" applyFont="1" applyBorder="1" applyAlignment="1">
      <alignment horizontal="distributed" vertical="center"/>
    </xf>
    <xf numFmtId="38" fontId="1" fillId="0" borderId="11" xfId="17" applyFont="1" applyBorder="1" applyAlignment="1">
      <alignment horizontal="left" vertical="center"/>
    </xf>
    <xf numFmtId="38" fontId="14" fillId="0" borderId="0" xfId="17" applyFont="1" applyAlignment="1">
      <alignment vertical="center"/>
    </xf>
    <xf numFmtId="38" fontId="14" fillId="0" borderId="28" xfId="17" applyFont="1" applyBorder="1" applyAlignment="1">
      <alignment horizontal="distributed" vertical="center"/>
    </xf>
    <xf numFmtId="38" fontId="9" fillId="0" borderId="26" xfId="17" applyFont="1" applyBorder="1" applyAlignment="1">
      <alignment vertical="center"/>
    </xf>
    <xf numFmtId="182" fontId="9" fillId="0" borderId="5" xfId="17" applyNumberFormat="1" applyFont="1" applyBorder="1" applyAlignment="1">
      <alignment vertical="center"/>
    </xf>
    <xf numFmtId="38" fontId="9" fillId="0" borderId="5" xfId="17" applyFont="1" applyBorder="1" applyAlignment="1">
      <alignment vertical="center"/>
    </xf>
    <xf numFmtId="183" fontId="9" fillId="0" borderId="5" xfId="17" applyNumberFormat="1" applyFont="1" applyBorder="1" applyAlignment="1">
      <alignment vertical="center"/>
    </xf>
    <xf numFmtId="183" fontId="9" fillId="0" borderId="7" xfId="17" applyNumberFormat="1" applyFont="1" applyBorder="1" applyAlignment="1">
      <alignment vertical="center"/>
    </xf>
    <xf numFmtId="38" fontId="14" fillId="0" borderId="3" xfId="17" applyFont="1" applyBorder="1" applyAlignment="1">
      <alignment horizontal="distributed" vertical="center"/>
    </xf>
    <xf numFmtId="38" fontId="9" fillId="0" borderId="4" xfId="17" applyFont="1" applyBorder="1" applyAlignment="1">
      <alignment vertical="center"/>
    </xf>
    <xf numFmtId="182" fontId="9" fillId="0" borderId="0" xfId="17" applyNumberFormat="1" applyFont="1" applyBorder="1" applyAlignment="1">
      <alignment vertical="center"/>
    </xf>
    <xf numFmtId="38" fontId="9" fillId="0" borderId="0" xfId="17" applyFont="1" applyBorder="1" applyAlignment="1">
      <alignment vertical="center"/>
    </xf>
    <xf numFmtId="183" fontId="9" fillId="0" borderId="0" xfId="17" applyNumberFormat="1" applyFont="1" applyBorder="1" applyAlignment="1">
      <alignment vertical="center"/>
    </xf>
    <xf numFmtId="183" fontId="9" fillId="0" borderId="9" xfId="17" applyNumberFormat="1" applyFont="1" applyBorder="1" applyAlignment="1">
      <alignment vertical="center"/>
    </xf>
    <xf numFmtId="182" fontId="1" fillId="0" borderId="0" xfId="17" applyNumberFormat="1" applyFont="1" applyBorder="1" applyAlignment="1">
      <alignment vertical="center"/>
    </xf>
    <xf numFmtId="183" fontId="1" fillId="0" borderId="0" xfId="17" applyNumberFormat="1" applyFont="1" applyBorder="1" applyAlignment="1">
      <alignment vertical="center"/>
    </xf>
    <xf numFmtId="183" fontId="1" fillId="0" borderId="9" xfId="17" applyNumberFormat="1" applyFont="1" applyBorder="1" applyAlignment="1">
      <alignment vertical="center"/>
    </xf>
    <xf numFmtId="38" fontId="1" fillId="0" borderId="12" xfId="17" applyFont="1" applyBorder="1" applyAlignment="1">
      <alignment vertical="center"/>
    </xf>
    <xf numFmtId="182" fontId="1" fillId="0" borderId="13" xfId="17" applyNumberFormat="1" applyFont="1" applyBorder="1" applyAlignment="1">
      <alignment vertical="center"/>
    </xf>
    <xf numFmtId="183" fontId="1" fillId="0" borderId="13" xfId="17" applyNumberFormat="1" applyFont="1" applyBorder="1" applyAlignment="1">
      <alignment vertical="center"/>
    </xf>
    <xf numFmtId="183" fontId="1" fillId="0" borderId="15" xfId="17" applyNumberFormat="1" applyFont="1" applyBorder="1" applyAlignment="1">
      <alignment vertical="center"/>
    </xf>
    <xf numFmtId="0" fontId="7" fillId="0" borderId="0" xfId="24" applyFont="1">
      <alignment/>
      <protection/>
    </xf>
    <xf numFmtId="0" fontId="1" fillId="0" borderId="0" xfId="24" applyFont="1">
      <alignment/>
      <protection/>
    </xf>
    <xf numFmtId="0" fontId="1" fillId="0" borderId="0" xfId="24" applyFont="1" applyFill="1">
      <alignment/>
      <protection/>
    </xf>
    <xf numFmtId="0" fontId="8" fillId="0" borderId="0" xfId="24" applyNumberFormat="1" applyFont="1" applyFill="1" applyAlignment="1">
      <alignment horizontal="right"/>
      <protection/>
    </xf>
    <xf numFmtId="0" fontId="1" fillId="0" borderId="27" xfId="24" applyFont="1" applyBorder="1" applyAlignment="1">
      <alignment horizontal="distributed"/>
      <protection/>
    </xf>
    <xf numFmtId="0" fontId="1" fillId="0" borderId="29" xfId="24" applyFont="1" applyBorder="1" applyAlignment="1">
      <alignment horizontal="center"/>
      <protection/>
    </xf>
    <xf numFmtId="0" fontId="1" fillId="0" borderId="30" xfId="24" applyFont="1" applyFill="1" applyBorder="1" applyAlignment="1">
      <alignment horizontal="center"/>
      <protection/>
    </xf>
    <xf numFmtId="0" fontId="1" fillId="0" borderId="12" xfId="24" applyFont="1" applyBorder="1" applyAlignment="1">
      <alignment horizontal="distributed" vertical="center"/>
      <protection/>
    </xf>
    <xf numFmtId="0" fontId="1" fillId="0" borderId="11" xfId="24" applyFont="1" applyBorder="1" applyAlignment="1">
      <alignment horizontal="center" vertical="center"/>
      <protection/>
    </xf>
    <xf numFmtId="0" fontId="1" fillId="0" borderId="11" xfId="24" applyFont="1" applyBorder="1" applyAlignment="1">
      <alignment horizontal="distributed" vertical="center" wrapText="1"/>
      <protection/>
    </xf>
    <xf numFmtId="0" fontId="1" fillId="0" borderId="25" xfId="24" applyFont="1" applyBorder="1" applyAlignment="1">
      <alignment horizontal="center" vertical="center" wrapText="1"/>
      <protection/>
    </xf>
    <xf numFmtId="0" fontId="1" fillId="0" borderId="25" xfId="24" applyFont="1" applyFill="1" applyBorder="1" applyAlignment="1">
      <alignment horizontal="center" vertical="center" wrapText="1"/>
      <protection/>
    </xf>
    <xf numFmtId="0" fontId="1" fillId="0" borderId="15" xfId="24" applyFont="1" applyFill="1" applyBorder="1" applyAlignment="1">
      <alignment horizontal="center" vertical="center" wrapText="1"/>
      <protection/>
    </xf>
    <xf numFmtId="0" fontId="1" fillId="0" borderId="4" xfId="24" applyFont="1" applyBorder="1" applyAlignment="1">
      <alignment horizontal="distributed" vertical="center"/>
      <protection/>
    </xf>
    <xf numFmtId="0" fontId="1" fillId="0" borderId="3" xfId="24" applyFont="1" applyBorder="1" applyAlignment="1">
      <alignment horizontal="center" vertical="top"/>
      <protection/>
    </xf>
    <xf numFmtId="0" fontId="1" fillId="0" borderId="3" xfId="24" applyFont="1" applyBorder="1" applyAlignment="1">
      <alignment horizontal="center" vertical="center"/>
      <protection/>
    </xf>
    <xf numFmtId="0" fontId="1" fillId="0" borderId="3" xfId="24" applyFont="1" applyBorder="1" applyAlignment="1">
      <alignment horizontal="center" vertical="center" wrapText="1"/>
      <protection/>
    </xf>
    <xf numFmtId="0" fontId="1" fillId="0" borderId="9" xfId="24" applyFont="1" applyFill="1" applyBorder="1" applyAlignment="1">
      <alignment horizontal="center" vertical="center" wrapText="1"/>
      <protection/>
    </xf>
    <xf numFmtId="0" fontId="1" fillId="0" borderId="3" xfId="24" applyFont="1" applyFill="1" applyBorder="1" applyAlignment="1">
      <alignment horizontal="center" vertical="center" wrapText="1"/>
      <protection/>
    </xf>
    <xf numFmtId="0" fontId="1" fillId="0" borderId="9" xfId="24" applyFont="1" applyBorder="1" applyAlignment="1">
      <alignment horizontal="center" vertical="center" wrapText="1"/>
      <protection/>
    </xf>
    <xf numFmtId="41" fontId="1" fillId="0" borderId="3" xfId="24" applyNumberFormat="1" applyFont="1" applyBorder="1" applyAlignment="1">
      <alignment horizontal="center" vertical="top"/>
      <protection/>
    </xf>
    <xf numFmtId="41" fontId="1" fillId="0" borderId="3" xfId="24" applyNumberFormat="1" applyFont="1" applyBorder="1" applyAlignment="1">
      <alignment horizontal="center" vertical="center"/>
      <protection/>
    </xf>
    <xf numFmtId="41" fontId="1" fillId="0" borderId="3" xfId="24" applyNumberFormat="1" applyFont="1" applyBorder="1" applyAlignment="1">
      <alignment horizontal="center" vertical="center" wrapText="1"/>
      <protection/>
    </xf>
    <xf numFmtId="41" fontId="1" fillId="0" borderId="9" xfId="24" applyNumberFormat="1" applyFont="1" applyFill="1" applyBorder="1" applyAlignment="1">
      <alignment horizontal="center" vertical="center" wrapText="1"/>
      <protection/>
    </xf>
    <xf numFmtId="41" fontId="1" fillId="0" borderId="3" xfId="24" applyNumberFormat="1" applyFont="1" applyFill="1" applyBorder="1" applyAlignment="1">
      <alignment horizontal="center" vertical="center" wrapText="1"/>
      <protection/>
    </xf>
    <xf numFmtId="41" fontId="1" fillId="0" borderId="9" xfId="24" applyNumberFormat="1" applyFont="1" applyBorder="1" applyAlignment="1">
      <alignment horizontal="center" vertical="center" wrapText="1"/>
      <protection/>
    </xf>
    <xf numFmtId="0" fontId="1" fillId="0" borderId="4" xfId="24" applyFont="1" applyBorder="1" applyAlignment="1" quotePrefix="1">
      <alignment horizontal="left" vertical="center"/>
      <protection/>
    </xf>
    <xf numFmtId="0" fontId="1" fillId="0" borderId="4" xfId="24" applyFont="1" applyBorder="1" applyAlignment="1">
      <alignment horizontal="left" vertical="center"/>
      <protection/>
    </xf>
    <xf numFmtId="41" fontId="16" fillId="0" borderId="3" xfId="24" applyNumberFormat="1" applyFont="1" applyBorder="1" applyAlignment="1">
      <alignment horizontal="center" vertical="center"/>
      <protection/>
    </xf>
    <xf numFmtId="41" fontId="4" fillId="0" borderId="3" xfId="24" applyNumberFormat="1" applyFont="1" applyBorder="1" applyAlignment="1">
      <alignment horizontal="center" vertical="center" wrapText="1"/>
      <protection/>
    </xf>
    <xf numFmtId="41" fontId="16" fillId="0" borderId="3" xfId="24" applyNumberFormat="1" applyFont="1" applyBorder="1" applyAlignment="1">
      <alignment horizontal="center" vertical="center" wrapText="1"/>
      <protection/>
    </xf>
    <xf numFmtId="41" fontId="4" fillId="0" borderId="3" xfId="24" applyNumberFormat="1" applyFont="1" applyFill="1" applyBorder="1" applyAlignment="1">
      <alignment horizontal="center" vertical="center" wrapText="1"/>
      <protection/>
    </xf>
    <xf numFmtId="41" fontId="16" fillId="0" borderId="3" xfId="24" applyNumberFormat="1" applyFont="1" applyFill="1" applyBorder="1" applyAlignment="1">
      <alignment horizontal="center" vertical="center" wrapText="1"/>
      <protection/>
    </xf>
    <xf numFmtId="41" fontId="1" fillId="0" borderId="3" xfId="24" applyNumberFormat="1" applyFont="1" applyFill="1" applyBorder="1" applyAlignment="1">
      <alignment horizontal="center" vertical="top"/>
      <protection/>
    </xf>
    <xf numFmtId="0" fontId="9" fillId="0" borderId="4" xfId="24" applyFont="1" applyBorder="1" applyAlignment="1" quotePrefix="1">
      <alignment horizontal="left" vertical="center"/>
      <protection/>
    </xf>
    <xf numFmtId="41" fontId="9" fillId="0" borderId="3" xfId="24" applyNumberFormat="1" applyFont="1" applyBorder="1" applyAlignment="1">
      <alignment horizontal="center" vertical="top"/>
      <protection/>
    </xf>
    <xf numFmtId="41" fontId="9" fillId="0" borderId="3" xfId="24" applyNumberFormat="1" applyFont="1" applyFill="1" applyBorder="1" applyAlignment="1">
      <alignment horizontal="center" vertical="top"/>
      <protection/>
    </xf>
    <xf numFmtId="0" fontId="9" fillId="0" borderId="0" xfId="24" applyFont="1">
      <alignment/>
      <protection/>
    </xf>
    <xf numFmtId="41" fontId="9" fillId="0" borderId="3" xfId="24" applyNumberFormat="1" applyFont="1" applyBorder="1" applyAlignment="1">
      <alignment vertical="center"/>
      <protection/>
    </xf>
    <xf numFmtId="41" fontId="9" fillId="0" borderId="3" xfId="24" applyNumberFormat="1" applyFont="1" applyFill="1" applyBorder="1" applyAlignment="1">
      <alignment vertical="center"/>
      <protection/>
    </xf>
    <xf numFmtId="0" fontId="9" fillId="0" borderId="0" xfId="24" applyFont="1" applyAlignment="1">
      <alignment vertical="center"/>
      <protection/>
    </xf>
    <xf numFmtId="0" fontId="9" fillId="0" borderId="4" xfId="24" applyFont="1" applyBorder="1" applyAlignment="1">
      <alignment horizontal="distributed" vertical="center"/>
      <protection/>
    </xf>
    <xf numFmtId="41" fontId="9" fillId="0" borderId="4" xfId="24" applyNumberFormat="1" applyFont="1" applyFill="1" applyBorder="1" applyAlignment="1">
      <alignment vertical="center"/>
      <protection/>
    </xf>
    <xf numFmtId="41" fontId="9" fillId="0" borderId="3" xfId="17" applyNumberFormat="1" applyFont="1" applyBorder="1" applyAlignment="1">
      <alignment/>
    </xf>
    <xf numFmtId="41" fontId="9" fillId="0" borderId="3" xfId="17" applyNumberFormat="1" applyFont="1" applyFill="1" applyBorder="1" applyAlignment="1">
      <alignment/>
    </xf>
    <xf numFmtId="0" fontId="8" fillId="0" borderId="0" xfId="24" applyFont="1" applyAlignment="1">
      <alignment vertical="center"/>
      <protection/>
    </xf>
    <xf numFmtId="41" fontId="1" fillId="0" borderId="3" xfId="24" applyNumberFormat="1" applyFont="1" applyBorder="1">
      <alignment/>
      <protection/>
    </xf>
    <xf numFmtId="41" fontId="1" fillId="0" borderId="3" xfId="24" applyNumberFormat="1" applyFont="1" applyFill="1" applyBorder="1">
      <alignment/>
      <protection/>
    </xf>
    <xf numFmtId="41" fontId="1" fillId="0" borderId="3" xfId="24" applyNumberFormat="1" applyFont="1" applyBorder="1" applyAlignment="1">
      <alignment vertical="center"/>
      <protection/>
    </xf>
    <xf numFmtId="41" fontId="1" fillId="0" borderId="0" xfId="24" applyNumberFormat="1" applyFont="1" applyBorder="1">
      <alignment/>
      <protection/>
    </xf>
    <xf numFmtId="41" fontId="1" fillId="0" borderId="11" xfId="24" applyNumberFormat="1" applyFont="1" applyBorder="1" applyAlignment="1">
      <alignment horizontal="center" vertical="top"/>
      <protection/>
    </xf>
    <xf numFmtId="41" fontId="1" fillId="0" borderId="11" xfId="24" applyNumberFormat="1" applyFont="1" applyBorder="1" applyAlignment="1">
      <alignment vertical="center"/>
      <protection/>
    </xf>
    <xf numFmtId="41" fontId="1" fillId="0" borderId="11" xfId="24" applyNumberFormat="1" applyFont="1" applyBorder="1">
      <alignment/>
      <protection/>
    </xf>
    <xf numFmtId="41" fontId="1" fillId="0" borderId="11" xfId="24" applyNumberFormat="1" applyFont="1" applyFill="1" applyBorder="1">
      <alignment/>
      <protection/>
    </xf>
    <xf numFmtId="0" fontId="8" fillId="0" borderId="0" xfId="24" applyFont="1" applyBorder="1">
      <alignment/>
      <protection/>
    </xf>
    <xf numFmtId="0" fontId="1" fillId="0" borderId="0" xfId="24" applyFont="1" applyBorder="1">
      <alignment/>
      <protection/>
    </xf>
    <xf numFmtId="0" fontId="1" fillId="0" borderId="0" xfId="24" applyFont="1" applyFill="1" applyBorder="1">
      <alignment/>
      <protection/>
    </xf>
    <xf numFmtId="0" fontId="1" fillId="0" borderId="0" xfId="25" applyFont="1">
      <alignment/>
      <protection/>
    </xf>
    <xf numFmtId="0" fontId="7" fillId="0" borderId="0" xfId="25" applyFont="1">
      <alignment/>
      <protection/>
    </xf>
    <xf numFmtId="0" fontId="1" fillId="0" borderId="0" xfId="25" applyFont="1" applyAlignment="1">
      <alignment horizontal="right"/>
      <protection/>
    </xf>
    <xf numFmtId="0" fontId="1" fillId="0" borderId="0" xfId="25" applyFont="1" applyFill="1">
      <alignment/>
      <protection/>
    </xf>
    <xf numFmtId="0" fontId="8" fillId="0" borderId="0" xfId="25" applyFont="1" applyAlignment="1">
      <alignment horizontal="right"/>
      <protection/>
    </xf>
    <xf numFmtId="0" fontId="0" fillId="0" borderId="3" xfId="25" applyBorder="1" applyAlignment="1">
      <alignment vertical="center"/>
      <protection/>
    </xf>
    <xf numFmtId="0" fontId="1" fillId="0" borderId="28" xfId="25" applyFont="1" applyBorder="1" applyAlignment="1">
      <alignment horizontal="center" vertical="center"/>
      <protection/>
    </xf>
    <xf numFmtId="0" fontId="1" fillId="0" borderId="7" xfId="25" applyFont="1" applyBorder="1" applyAlignment="1">
      <alignment horizontal="center" vertical="center"/>
      <protection/>
    </xf>
    <xf numFmtId="0" fontId="1" fillId="0" borderId="3" xfId="25" applyFont="1" applyBorder="1" applyAlignment="1">
      <alignment horizontal="distributed" vertical="center"/>
      <protection/>
    </xf>
    <xf numFmtId="0" fontId="15" fillId="0" borderId="3" xfId="25" applyFont="1" applyBorder="1" applyAlignment="1">
      <alignment horizontal="center" vertical="center"/>
      <protection/>
    </xf>
    <xf numFmtId="0" fontId="15" fillId="0" borderId="3" xfId="25" applyFont="1" applyFill="1" applyBorder="1" applyAlignment="1">
      <alignment horizontal="center" vertical="center"/>
      <protection/>
    </xf>
    <xf numFmtId="0" fontId="0" fillId="0" borderId="28" xfId="25" applyBorder="1" applyAlignment="1">
      <alignment vertical="center"/>
      <protection/>
    </xf>
    <xf numFmtId="0" fontId="1" fillId="0" borderId="3" xfId="25" applyFont="1" applyBorder="1" applyAlignment="1">
      <alignment horizontal="left" vertical="center"/>
      <protection/>
    </xf>
    <xf numFmtId="41" fontId="1" fillId="0" borderId="3" xfId="25" applyNumberFormat="1" applyFont="1" applyBorder="1" applyAlignment="1">
      <alignment horizontal="center" vertical="center"/>
      <protection/>
    </xf>
    <xf numFmtId="41" fontId="1" fillId="0" borderId="3" xfId="25" applyNumberFormat="1" applyFont="1" applyFill="1" applyBorder="1" applyAlignment="1">
      <alignment horizontal="center" vertical="center"/>
      <protection/>
    </xf>
    <xf numFmtId="41" fontId="1" fillId="0" borderId="3" xfId="25" applyNumberFormat="1" applyFont="1" applyBorder="1" applyAlignment="1">
      <alignment vertical="center"/>
      <protection/>
    </xf>
    <xf numFmtId="41" fontId="1" fillId="0" borderId="3" xfId="25" applyNumberFormat="1" applyFont="1" applyBorder="1" applyAlignment="1">
      <alignment horizontal="right" vertical="center"/>
      <protection/>
    </xf>
    <xf numFmtId="0" fontId="1" fillId="0" borderId="3" xfId="25" applyFont="1" applyBorder="1" applyAlignment="1" quotePrefix="1">
      <alignment horizontal="left"/>
      <protection/>
    </xf>
    <xf numFmtId="41" fontId="1" fillId="0" borderId="3" xfId="25" applyNumberFormat="1" applyFont="1" applyFill="1" applyBorder="1" applyAlignment="1">
      <alignment vertical="center"/>
      <protection/>
    </xf>
    <xf numFmtId="41" fontId="1" fillId="0" borderId="0" xfId="25" applyNumberFormat="1" applyFont="1" applyAlignment="1">
      <alignment/>
      <protection/>
    </xf>
    <xf numFmtId="41" fontId="1" fillId="0" borderId="3" xfId="17" applyNumberFormat="1" applyFont="1" applyBorder="1" applyAlignment="1">
      <alignment/>
    </xf>
    <xf numFmtId="0" fontId="1" fillId="0" borderId="0" xfId="25" applyFont="1" applyAlignment="1">
      <alignment vertical="center"/>
      <protection/>
    </xf>
    <xf numFmtId="180" fontId="1" fillId="0" borderId="3" xfId="25" applyNumberFormat="1" applyFont="1" applyBorder="1" applyAlignment="1">
      <alignment horizontal="right" vertical="center"/>
      <protection/>
    </xf>
    <xf numFmtId="180" fontId="1" fillId="0" borderId="3" xfId="25" applyNumberFormat="1" applyFont="1" applyFill="1" applyBorder="1" applyAlignment="1">
      <alignment vertical="center"/>
      <protection/>
    </xf>
    <xf numFmtId="180" fontId="1" fillId="0" borderId="3" xfId="25" applyNumberFormat="1" applyFont="1" applyBorder="1" applyAlignment="1">
      <alignment vertical="center"/>
      <protection/>
    </xf>
    <xf numFmtId="0" fontId="9" fillId="0" borderId="0" xfId="25" applyFont="1">
      <alignment/>
      <protection/>
    </xf>
    <xf numFmtId="0" fontId="9" fillId="0" borderId="4" xfId="25" applyFont="1" applyBorder="1" applyAlignment="1" quotePrefix="1">
      <alignment horizontal="left" vertical="center"/>
      <protection/>
    </xf>
    <xf numFmtId="176" fontId="9" fillId="0" borderId="3" xfId="17" applyNumberFormat="1" applyFont="1" applyFill="1" applyBorder="1" applyAlignment="1">
      <alignment horizontal="right"/>
    </xf>
    <xf numFmtId="176" fontId="9" fillId="0" borderId="3" xfId="17" applyNumberFormat="1" applyFont="1" applyBorder="1" applyAlignment="1">
      <alignment horizontal="right"/>
    </xf>
    <xf numFmtId="0" fontId="1" fillId="0" borderId="3" xfId="25" applyFont="1" applyBorder="1">
      <alignment/>
      <protection/>
    </xf>
    <xf numFmtId="41" fontId="14" fillId="0" borderId="3" xfId="25" applyNumberFormat="1" applyFont="1" applyBorder="1">
      <alignment/>
      <protection/>
    </xf>
    <xf numFmtId="41" fontId="1" fillId="0" borderId="0" xfId="25" applyNumberFormat="1" applyFont="1">
      <alignment/>
      <protection/>
    </xf>
    <xf numFmtId="0" fontId="9" fillId="0" borderId="3" xfId="25" applyFont="1" applyFill="1" applyBorder="1" applyAlignment="1">
      <alignment horizontal="distributed"/>
      <protection/>
    </xf>
    <xf numFmtId="41" fontId="9" fillId="0" borderId="3" xfId="25" applyNumberFormat="1" applyFont="1" applyFill="1" applyBorder="1" applyAlignment="1">
      <alignment vertical="center"/>
      <protection/>
    </xf>
    <xf numFmtId="41" fontId="9" fillId="0" borderId="0" xfId="25" applyNumberFormat="1" applyFont="1">
      <alignment/>
      <protection/>
    </xf>
    <xf numFmtId="0" fontId="9" fillId="0" borderId="3" xfId="25" applyFont="1" applyBorder="1" applyAlignment="1">
      <alignment horizontal="distributed"/>
      <protection/>
    </xf>
    <xf numFmtId="0" fontId="8" fillId="0" borderId="0" xfId="25" applyFont="1" applyAlignment="1">
      <alignment vertical="center"/>
      <protection/>
    </xf>
    <xf numFmtId="0" fontId="9" fillId="0" borderId="3" xfId="25" applyFont="1" applyBorder="1" applyAlignment="1">
      <alignment horizontal="distributed" vertical="center"/>
      <protection/>
    </xf>
    <xf numFmtId="41" fontId="8" fillId="0" borderId="0" xfId="25" applyNumberFormat="1" applyFont="1" applyAlignment="1">
      <alignment vertical="center"/>
      <protection/>
    </xf>
    <xf numFmtId="41" fontId="1" fillId="0" borderId="3" xfId="25" applyNumberFormat="1" applyFont="1" applyBorder="1" applyAlignment="1">
      <alignment horizontal="right"/>
      <protection/>
    </xf>
    <xf numFmtId="41" fontId="1" fillId="0" borderId="3" xfId="25" applyNumberFormat="1" applyFont="1" applyBorder="1">
      <alignment/>
      <protection/>
    </xf>
    <xf numFmtId="41" fontId="1" fillId="0" borderId="3" xfId="25" applyNumberFormat="1" applyFont="1" applyFill="1" applyBorder="1">
      <alignment/>
      <protection/>
    </xf>
    <xf numFmtId="41" fontId="1" fillId="0" borderId="3" xfId="17" applyNumberFormat="1" applyFont="1" applyBorder="1" applyAlignment="1">
      <alignment/>
    </xf>
    <xf numFmtId="41" fontId="1" fillId="0" borderId="3" xfId="17" applyNumberFormat="1" applyFont="1" applyFill="1" applyBorder="1" applyAlignment="1">
      <alignment/>
    </xf>
    <xf numFmtId="41" fontId="1" fillId="0" borderId="3" xfId="17" applyNumberFormat="1" applyFont="1" applyFill="1" applyBorder="1" applyAlignment="1">
      <alignment horizontal="right"/>
    </xf>
    <xf numFmtId="41" fontId="1" fillId="0" borderId="3" xfId="17" applyNumberFormat="1" applyFont="1" applyBorder="1" applyAlignment="1">
      <alignment vertical="center"/>
    </xf>
    <xf numFmtId="41" fontId="1" fillId="0" borderId="3" xfId="17" applyNumberFormat="1" applyFont="1" applyBorder="1" applyAlignment="1">
      <alignment horizontal="right"/>
    </xf>
    <xf numFmtId="0" fontId="1" fillId="0" borderId="11" xfId="25" applyFont="1" applyBorder="1" applyAlignment="1">
      <alignment horizontal="distributed" vertical="center"/>
      <protection/>
    </xf>
    <xf numFmtId="41" fontId="1" fillId="0" borderId="11" xfId="25" applyNumberFormat="1" applyFont="1" applyBorder="1">
      <alignment/>
      <protection/>
    </xf>
    <xf numFmtId="41" fontId="1" fillId="0" borderId="11" xfId="25" applyNumberFormat="1" applyFont="1" applyFill="1" applyBorder="1" applyAlignment="1">
      <alignment vertical="center"/>
      <protection/>
    </xf>
    <xf numFmtId="41" fontId="1" fillId="0" borderId="11" xfId="17" applyNumberFormat="1" applyFont="1" applyBorder="1" applyAlignment="1">
      <alignment/>
    </xf>
    <xf numFmtId="41" fontId="1" fillId="0" borderId="11" xfId="17" applyNumberFormat="1" applyFont="1" applyFill="1" applyBorder="1" applyAlignment="1">
      <alignment horizontal="right"/>
    </xf>
    <xf numFmtId="0" fontId="1" fillId="0" borderId="0" xfId="26" applyFont="1" applyAlignment="1">
      <alignment vertical="center"/>
      <protection/>
    </xf>
    <xf numFmtId="0" fontId="1" fillId="0" borderId="0" xfId="26" applyFont="1" applyFill="1" applyAlignment="1">
      <alignment vertical="center"/>
      <protection/>
    </xf>
    <xf numFmtId="3" fontId="7" fillId="0" borderId="0" xfId="26" applyNumberFormat="1" applyFont="1" applyAlignment="1">
      <alignment vertical="center"/>
      <protection/>
    </xf>
    <xf numFmtId="3" fontId="1" fillId="0" borderId="0" xfId="26" applyNumberFormat="1" applyFont="1" applyAlignment="1">
      <alignment vertical="center"/>
      <protection/>
    </xf>
    <xf numFmtId="0" fontId="1" fillId="0" borderId="0" xfId="26" applyFont="1" applyBorder="1" applyAlignment="1">
      <alignment vertical="center"/>
      <protection/>
    </xf>
    <xf numFmtId="0" fontId="1" fillId="0" borderId="0" xfId="26" applyFont="1" applyFill="1" applyBorder="1" applyAlignment="1">
      <alignment vertical="center"/>
      <protection/>
    </xf>
    <xf numFmtId="0" fontId="8" fillId="0" borderId="0" xfId="26" applyFont="1" applyFill="1" applyBorder="1" applyAlignment="1">
      <alignment horizontal="right" vertical="center"/>
      <protection/>
    </xf>
    <xf numFmtId="0" fontId="1" fillId="0" borderId="29" xfId="26" applyFont="1" applyBorder="1" applyAlignment="1">
      <alignment horizontal="distributed" vertical="center"/>
      <protection/>
    </xf>
    <xf numFmtId="0" fontId="1" fillId="0" borderId="1" xfId="26" applyFont="1" applyBorder="1" applyAlignment="1">
      <alignment horizontal="centerContinuous" vertical="center"/>
      <protection/>
    </xf>
    <xf numFmtId="0" fontId="1" fillId="0" borderId="1" xfId="26" applyFont="1" applyBorder="1" applyAlignment="1" quotePrefix="1">
      <alignment horizontal="centerContinuous" vertical="center"/>
      <protection/>
    </xf>
    <xf numFmtId="0" fontId="1" fillId="0" borderId="1" xfId="26" applyFont="1" applyFill="1" applyBorder="1" applyAlignment="1">
      <alignment horizontal="centerContinuous" vertical="center"/>
      <protection/>
    </xf>
    <xf numFmtId="0" fontId="1" fillId="0" borderId="1" xfId="26" applyFont="1" applyFill="1" applyBorder="1" applyAlignment="1" quotePrefix="1">
      <alignment horizontal="centerContinuous" vertical="center"/>
      <protection/>
    </xf>
    <xf numFmtId="0" fontId="1" fillId="0" borderId="0" xfId="26" applyFont="1" applyBorder="1" applyAlignment="1" quotePrefix="1">
      <alignment vertical="center"/>
      <protection/>
    </xf>
    <xf numFmtId="0" fontId="1" fillId="0" borderId="11" xfId="26" applyFont="1" applyBorder="1" applyAlignment="1">
      <alignment horizontal="distributed" vertical="center"/>
      <protection/>
    </xf>
    <xf numFmtId="0" fontId="1" fillId="0" borderId="11" xfId="26" applyFont="1" applyBorder="1" applyAlignment="1">
      <alignment horizontal="center" vertical="center"/>
      <protection/>
    </xf>
    <xf numFmtId="0" fontId="1" fillId="0" borderId="11" xfId="26" applyFont="1" applyBorder="1" applyAlignment="1">
      <alignment horizontal="center" vertical="center" wrapText="1"/>
      <protection/>
    </xf>
    <xf numFmtId="0" fontId="1" fillId="0" borderId="11" xfId="26" applyFont="1" applyFill="1" applyBorder="1" applyAlignment="1">
      <alignment horizontal="distributed" vertical="center"/>
      <protection/>
    </xf>
    <xf numFmtId="0" fontId="1" fillId="0" borderId="0" xfId="26" applyFont="1" applyBorder="1" applyAlignment="1">
      <alignment horizontal="center" vertical="center"/>
      <protection/>
    </xf>
    <xf numFmtId="0" fontId="1" fillId="0" borderId="0" xfId="26" applyFont="1" applyBorder="1" applyAlignment="1">
      <alignment vertical="center" wrapText="1"/>
      <protection/>
    </xf>
    <xf numFmtId="0" fontId="1" fillId="0" borderId="4" xfId="26" applyFont="1" applyBorder="1" applyAlignment="1">
      <alignment horizontal="distributed" vertical="center"/>
      <protection/>
    </xf>
    <xf numFmtId="0" fontId="1" fillId="0" borderId="0" xfId="26" applyFont="1" applyBorder="1" applyAlignment="1">
      <alignment horizontal="distributed" vertical="center"/>
      <protection/>
    </xf>
    <xf numFmtId="0" fontId="1" fillId="0" borderId="0" xfId="26" applyFont="1" applyBorder="1" applyAlignment="1">
      <alignment horizontal="center" vertical="center" wrapText="1"/>
      <protection/>
    </xf>
    <xf numFmtId="0" fontId="1" fillId="0" borderId="0" xfId="26" applyFont="1" applyFill="1" applyBorder="1" applyAlignment="1">
      <alignment horizontal="distributed" vertical="center"/>
      <protection/>
    </xf>
    <xf numFmtId="0" fontId="1" fillId="0" borderId="0" xfId="26" applyFont="1" applyFill="1" applyBorder="1" applyAlignment="1">
      <alignment horizontal="center" vertical="center" wrapText="1"/>
      <protection/>
    </xf>
    <xf numFmtId="0" fontId="1" fillId="0" borderId="9" xfId="26" applyFont="1" applyBorder="1" applyAlignment="1">
      <alignment horizontal="center" vertical="center"/>
      <protection/>
    </xf>
    <xf numFmtId="41" fontId="1" fillId="0" borderId="4" xfId="17" applyNumberFormat="1" applyFont="1" applyBorder="1" applyAlignment="1">
      <alignment vertical="center"/>
    </xf>
    <xf numFmtId="41" fontId="1" fillId="0" borderId="0" xfId="17" applyNumberFormat="1" applyFont="1" applyBorder="1" applyAlignment="1">
      <alignment vertical="center"/>
    </xf>
    <xf numFmtId="41" fontId="1" fillId="0" borderId="9" xfId="17" applyNumberFormat="1" applyFont="1" applyBorder="1" applyAlignment="1">
      <alignment vertical="center"/>
    </xf>
    <xf numFmtId="0" fontId="1" fillId="0" borderId="4" xfId="26" applyFont="1" applyBorder="1" applyAlignment="1" quotePrefix="1">
      <alignment horizontal="left" vertical="center"/>
      <protection/>
    </xf>
    <xf numFmtId="0" fontId="1" fillId="0" borderId="3" xfId="26" applyFont="1" applyBorder="1" applyAlignment="1" quotePrefix="1">
      <alignment horizontal="left" vertical="center"/>
      <protection/>
    </xf>
    <xf numFmtId="0" fontId="9" fillId="0" borderId="4" xfId="26" applyFont="1" applyBorder="1" applyAlignment="1" quotePrefix="1">
      <alignment horizontal="left" vertical="center"/>
      <protection/>
    </xf>
    <xf numFmtId="41" fontId="9" fillId="0" borderId="4" xfId="17" applyNumberFormat="1" applyFont="1" applyBorder="1" applyAlignment="1">
      <alignment vertical="center"/>
    </xf>
    <xf numFmtId="41" fontId="9" fillId="0" borderId="0" xfId="17" applyNumberFormat="1" applyFont="1" applyBorder="1" applyAlignment="1">
      <alignment vertical="center"/>
    </xf>
    <xf numFmtId="41" fontId="9" fillId="0" borderId="9" xfId="17" applyNumberFormat="1" applyFont="1" applyBorder="1" applyAlignment="1">
      <alignment vertical="center"/>
    </xf>
    <xf numFmtId="0" fontId="9" fillId="0" borderId="0" xfId="26" applyFont="1" applyBorder="1" applyAlignment="1">
      <alignment horizontal="center" vertical="center"/>
      <protection/>
    </xf>
    <xf numFmtId="0" fontId="9" fillId="0" borderId="0" xfId="26" applyFont="1" applyBorder="1" applyAlignment="1">
      <alignment vertical="center"/>
      <protection/>
    </xf>
    <xf numFmtId="0" fontId="9" fillId="0" borderId="0" xfId="26" applyFont="1" applyBorder="1" applyAlignment="1">
      <alignment vertical="center" wrapText="1"/>
      <protection/>
    </xf>
    <xf numFmtId="0" fontId="9" fillId="0" borderId="0" xfId="26" applyFont="1" applyAlignment="1">
      <alignment vertical="center"/>
      <protection/>
    </xf>
    <xf numFmtId="0" fontId="9" fillId="0" borderId="3" xfId="26" applyFont="1" applyBorder="1" applyAlignment="1">
      <alignment horizontal="distributed" vertical="center"/>
      <protection/>
    </xf>
    <xf numFmtId="41" fontId="9" fillId="0" borderId="4" xfId="17" applyNumberFormat="1" applyFont="1" applyFill="1" applyBorder="1" applyAlignment="1">
      <alignment vertical="center"/>
    </xf>
    <xf numFmtId="41" fontId="9" fillId="0" borderId="0" xfId="17" applyNumberFormat="1" applyFont="1" applyFill="1" applyBorder="1" applyAlignment="1">
      <alignment vertical="center"/>
    </xf>
    <xf numFmtId="41" fontId="9" fillId="0" borderId="9" xfId="17" applyNumberFormat="1" applyFont="1" applyFill="1" applyBorder="1" applyAlignment="1">
      <alignment vertical="center"/>
    </xf>
    <xf numFmtId="3" fontId="9" fillId="0" borderId="0" xfId="26" applyNumberFormat="1" applyFont="1" applyBorder="1" applyAlignment="1">
      <alignment vertical="center"/>
      <protection/>
    </xf>
    <xf numFmtId="180" fontId="9" fillId="0" borderId="0" xfId="26" applyNumberFormat="1" applyFont="1" applyBorder="1" applyAlignment="1">
      <alignment vertical="center"/>
      <protection/>
    </xf>
    <xf numFmtId="177" fontId="9" fillId="0" borderId="0" xfId="17" applyNumberFormat="1" applyFont="1" applyFill="1" applyBorder="1" applyAlignment="1" applyProtection="1">
      <alignment horizontal="right" vertical="center"/>
      <protection locked="0"/>
    </xf>
    <xf numFmtId="177" fontId="9" fillId="0" borderId="9" xfId="17" applyNumberFormat="1" applyFont="1" applyFill="1" applyBorder="1" applyAlignment="1" applyProtection="1">
      <alignment horizontal="right" vertical="center"/>
      <protection locked="0"/>
    </xf>
    <xf numFmtId="0" fontId="1" fillId="0" borderId="3" xfId="26" applyFont="1" applyBorder="1" applyAlignment="1">
      <alignment horizontal="distributed" vertical="center"/>
      <protection/>
    </xf>
    <xf numFmtId="41" fontId="1" fillId="0" borderId="0" xfId="17" applyNumberFormat="1" applyFont="1" applyFill="1" applyBorder="1" applyAlignment="1">
      <alignment horizontal="right" vertical="center"/>
    </xf>
    <xf numFmtId="41" fontId="1" fillId="0" borderId="9" xfId="17" applyNumberFormat="1" applyFont="1" applyFill="1" applyBorder="1" applyAlignment="1">
      <alignment horizontal="right" vertical="center"/>
    </xf>
    <xf numFmtId="3" fontId="1" fillId="0" borderId="0" xfId="26" applyNumberFormat="1" applyFont="1" applyBorder="1" applyAlignment="1">
      <alignment vertical="center"/>
      <protection/>
    </xf>
    <xf numFmtId="180" fontId="1" fillId="0" borderId="0" xfId="26" applyNumberFormat="1" applyFont="1" applyBorder="1" applyAlignment="1">
      <alignment vertical="center"/>
      <protection/>
    </xf>
    <xf numFmtId="41" fontId="1" fillId="0" borderId="4" xfId="17" applyNumberFormat="1" applyFont="1" applyBorder="1" applyAlignment="1" applyProtection="1">
      <alignment horizontal="right" vertical="center"/>
      <protection locked="0"/>
    </xf>
    <xf numFmtId="41" fontId="1" fillId="0" borderId="0" xfId="17" applyNumberFormat="1" applyFont="1" applyBorder="1" applyAlignment="1" applyProtection="1">
      <alignment horizontal="right" vertical="center"/>
      <protection locked="0"/>
    </xf>
    <xf numFmtId="41" fontId="1" fillId="0" borderId="0" xfId="17" applyNumberFormat="1" applyFont="1" applyFill="1" applyBorder="1" applyAlignment="1" applyProtection="1">
      <alignment horizontal="right" vertical="center"/>
      <protection locked="0"/>
    </xf>
    <xf numFmtId="41" fontId="1" fillId="0" borderId="9" xfId="17" applyNumberFormat="1" applyFont="1" applyFill="1" applyBorder="1" applyAlignment="1" applyProtection="1">
      <alignment horizontal="right" vertical="center"/>
      <protection locked="0"/>
    </xf>
    <xf numFmtId="177" fontId="1" fillId="0" borderId="9" xfId="17" applyNumberFormat="1" applyFont="1" applyFill="1" applyBorder="1" applyAlignment="1" applyProtection="1">
      <alignment horizontal="right" vertical="center"/>
      <protection locked="0"/>
    </xf>
    <xf numFmtId="177" fontId="1" fillId="0" borderId="0" xfId="17" applyNumberFormat="1" applyFont="1" applyFill="1" applyBorder="1" applyAlignment="1" applyProtection="1">
      <alignment horizontal="right" vertical="center"/>
      <protection locked="0"/>
    </xf>
    <xf numFmtId="184" fontId="1" fillId="0" borderId="0" xfId="17" applyNumberFormat="1" applyFont="1" applyFill="1" applyBorder="1" applyAlignment="1" applyProtection="1">
      <alignment horizontal="right" vertical="center"/>
      <protection locked="0"/>
    </xf>
    <xf numFmtId="184" fontId="1" fillId="0" borderId="9" xfId="17" applyNumberFormat="1" applyFont="1" applyFill="1" applyBorder="1" applyAlignment="1" applyProtection="1">
      <alignment horizontal="right" vertical="center"/>
      <protection locked="0"/>
    </xf>
    <xf numFmtId="41" fontId="1" fillId="0" borderId="0" xfId="26" applyNumberFormat="1" applyFont="1" applyBorder="1" applyAlignment="1">
      <alignment vertical="center"/>
      <protection/>
    </xf>
    <xf numFmtId="41" fontId="1" fillId="0" borderId="12" xfId="17" applyNumberFormat="1" applyFont="1" applyBorder="1" applyAlignment="1" applyProtection="1">
      <alignment horizontal="right" vertical="center"/>
      <protection locked="0"/>
    </xf>
    <xf numFmtId="41" fontId="1" fillId="0" borderId="13" xfId="17" applyNumberFormat="1" applyFont="1" applyBorder="1" applyAlignment="1" applyProtection="1">
      <alignment horizontal="right" vertical="center"/>
      <protection locked="0"/>
    </xf>
    <xf numFmtId="41" fontId="1" fillId="0" borderId="13" xfId="17" applyNumberFormat="1" applyFont="1" applyFill="1" applyBorder="1" applyAlignment="1" applyProtection="1">
      <alignment horizontal="right" vertical="center"/>
      <protection locked="0"/>
    </xf>
    <xf numFmtId="41" fontId="1" fillId="0" borderId="15" xfId="17" applyNumberFormat="1" applyFont="1" applyFill="1" applyBorder="1" applyAlignment="1" applyProtection="1">
      <alignment horizontal="right" vertical="center"/>
      <protection locked="0"/>
    </xf>
    <xf numFmtId="0" fontId="8" fillId="0" borderId="0" xfId="26" applyFont="1" applyBorder="1" applyAlignment="1">
      <alignment vertical="center"/>
      <protection/>
    </xf>
    <xf numFmtId="0" fontId="1" fillId="0" borderId="0" xfId="27" applyFont="1">
      <alignment/>
      <protection/>
    </xf>
    <xf numFmtId="0" fontId="7" fillId="0" borderId="0" xfId="27" applyFont="1">
      <alignment/>
      <protection/>
    </xf>
    <xf numFmtId="0" fontId="8" fillId="0" borderId="0" xfId="27" applyFont="1" applyAlignment="1">
      <alignment horizontal="right"/>
      <protection/>
    </xf>
    <xf numFmtId="0" fontId="1" fillId="0" borderId="3" xfId="27" applyFont="1" applyBorder="1" applyAlignment="1">
      <alignment horizontal="distributed" vertical="center"/>
      <protection/>
    </xf>
    <xf numFmtId="0" fontId="1" fillId="0" borderId="11" xfId="27" applyFont="1" applyBorder="1" applyAlignment="1">
      <alignment horizontal="distributed" vertical="center"/>
      <protection/>
    </xf>
    <xf numFmtId="0" fontId="9" fillId="0" borderId="0" xfId="27" applyFont="1">
      <alignment/>
      <protection/>
    </xf>
    <xf numFmtId="0" fontId="9" fillId="0" borderId="3" xfId="27" applyFont="1" applyBorder="1" applyAlignment="1">
      <alignment horizontal="distributed"/>
      <protection/>
    </xf>
    <xf numFmtId="41" fontId="9" fillId="0" borderId="26" xfId="27" applyNumberFormat="1" applyFont="1" applyBorder="1" applyAlignment="1">
      <alignment horizontal="right"/>
      <protection/>
    </xf>
    <xf numFmtId="41" fontId="9" fillId="0" borderId="5" xfId="27" applyNumberFormat="1" applyFont="1" applyBorder="1" applyAlignment="1">
      <alignment horizontal="right"/>
      <protection/>
    </xf>
    <xf numFmtId="41" fontId="9" fillId="0" borderId="7" xfId="27" applyNumberFormat="1" applyFont="1" applyBorder="1" applyAlignment="1">
      <alignment horizontal="right"/>
      <protection/>
    </xf>
    <xf numFmtId="41" fontId="9" fillId="0" borderId="4" xfId="27" applyNumberFormat="1" applyFont="1" applyBorder="1" applyAlignment="1">
      <alignment horizontal="right"/>
      <protection/>
    </xf>
    <xf numFmtId="0" fontId="9" fillId="0" borderId="0" xfId="27" applyFont="1" applyBorder="1" applyAlignment="1">
      <alignment horizontal="distributed"/>
      <protection/>
    </xf>
    <xf numFmtId="41" fontId="9" fillId="0" borderId="0" xfId="27" applyNumberFormat="1" applyFont="1" applyBorder="1" applyAlignment="1">
      <alignment horizontal="right"/>
      <protection/>
    </xf>
    <xf numFmtId="41" fontId="9" fillId="0" borderId="9" xfId="27" applyNumberFormat="1" applyFont="1" applyBorder="1" applyAlignment="1">
      <alignment horizontal="right"/>
      <protection/>
    </xf>
    <xf numFmtId="0" fontId="9" fillId="0" borderId="4" xfId="27" applyFont="1" applyBorder="1" applyAlignment="1">
      <alignment horizontal="distributed"/>
      <protection/>
    </xf>
    <xf numFmtId="41" fontId="9" fillId="0" borderId="0" xfId="27" applyNumberFormat="1" applyFont="1" applyFill="1" applyBorder="1" applyAlignment="1">
      <alignment horizontal="right"/>
      <protection/>
    </xf>
    <xf numFmtId="0" fontId="1" fillId="0" borderId="3" xfId="27" applyFont="1" applyBorder="1">
      <alignment/>
      <protection/>
    </xf>
    <xf numFmtId="0" fontId="1" fillId="0" borderId="4" xfId="27" applyFont="1" applyBorder="1">
      <alignment/>
      <protection/>
    </xf>
    <xf numFmtId="0" fontId="1" fillId="0" borderId="0" xfId="27" applyFont="1" applyBorder="1">
      <alignment/>
      <protection/>
    </xf>
    <xf numFmtId="41" fontId="1" fillId="0" borderId="0" xfId="27" applyNumberFormat="1" applyFont="1" applyBorder="1" applyAlignment="1">
      <alignment horizontal="right"/>
      <protection/>
    </xf>
    <xf numFmtId="41" fontId="1" fillId="0" borderId="9" xfId="27" applyNumberFormat="1" applyFont="1" applyBorder="1" applyAlignment="1">
      <alignment horizontal="right"/>
      <protection/>
    </xf>
    <xf numFmtId="176" fontId="1" fillId="0" borderId="4" xfId="17" applyNumberFormat="1" applyFont="1" applyBorder="1" applyAlignment="1">
      <alignment horizontal="right" vertical="center"/>
    </xf>
    <xf numFmtId="176" fontId="1" fillId="0" borderId="0" xfId="17" applyNumberFormat="1" applyFont="1" applyBorder="1" applyAlignment="1">
      <alignment horizontal="right" vertical="center"/>
    </xf>
    <xf numFmtId="176" fontId="1" fillId="0" borderId="9" xfId="17" applyNumberFormat="1" applyFont="1" applyBorder="1" applyAlignment="1">
      <alignment horizontal="right" vertical="center"/>
    </xf>
    <xf numFmtId="185" fontId="1" fillId="0" borderId="0" xfId="17" applyNumberFormat="1" applyFont="1" applyBorder="1" applyAlignment="1">
      <alignment horizontal="right" vertical="center"/>
    </xf>
    <xf numFmtId="176" fontId="1" fillId="0" borderId="4" xfId="17" applyNumberFormat="1" applyFont="1" applyBorder="1" applyAlignment="1">
      <alignment horizontal="distributed" vertical="center"/>
    </xf>
    <xf numFmtId="176" fontId="1" fillId="0" borderId="12" xfId="17" applyNumberFormat="1" applyFont="1" applyBorder="1" applyAlignment="1">
      <alignment horizontal="right" vertical="center"/>
    </xf>
    <xf numFmtId="176" fontId="1" fillId="0" borderId="13" xfId="17" applyNumberFormat="1" applyFont="1" applyBorder="1" applyAlignment="1">
      <alignment horizontal="right" vertical="center"/>
    </xf>
    <xf numFmtId="176" fontId="1" fillId="0" borderId="15" xfId="17" applyNumberFormat="1" applyFont="1" applyBorder="1" applyAlignment="1">
      <alignment horizontal="right" vertical="center"/>
    </xf>
    <xf numFmtId="38" fontId="7" fillId="0" borderId="0" xfId="17" applyFont="1" applyBorder="1" applyAlignment="1">
      <alignment vertical="center"/>
    </xf>
    <xf numFmtId="38" fontId="8" fillId="0" borderId="31" xfId="17" applyFont="1" applyBorder="1" applyAlignment="1">
      <alignment vertical="center"/>
    </xf>
    <xf numFmtId="38" fontId="8" fillId="0" borderId="31" xfId="17" applyFont="1" applyBorder="1" applyAlignment="1">
      <alignment horizontal="right" vertical="center"/>
    </xf>
    <xf numFmtId="38" fontId="1" fillId="0" borderId="28" xfId="17" applyFont="1" applyBorder="1" applyAlignment="1">
      <alignment horizontal="distributed" vertical="center"/>
    </xf>
    <xf numFmtId="38" fontId="1" fillId="0" borderId="32" xfId="17" applyFont="1" applyBorder="1" applyAlignment="1">
      <alignment horizontal="right" vertical="center"/>
    </xf>
    <xf numFmtId="38" fontId="1" fillId="0" borderId="11" xfId="17" applyFont="1" applyBorder="1" applyAlignment="1">
      <alignment horizontal="distributed" vertical="center"/>
    </xf>
    <xf numFmtId="38" fontId="1" fillId="0" borderId="28" xfId="17" applyFont="1" applyBorder="1" applyAlignment="1">
      <alignment vertical="center"/>
    </xf>
    <xf numFmtId="38" fontId="1" fillId="0" borderId="26" xfId="17" applyFont="1" applyBorder="1" applyAlignment="1">
      <alignment vertical="center"/>
    </xf>
    <xf numFmtId="38" fontId="8" fillId="0" borderId="5" xfId="17" applyFont="1" applyBorder="1" applyAlignment="1">
      <alignment vertical="center"/>
    </xf>
    <xf numFmtId="38" fontId="8" fillId="0" borderId="5" xfId="17" applyFont="1" applyBorder="1" applyAlignment="1">
      <alignment horizontal="right" vertical="center"/>
    </xf>
    <xf numFmtId="41" fontId="14" fillId="0" borderId="4" xfId="17" applyNumberFormat="1" applyFont="1" applyBorder="1" applyAlignment="1">
      <alignment horizontal="right" vertical="center"/>
    </xf>
    <xf numFmtId="41" fontId="14" fillId="0" borderId="0" xfId="17" applyNumberFormat="1" applyFont="1" applyBorder="1" applyAlignment="1">
      <alignment horizontal="right" vertical="center"/>
    </xf>
    <xf numFmtId="41" fontId="14" fillId="0" borderId="0" xfId="17" applyNumberFormat="1" applyFont="1" applyFill="1" applyBorder="1" applyAlignment="1">
      <alignment horizontal="right" vertical="center"/>
    </xf>
    <xf numFmtId="41" fontId="14" fillId="0" borderId="9" xfId="17" applyNumberFormat="1" applyFont="1" applyBorder="1" applyAlignment="1">
      <alignment horizontal="right" vertical="center"/>
    </xf>
    <xf numFmtId="41" fontId="1" fillId="0" borderId="4" xfId="17" applyNumberFormat="1" applyFont="1" applyBorder="1" applyAlignment="1">
      <alignment horizontal="right" vertical="center"/>
    </xf>
    <xf numFmtId="41" fontId="1" fillId="0" borderId="0" xfId="17" applyNumberFormat="1" applyFont="1" applyBorder="1" applyAlignment="1">
      <alignment horizontal="right" vertical="center"/>
    </xf>
    <xf numFmtId="41" fontId="1" fillId="0" borderId="12" xfId="17" applyNumberFormat="1" applyFont="1" applyBorder="1" applyAlignment="1">
      <alignment horizontal="right" vertical="center"/>
    </xf>
    <xf numFmtId="41" fontId="1" fillId="0" borderId="13" xfId="17" applyNumberFormat="1" applyFont="1" applyBorder="1" applyAlignment="1">
      <alignment horizontal="right" vertical="center"/>
    </xf>
    <xf numFmtId="41" fontId="1" fillId="0" borderId="15" xfId="17" applyNumberFormat="1" applyFont="1" applyBorder="1" applyAlignment="1">
      <alignment vertical="center"/>
    </xf>
    <xf numFmtId="0" fontId="1" fillId="0" borderId="0" xfId="29" applyFont="1">
      <alignment/>
      <protection/>
    </xf>
    <xf numFmtId="0" fontId="7" fillId="0" borderId="0" xfId="29" applyFont="1">
      <alignment/>
      <protection/>
    </xf>
    <xf numFmtId="0" fontId="1" fillId="0" borderId="29" xfId="29" applyFont="1" applyBorder="1" applyAlignment="1">
      <alignment horizontal="distributed"/>
      <protection/>
    </xf>
    <xf numFmtId="0" fontId="1" fillId="0" borderId="3" xfId="29" applyFont="1" applyBorder="1" applyAlignment="1">
      <alignment horizontal="distributed" vertical="top"/>
      <protection/>
    </xf>
    <xf numFmtId="0" fontId="1" fillId="0" borderId="3" xfId="29" applyFont="1" applyBorder="1" applyAlignment="1">
      <alignment horizontal="center" vertical="center"/>
      <protection/>
    </xf>
    <xf numFmtId="0" fontId="1" fillId="0" borderId="28" xfId="29" applyFont="1" applyBorder="1" applyAlignment="1">
      <alignment horizontal="distributed" vertical="center"/>
      <protection/>
    </xf>
    <xf numFmtId="0" fontId="1" fillId="0" borderId="28" xfId="29" applyFont="1" applyBorder="1" applyAlignment="1">
      <alignment horizontal="left" vertical="center"/>
      <protection/>
    </xf>
    <xf numFmtId="0" fontId="1" fillId="0" borderId="3" xfId="29" applyFont="1" applyBorder="1" applyAlignment="1">
      <alignment horizontal="distributed" vertical="center"/>
      <protection/>
    </xf>
    <xf numFmtId="0" fontId="1" fillId="0" borderId="11" xfId="29" applyFont="1" applyBorder="1" applyAlignment="1">
      <alignment horizontal="distributed" vertical="top"/>
      <protection/>
    </xf>
    <xf numFmtId="0" fontId="1" fillId="0" borderId="11" xfId="29" applyFont="1" applyBorder="1" applyAlignment="1">
      <alignment horizontal="distributed" vertical="center"/>
      <protection/>
    </xf>
    <xf numFmtId="0" fontId="1" fillId="0" borderId="11" xfId="29" applyFont="1" applyBorder="1" applyAlignment="1">
      <alignment horizontal="right" vertical="center"/>
      <protection/>
    </xf>
    <xf numFmtId="41" fontId="1" fillId="0" borderId="26" xfId="29" applyNumberFormat="1" applyFont="1" applyBorder="1" applyAlignment="1">
      <alignment horizontal="right" vertical="center"/>
      <protection/>
    </xf>
    <xf numFmtId="41" fontId="1" fillId="0" borderId="5" xfId="29" applyNumberFormat="1" applyFont="1" applyBorder="1" applyAlignment="1">
      <alignment horizontal="right" vertical="center"/>
      <protection/>
    </xf>
    <xf numFmtId="41" fontId="1" fillId="0" borderId="7" xfId="29" applyNumberFormat="1" applyFont="1" applyBorder="1" applyAlignment="1">
      <alignment horizontal="right" vertical="center"/>
      <protection/>
    </xf>
    <xf numFmtId="0" fontId="1" fillId="0" borderId="3" xfId="29" applyFont="1" applyBorder="1" applyAlignment="1" quotePrefix="1">
      <alignment horizontal="center" vertical="center"/>
      <protection/>
    </xf>
    <xf numFmtId="41" fontId="1" fillId="0" borderId="4" xfId="29" applyNumberFormat="1" applyFont="1" applyBorder="1" applyAlignment="1">
      <alignment horizontal="right" vertical="center"/>
      <protection/>
    </xf>
    <xf numFmtId="41" fontId="1" fillId="0" borderId="0" xfId="29" applyNumberFormat="1" applyFont="1" applyBorder="1" applyAlignment="1">
      <alignment horizontal="right" vertical="center"/>
      <protection/>
    </xf>
    <xf numFmtId="41" fontId="1" fillId="0" borderId="9" xfId="29" applyNumberFormat="1" applyFont="1" applyBorder="1" applyAlignment="1">
      <alignment horizontal="right" vertical="center"/>
      <protection/>
    </xf>
    <xf numFmtId="0" fontId="9" fillId="0" borderId="9" xfId="29" applyFont="1" applyBorder="1">
      <alignment/>
      <protection/>
    </xf>
    <xf numFmtId="0" fontId="9" fillId="0" borderId="3" xfId="29" applyFont="1" applyBorder="1" applyAlignment="1" quotePrefix="1">
      <alignment horizontal="center" vertical="center"/>
      <protection/>
    </xf>
    <xf numFmtId="41" fontId="9" fillId="0" borderId="4" xfId="29" applyNumberFormat="1" applyFont="1" applyFill="1" applyBorder="1" applyAlignment="1">
      <alignment horizontal="right" vertical="center"/>
      <protection/>
    </xf>
    <xf numFmtId="41" fontId="9" fillId="0" borderId="0" xfId="29" applyNumberFormat="1" applyFont="1" applyBorder="1" applyAlignment="1">
      <alignment horizontal="right" vertical="center"/>
      <protection/>
    </xf>
    <xf numFmtId="41" fontId="9" fillId="0" borderId="0" xfId="29" applyNumberFormat="1" applyFont="1" applyFill="1" applyBorder="1" applyAlignment="1">
      <alignment horizontal="right" vertical="center"/>
      <protection/>
    </xf>
    <xf numFmtId="41" fontId="9" fillId="0" borderId="9" xfId="29" applyNumberFormat="1" applyFont="1" applyBorder="1" applyAlignment="1">
      <alignment horizontal="right" vertical="center"/>
      <protection/>
    </xf>
    <xf numFmtId="0" fontId="9" fillId="0" borderId="0" xfId="29" applyFont="1">
      <alignment/>
      <protection/>
    </xf>
    <xf numFmtId="0" fontId="1" fillId="0" borderId="0" xfId="29" applyFont="1" applyBorder="1">
      <alignment/>
      <protection/>
    </xf>
    <xf numFmtId="0" fontId="14" fillId="0" borderId="3" xfId="29" applyFont="1" applyBorder="1" applyAlignment="1">
      <alignment horizontal="right" vertical="center"/>
      <protection/>
    </xf>
    <xf numFmtId="41" fontId="14" fillId="0" borderId="4" xfId="29" applyNumberFormat="1" applyFont="1" applyBorder="1" applyAlignment="1">
      <alignment horizontal="right" vertical="center"/>
      <protection/>
    </xf>
    <xf numFmtId="41" fontId="14" fillId="0" borderId="0" xfId="29" applyNumberFormat="1" applyFont="1" applyBorder="1" applyAlignment="1">
      <alignment horizontal="right" vertical="center"/>
      <protection/>
    </xf>
    <xf numFmtId="41" fontId="14" fillId="0" borderId="9" xfId="29" applyNumberFormat="1" applyFont="1" applyBorder="1" applyAlignment="1">
      <alignment horizontal="right" vertical="center"/>
      <protection/>
    </xf>
    <xf numFmtId="0" fontId="8" fillId="0" borderId="0" xfId="29" applyFont="1">
      <alignment/>
      <protection/>
    </xf>
    <xf numFmtId="0" fontId="9" fillId="0" borderId="3" xfId="29" applyFont="1" applyBorder="1" applyAlignment="1">
      <alignment horizontal="distributed" vertical="center"/>
      <protection/>
    </xf>
    <xf numFmtId="41" fontId="8" fillId="0" borderId="4" xfId="29" applyNumberFormat="1" applyFont="1" applyBorder="1" applyAlignment="1">
      <alignment horizontal="right" vertical="center"/>
      <protection/>
    </xf>
    <xf numFmtId="41" fontId="8" fillId="0" borderId="0" xfId="29" applyNumberFormat="1" applyFont="1" applyBorder="1" applyAlignment="1">
      <alignment horizontal="right" vertical="center"/>
      <protection/>
    </xf>
    <xf numFmtId="41" fontId="8" fillId="0" borderId="9" xfId="29" applyNumberFormat="1" applyFont="1" applyBorder="1" applyAlignment="1">
      <alignment horizontal="right" vertical="center"/>
      <protection/>
    </xf>
    <xf numFmtId="41" fontId="1" fillId="0" borderId="0" xfId="29" applyNumberFormat="1" applyFont="1" applyFill="1" applyBorder="1" applyAlignment="1">
      <alignment horizontal="right" vertical="center"/>
      <protection/>
    </xf>
    <xf numFmtId="177" fontId="1" fillId="0" borderId="0" xfId="29" applyNumberFormat="1" applyFont="1" applyBorder="1" applyAlignment="1">
      <alignment horizontal="right" vertical="center"/>
      <protection/>
    </xf>
    <xf numFmtId="0" fontId="1" fillId="0" borderId="3" xfId="29" applyFont="1" applyBorder="1" applyAlignment="1">
      <alignment horizontal="right" vertical="center"/>
      <protection/>
    </xf>
    <xf numFmtId="41" fontId="1" fillId="0" borderId="12" xfId="29" applyNumberFormat="1" applyFont="1" applyBorder="1" applyAlignment="1">
      <alignment horizontal="right" vertical="center"/>
      <protection/>
    </xf>
    <xf numFmtId="41" fontId="1" fillId="0" borderId="13" xfId="29" applyNumberFormat="1" applyFont="1" applyBorder="1" applyAlignment="1">
      <alignment horizontal="right" vertical="center"/>
      <protection/>
    </xf>
    <xf numFmtId="41" fontId="1" fillId="0" borderId="15" xfId="29" applyNumberFormat="1" applyFont="1" applyBorder="1" applyAlignment="1">
      <alignment horizontal="right" vertical="center"/>
      <protection/>
    </xf>
    <xf numFmtId="0" fontId="1" fillId="0" borderId="0" xfId="29" applyFont="1" applyBorder="1" applyAlignment="1">
      <alignment vertical="center"/>
      <protection/>
    </xf>
    <xf numFmtId="0" fontId="1" fillId="0" borderId="0" xfId="29" applyFont="1" applyBorder="1" applyAlignment="1">
      <alignment horizontal="right" vertical="center"/>
      <protection/>
    </xf>
    <xf numFmtId="0" fontId="7" fillId="0" borderId="0" xfId="30" applyFont="1" applyFill="1" applyAlignment="1">
      <alignment vertical="center"/>
      <protection/>
    </xf>
    <xf numFmtId="0" fontId="1" fillId="0" borderId="0" xfId="30" applyFont="1" applyFill="1" applyAlignment="1">
      <alignment vertical="center"/>
      <protection/>
    </xf>
    <xf numFmtId="0" fontId="1" fillId="0" borderId="0" xfId="30" applyFont="1" applyFill="1" applyAlignment="1">
      <alignment horizontal="right" vertical="center"/>
      <protection/>
    </xf>
    <xf numFmtId="0" fontId="1" fillId="0" borderId="1" xfId="30" applyFont="1" applyFill="1" applyBorder="1" applyAlignment="1">
      <alignment horizontal="distributed" vertical="center"/>
      <protection/>
    </xf>
    <xf numFmtId="0" fontId="9" fillId="0" borderId="0" xfId="30" applyFont="1" applyFill="1" applyAlignment="1">
      <alignment vertical="center"/>
      <protection/>
    </xf>
    <xf numFmtId="188" fontId="9" fillId="0" borderId="26" xfId="30" applyNumberFormat="1" applyFont="1" applyFill="1" applyBorder="1" applyAlignment="1">
      <alignment vertical="center"/>
      <protection/>
    </xf>
    <xf numFmtId="188" fontId="9" fillId="0" borderId="5" xfId="30" applyNumberFormat="1" applyFont="1" applyFill="1" applyBorder="1" applyAlignment="1">
      <alignment vertical="center"/>
      <protection/>
    </xf>
    <xf numFmtId="188" fontId="9" fillId="0" borderId="7" xfId="30" applyNumberFormat="1" applyFont="1" applyFill="1" applyBorder="1" applyAlignment="1">
      <alignment vertical="center"/>
      <protection/>
    </xf>
    <xf numFmtId="0" fontId="1" fillId="0" borderId="4" xfId="30" applyFont="1" applyFill="1" applyBorder="1" applyAlignment="1">
      <alignment vertical="center"/>
      <protection/>
    </xf>
    <xf numFmtId="188" fontId="1" fillId="0" borderId="4" xfId="30" applyNumberFormat="1" applyFont="1" applyFill="1" applyBorder="1" applyAlignment="1">
      <alignment vertical="center"/>
      <protection/>
    </xf>
    <xf numFmtId="188" fontId="1" fillId="0" borderId="0" xfId="30" applyNumberFormat="1" applyFont="1" applyFill="1" applyBorder="1" applyAlignment="1">
      <alignment vertical="center"/>
      <protection/>
    </xf>
    <xf numFmtId="188" fontId="1" fillId="0" borderId="9" xfId="30" applyNumberFormat="1" applyFont="1" applyFill="1" applyBorder="1" applyAlignment="1">
      <alignment vertical="center"/>
      <protection/>
    </xf>
    <xf numFmtId="0" fontId="1" fillId="0" borderId="0" xfId="30" applyFont="1" applyFill="1" applyBorder="1" applyAlignment="1">
      <alignment horizontal="distributed" vertical="center"/>
      <protection/>
    </xf>
    <xf numFmtId="186" fontId="1" fillId="0" borderId="4" xfId="30" applyNumberFormat="1" applyFont="1" applyFill="1" applyBorder="1" applyAlignment="1">
      <alignment vertical="center"/>
      <protection/>
    </xf>
    <xf numFmtId="186" fontId="1" fillId="0" borderId="0" xfId="30" applyNumberFormat="1" applyFont="1" applyFill="1" applyBorder="1" applyAlignment="1">
      <alignment horizontal="distributed" vertical="center"/>
      <protection/>
    </xf>
    <xf numFmtId="0" fontId="1" fillId="0" borderId="12" xfId="30" applyFont="1" applyFill="1" applyBorder="1" applyAlignment="1">
      <alignment vertical="center"/>
      <protection/>
    </xf>
    <xf numFmtId="0" fontId="1" fillId="0" borderId="13" xfId="30" applyFont="1" applyFill="1" applyBorder="1" applyAlignment="1">
      <alignment horizontal="distributed" vertical="center"/>
      <protection/>
    </xf>
    <xf numFmtId="188" fontId="1" fillId="0" borderId="12" xfId="30" applyNumberFormat="1" applyFont="1" applyFill="1" applyBorder="1" applyAlignment="1">
      <alignment vertical="center"/>
      <protection/>
    </xf>
    <xf numFmtId="188" fontId="1" fillId="0" borderId="13" xfId="30" applyNumberFormat="1" applyFont="1" applyFill="1" applyBorder="1" applyAlignment="1">
      <alignment vertical="center"/>
      <protection/>
    </xf>
    <xf numFmtId="188" fontId="1" fillId="0" borderId="15" xfId="30" applyNumberFormat="1" applyFont="1" applyFill="1" applyBorder="1" applyAlignment="1">
      <alignment vertical="center"/>
      <protection/>
    </xf>
    <xf numFmtId="0" fontId="1" fillId="0" borderId="0" xfId="30" applyFont="1" applyFill="1" applyAlignment="1">
      <alignment horizontal="distributed" vertical="center"/>
      <protection/>
    </xf>
    <xf numFmtId="0" fontId="1" fillId="0" borderId="0" xfId="31" applyFont="1">
      <alignment/>
      <protection/>
    </xf>
    <xf numFmtId="0" fontId="7" fillId="0" borderId="0" xfId="31" applyFont="1">
      <alignment/>
      <protection/>
    </xf>
    <xf numFmtId="41" fontId="1" fillId="0" borderId="0" xfId="31" applyNumberFormat="1" applyFont="1">
      <alignment/>
      <protection/>
    </xf>
    <xf numFmtId="0" fontId="1" fillId="0" borderId="0" xfId="31" applyFont="1" applyAlignment="1">
      <alignment horizontal="right"/>
      <protection/>
    </xf>
    <xf numFmtId="0" fontId="1" fillId="0" borderId="0" xfId="31" applyFont="1" applyBorder="1">
      <alignment/>
      <protection/>
    </xf>
    <xf numFmtId="0" fontId="1" fillId="0" borderId="1" xfId="31" applyFont="1" applyBorder="1" applyAlignment="1">
      <alignment horizontal="center" vertical="center"/>
      <protection/>
    </xf>
    <xf numFmtId="0" fontId="1" fillId="0" borderId="1" xfId="31" applyFont="1" applyBorder="1" applyAlignment="1">
      <alignment horizontal="center" vertical="center" wrapText="1"/>
      <protection/>
    </xf>
    <xf numFmtId="0" fontId="1" fillId="0" borderId="1" xfId="31" applyNumberFormat="1" applyFont="1" applyBorder="1" applyAlignment="1">
      <alignment horizontal="center" vertical="center" wrapText="1"/>
      <protection/>
    </xf>
    <xf numFmtId="0" fontId="1" fillId="0" borderId="1" xfId="31" applyFont="1" applyBorder="1" applyAlignment="1">
      <alignment horizontal="distributed" vertical="center" wrapText="1"/>
      <protection/>
    </xf>
    <xf numFmtId="0" fontId="1" fillId="0" borderId="0" xfId="31" applyFont="1" applyBorder="1" applyAlignment="1">
      <alignment vertical="center"/>
      <protection/>
    </xf>
    <xf numFmtId="41" fontId="1" fillId="0" borderId="4" xfId="31" applyNumberFormat="1" applyFont="1" applyBorder="1" applyAlignment="1">
      <alignment vertical="center"/>
      <protection/>
    </xf>
    <xf numFmtId="41" fontId="1" fillId="0" borderId="0" xfId="31" applyNumberFormat="1" applyFont="1" applyBorder="1" applyAlignment="1">
      <alignment vertical="center"/>
      <protection/>
    </xf>
    <xf numFmtId="41" fontId="1" fillId="0" borderId="9" xfId="31" applyNumberFormat="1" applyFont="1" applyBorder="1" applyAlignment="1">
      <alignment vertical="center"/>
      <protection/>
    </xf>
    <xf numFmtId="0" fontId="1" fillId="0" borderId="0" xfId="31" applyFont="1" applyAlignment="1">
      <alignment vertical="center"/>
      <protection/>
    </xf>
    <xf numFmtId="0" fontId="9" fillId="0" borderId="0" xfId="31" applyFont="1" applyBorder="1" applyAlignment="1">
      <alignment vertical="center"/>
      <protection/>
    </xf>
    <xf numFmtId="41" fontId="9" fillId="0" borderId="4" xfId="31" applyNumberFormat="1" applyFont="1" applyBorder="1" applyAlignment="1">
      <alignment vertical="center"/>
      <protection/>
    </xf>
    <xf numFmtId="41" fontId="9" fillId="0" borderId="0" xfId="31" applyNumberFormat="1" applyFont="1" applyBorder="1" applyAlignment="1">
      <alignment vertical="center"/>
      <protection/>
    </xf>
    <xf numFmtId="41" fontId="9" fillId="0" borderId="0" xfId="31" applyNumberFormat="1" applyFont="1" applyFill="1" applyBorder="1" applyAlignment="1">
      <alignment vertical="center"/>
      <protection/>
    </xf>
    <xf numFmtId="41" fontId="9" fillId="0" borderId="9" xfId="31" applyNumberFormat="1" applyFont="1" applyBorder="1" applyAlignment="1">
      <alignment vertical="center"/>
      <protection/>
    </xf>
    <xf numFmtId="0" fontId="9" fillId="0" borderId="0" xfId="31" applyFont="1" applyAlignment="1">
      <alignment vertical="center"/>
      <protection/>
    </xf>
    <xf numFmtId="0" fontId="1" fillId="0" borderId="4" xfId="31" applyFont="1" applyBorder="1" applyAlignment="1">
      <alignment horizontal="center"/>
      <protection/>
    </xf>
    <xf numFmtId="0" fontId="1" fillId="0" borderId="9" xfId="31" applyFont="1" applyBorder="1" quotePrefix="1">
      <alignment/>
      <protection/>
    </xf>
    <xf numFmtId="191" fontId="1" fillId="0" borderId="0" xfId="31" applyNumberFormat="1" applyFont="1" applyBorder="1">
      <alignment/>
      <protection/>
    </xf>
    <xf numFmtId="41" fontId="1" fillId="0" borderId="0" xfId="31" applyNumberFormat="1" applyFont="1" applyBorder="1">
      <alignment/>
      <protection/>
    </xf>
    <xf numFmtId="41" fontId="1" fillId="0" borderId="9" xfId="31" applyNumberFormat="1" applyFont="1" applyBorder="1">
      <alignment/>
      <protection/>
    </xf>
    <xf numFmtId="0" fontId="9" fillId="0" borderId="0" xfId="31" applyFont="1" applyBorder="1">
      <alignment/>
      <protection/>
    </xf>
    <xf numFmtId="0" fontId="9" fillId="0" borderId="4" xfId="31" applyFont="1" applyBorder="1" applyAlignment="1">
      <alignment horizontal="center"/>
      <protection/>
    </xf>
    <xf numFmtId="0" fontId="9" fillId="0" borderId="9" xfId="31" applyFont="1" applyBorder="1" applyAlignment="1">
      <alignment horizontal="distributed"/>
      <protection/>
    </xf>
    <xf numFmtId="41" fontId="9" fillId="0" borderId="4" xfId="31" applyNumberFormat="1" applyFont="1" applyBorder="1">
      <alignment/>
      <protection/>
    </xf>
    <xf numFmtId="41" fontId="9" fillId="0" borderId="0" xfId="31" applyNumberFormat="1" applyFont="1" applyBorder="1">
      <alignment/>
      <protection/>
    </xf>
    <xf numFmtId="41" fontId="9" fillId="0" borderId="9" xfId="31" applyNumberFormat="1" applyFont="1" applyBorder="1">
      <alignment/>
      <protection/>
    </xf>
    <xf numFmtId="0" fontId="9" fillId="0" borderId="0" xfId="31" applyFont="1">
      <alignment/>
      <protection/>
    </xf>
    <xf numFmtId="41" fontId="9" fillId="0" borderId="0" xfId="31" applyNumberFormat="1" applyFont="1">
      <alignment/>
      <protection/>
    </xf>
    <xf numFmtId="0" fontId="1" fillId="0" borderId="9" xfId="31" applyFont="1" applyBorder="1" applyAlignment="1">
      <alignment horizontal="distributed"/>
      <protection/>
    </xf>
    <xf numFmtId="41" fontId="1" fillId="0" borderId="4" xfId="17" applyNumberFormat="1" applyFont="1" applyFill="1" applyBorder="1" applyAlignment="1">
      <alignment horizontal="right" vertical="center"/>
    </xf>
    <xf numFmtId="41" fontId="1" fillId="0" borderId="0" xfId="17" applyNumberFormat="1" applyFont="1" applyAlignment="1">
      <alignment/>
    </xf>
    <xf numFmtId="0" fontId="1" fillId="0" borderId="9" xfId="31" applyFont="1" applyBorder="1">
      <alignment/>
      <protection/>
    </xf>
    <xf numFmtId="41" fontId="1" fillId="0" borderId="4" xfId="31" applyNumberFormat="1" applyFont="1" applyBorder="1">
      <alignment/>
      <protection/>
    </xf>
    <xf numFmtId="41" fontId="9" fillId="0" borderId="0" xfId="17" applyNumberFormat="1" applyFont="1" applyFill="1" applyBorder="1" applyAlignment="1">
      <alignment horizontal="right" vertical="center"/>
    </xf>
    <xf numFmtId="41" fontId="9" fillId="0" borderId="9" xfId="17" applyNumberFormat="1" applyFont="1" applyFill="1" applyBorder="1" applyAlignment="1">
      <alignment horizontal="right" vertical="center"/>
    </xf>
    <xf numFmtId="0" fontId="1" fillId="0" borderId="12" xfId="31" applyFont="1" applyBorder="1" applyAlignment="1">
      <alignment horizontal="center"/>
      <protection/>
    </xf>
    <xf numFmtId="0" fontId="1" fillId="0" borderId="15" xfId="31" applyFont="1" applyBorder="1" applyAlignment="1">
      <alignment horizontal="distributed"/>
      <protection/>
    </xf>
    <xf numFmtId="41" fontId="1" fillId="0" borderId="12" xfId="17" applyNumberFormat="1" applyFont="1" applyFill="1" applyBorder="1" applyAlignment="1">
      <alignment horizontal="right" vertical="center"/>
    </xf>
    <xf numFmtId="41" fontId="1" fillId="0" borderId="13" xfId="17" applyNumberFormat="1" applyFont="1" applyFill="1" applyBorder="1" applyAlignment="1">
      <alignment horizontal="right" vertical="center"/>
    </xf>
    <xf numFmtId="41" fontId="1" fillId="0" borderId="13" xfId="31" applyNumberFormat="1" applyFont="1" applyBorder="1">
      <alignment/>
      <protection/>
    </xf>
    <xf numFmtId="41" fontId="1" fillId="0" borderId="15" xfId="17" applyNumberFormat="1" applyFont="1" applyFill="1" applyBorder="1" applyAlignment="1">
      <alignment horizontal="right" vertical="center"/>
    </xf>
    <xf numFmtId="0" fontId="1" fillId="0" borderId="0" xfId="32" applyFont="1" applyFill="1">
      <alignment/>
      <protection/>
    </xf>
    <xf numFmtId="0" fontId="7" fillId="0" borderId="0" xfId="32" applyFont="1" applyFill="1">
      <alignment/>
      <protection/>
    </xf>
    <xf numFmtId="0" fontId="1" fillId="0" borderId="0" xfId="32" applyFont="1" applyFill="1" applyAlignment="1">
      <alignment horizontal="center"/>
      <protection/>
    </xf>
    <xf numFmtId="0" fontId="1" fillId="0" borderId="0" xfId="32" applyFont="1" applyFill="1" applyAlignment="1">
      <alignment horizontal="right"/>
      <protection/>
    </xf>
    <xf numFmtId="0" fontId="1" fillId="0" borderId="0" xfId="32" applyFont="1" applyFill="1" applyBorder="1" applyAlignment="1">
      <alignment horizontal="center" vertical="center"/>
      <protection/>
    </xf>
    <xf numFmtId="0" fontId="1" fillId="0" borderId="28" xfId="32" applyFont="1" applyFill="1" applyBorder="1" applyAlignment="1">
      <alignment horizontal="center" vertical="center"/>
      <protection/>
    </xf>
    <xf numFmtId="0" fontId="1" fillId="0" borderId="28" xfId="32" applyFont="1" applyFill="1" applyBorder="1" applyAlignment="1">
      <alignment horizontal="distributed" vertical="center"/>
      <protection/>
    </xf>
    <xf numFmtId="0" fontId="1" fillId="0" borderId="3" xfId="32" applyFont="1" applyFill="1" applyBorder="1" applyAlignment="1">
      <alignment horizontal="distributed"/>
      <protection/>
    </xf>
    <xf numFmtId="0" fontId="1" fillId="0" borderId="11" xfId="32" applyFont="1" applyFill="1" applyBorder="1" applyAlignment="1">
      <alignment horizontal="center" vertical="center"/>
      <protection/>
    </xf>
    <xf numFmtId="0" fontId="1" fillId="0" borderId="11" xfId="32" applyFont="1" applyFill="1" applyBorder="1" applyAlignment="1">
      <alignment horizontal="distributed" vertical="center"/>
      <protection/>
    </xf>
    <xf numFmtId="0" fontId="1" fillId="0" borderId="11" xfId="32" applyFont="1" applyFill="1" applyBorder="1" applyAlignment="1">
      <alignment horizontal="center" vertical="center" wrapText="1"/>
      <protection/>
    </xf>
    <xf numFmtId="0" fontId="1" fillId="0" borderId="11" xfId="32" applyFont="1" applyFill="1" applyBorder="1" applyAlignment="1">
      <alignment horizontal="distributed" vertical="center" wrapText="1"/>
      <protection/>
    </xf>
    <xf numFmtId="38" fontId="1" fillId="0" borderId="11" xfId="17" applyFont="1" applyFill="1" applyBorder="1" applyAlignment="1">
      <alignment horizontal="distributed" vertical="center" wrapText="1"/>
    </xf>
    <xf numFmtId="0" fontId="14" fillId="0" borderId="0" xfId="32" applyFont="1" applyFill="1">
      <alignment/>
      <protection/>
    </xf>
    <xf numFmtId="0" fontId="14" fillId="0" borderId="9" xfId="32" applyFont="1" applyFill="1" applyBorder="1" applyAlignment="1">
      <alignment horizontal="distributed" vertical="center"/>
      <protection/>
    </xf>
    <xf numFmtId="41" fontId="14" fillId="0" borderId="26" xfId="17" applyNumberFormat="1" applyFont="1" applyFill="1" applyBorder="1" applyAlignment="1">
      <alignment vertical="center"/>
    </xf>
    <xf numFmtId="41" fontId="14" fillId="0" borderId="5" xfId="17" applyNumberFormat="1" applyFont="1" applyFill="1" applyBorder="1" applyAlignment="1">
      <alignment vertical="center"/>
    </xf>
    <xf numFmtId="41" fontId="14" fillId="0" borderId="7" xfId="17" applyNumberFormat="1" applyFont="1" applyFill="1" applyBorder="1" applyAlignment="1">
      <alignment vertical="center"/>
    </xf>
    <xf numFmtId="0" fontId="14" fillId="0" borderId="4" xfId="32" applyFont="1" applyFill="1" applyBorder="1" applyAlignment="1">
      <alignment horizontal="distributed"/>
      <protection/>
    </xf>
    <xf numFmtId="0" fontId="14" fillId="0" borderId="0" xfId="32" applyFont="1" applyFill="1" applyBorder="1" applyAlignment="1">
      <alignment horizontal="distributed"/>
      <protection/>
    </xf>
    <xf numFmtId="41" fontId="14" fillId="0" borderId="4" xfId="17" applyNumberFormat="1" applyFont="1" applyFill="1" applyBorder="1" applyAlignment="1">
      <alignment vertical="center"/>
    </xf>
    <xf numFmtId="41" fontId="14" fillId="0" borderId="0" xfId="17" applyNumberFormat="1" applyFont="1" applyFill="1" applyBorder="1" applyAlignment="1">
      <alignment vertical="center"/>
    </xf>
    <xf numFmtId="41" fontId="14" fillId="0" borderId="9" xfId="17" applyNumberFormat="1" applyFont="1" applyFill="1" applyBorder="1" applyAlignment="1">
      <alignment vertical="center"/>
    </xf>
    <xf numFmtId="0" fontId="1" fillId="0" borderId="4" xfId="32" applyFont="1" applyFill="1" applyBorder="1" applyAlignment="1">
      <alignment horizontal="distributed"/>
      <protection/>
    </xf>
    <xf numFmtId="0" fontId="1" fillId="0" borderId="0" xfId="32" applyFont="1" applyFill="1" applyBorder="1" applyAlignment="1">
      <alignment horizontal="distributed"/>
      <protection/>
    </xf>
    <xf numFmtId="0" fontId="1" fillId="0" borderId="9" xfId="32" applyFont="1" applyFill="1" applyBorder="1" applyAlignment="1">
      <alignment horizontal="distributed"/>
      <protection/>
    </xf>
    <xf numFmtId="41" fontId="14" fillId="0" borderId="4" xfId="32" applyNumberFormat="1" applyFont="1" applyFill="1" applyBorder="1" applyAlignment="1">
      <alignment vertical="center"/>
      <protection/>
    </xf>
    <xf numFmtId="41" fontId="14" fillId="0" borderId="0" xfId="32" applyNumberFormat="1" applyFont="1" applyFill="1" applyBorder="1" applyAlignment="1">
      <alignment vertical="center"/>
      <protection/>
    </xf>
    <xf numFmtId="41" fontId="14" fillId="0" borderId="9" xfId="32" applyNumberFormat="1" applyFont="1" applyFill="1" applyBorder="1" applyAlignment="1">
      <alignment vertical="center"/>
      <protection/>
    </xf>
    <xf numFmtId="38" fontId="9" fillId="0" borderId="0" xfId="17" applyFont="1" applyFill="1" applyBorder="1" applyAlignment="1">
      <alignment horizontal="distributed" vertical="center"/>
    </xf>
    <xf numFmtId="38" fontId="9" fillId="0" borderId="9" xfId="17" applyFont="1" applyFill="1" applyBorder="1" applyAlignment="1">
      <alignment horizontal="distributed" vertical="center"/>
    </xf>
    <xf numFmtId="0" fontId="1" fillId="0" borderId="4" xfId="32" applyFont="1" applyFill="1" applyBorder="1">
      <alignment/>
      <protection/>
    </xf>
    <xf numFmtId="0" fontId="1" fillId="0" borderId="0" xfId="32" applyFont="1" applyFill="1" applyBorder="1" applyAlignment="1">
      <alignment horizontal="center"/>
      <protection/>
    </xf>
    <xf numFmtId="0" fontId="1" fillId="0" borderId="9" xfId="32" applyFont="1" applyFill="1" applyBorder="1" applyAlignment="1">
      <alignment horizontal="center"/>
      <protection/>
    </xf>
    <xf numFmtId="38" fontId="8" fillId="0" borderId="9" xfId="17" applyFont="1" applyFill="1" applyBorder="1" applyAlignment="1">
      <alignment horizontal="distributed" vertical="center"/>
    </xf>
    <xf numFmtId="41" fontId="1" fillId="0" borderId="4" xfId="32" applyNumberFormat="1" applyFont="1" applyFill="1" applyBorder="1" applyAlignment="1">
      <alignment vertical="center"/>
      <protection/>
    </xf>
    <xf numFmtId="41" fontId="1" fillId="0" borderId="0" xfId="32" applyNumberFormat="1" applyFont="1" applyFill="1" applyBorder="1" applyAlignment="1">
      <alignment vertical="center"/>
      <protection/>
    </xf>
    <xf numFmtId="41" fontId="1" fillId="0" borderId="0" xfId="17" applyNumberFormat="1" applyFont="1" applyFill="1" applyBorder="1" applyAlignment="1">
      <alignment vertical="center"/>
    </xf>
    <xf numFmtId="41" fontId="1" fillId="0" borderId="9" xfId="32" applyNumberFormat="1" applyFont="1" applyFill="1" applyBorder="1" applyAlignment="1">
      <alignment vertical="center"/>
      <protection/>
    </xf>
    <xf numFmtId="41" fontId="1" fillId="0" borderId="9" xfId="17" applyNumberFormat="1" applyFont="1" applyFill="1" applyBorder="1" applyAlignment="1">
      <alignment vertical="center"/>
    </xf>
    <xf numFmtId="0" fontId="1" fillId="0" borderId="0" xfId="32" applyFont="1" applyFill="1" applyAlignment="1">
      <alignment vertical="center"/>
      <protection/>
    </xf>
    <xf numFmtId="0" fontId="1" fillId="0" borderId="4" xfId="32" applyFont="1" applyFill="1" applyBorder="1" applyAlignment="1">
      <alignment vertical="center"/>
      <protection/>
    </xf>
    <xf numFmtId="0" fontId="1" fillId="0" borderId="12" xfId="32" applyFont="1" applyFill="1" applyBorder="1" applyAlignment="1">
      <alignment vertical="center"/>
      <protection/>
    </xf>
    <xf numFmtId="0" fontId="1" fillId="0" borderId="13" xfId="32" applyFont="1" applyFill="1" applyBorder="1" applyAlignment="1">
      <alignment horizontal="center"/>
      <protection/>
    </xf>
    <xf numFmtId="38" fontId="8" fillId="0" borderId="15" xfId="17" applyFont="1" applyFill="1" applyBorder="1" applyAlignment="1">
      <alignment horizontal="distributed" vertical="center"/>
    </xf>
    <xf numFmtId="41" fontId="1" fillId="0" borderId="12" xfId="32" applyNumberFormat="1" applyFont="1" applyFill="1" applyBorder="1" applyAlignment="1">
      <alignment vertical="center"/>
      <protection/>
    </xf>
    <xf numFmtId="41" fontId="1" fillId="0" borderId="13" xfId="17" applyNumberFormat="1" applyFont="1" applyFill="1" applyBorder="1" applyAlignment="1">
      <alignment vertical="center"/>
    </xf>
    <xf numFmtId="41" fontId="1" fillId="0" borderId="13" xfId="32" applyNumberFormat="1" applyFont="1" applyFill="1" applyBorder="1" applyAlignment="1">
      <alignment vertical="center"/>
      <protection/>
    </xf>
    <xf numFmtId="41" fontId="1" fillId="0" borderId="15" xfId="17" applyNumberFormat="1" applyFont="1" applyFill="1" applyBorder="1" applyAlignment="1">
      <alignment vertical="center"/>
    </xf>
    <xf numFmtId="0" fontId="1" fillId="0" borderId="0" xfId="32" applyFont="1" applyFill="1" applyAlignment="1">
      <alignment/>
      <protection/>
    </xf>
    <xf numFmtId="0" fontId="1" fillId="0" borderId="0" xfId="32" applyFont="1" applyFill="1" applyBorder="1">
      <alignment/>
      <protection/>
    </xf>
    <xf numFmtId="181" fontId="1" fillId="0" borderId="0" xfId="32" applyNumberFormat="1" applyFont="1" applyFill="1" applyAlignment="1">
      <alignment horizontal="center"/>
      <protection/>
    </xf>
    <xf numFmtId="41" fontId="1" fillId="0" borderId="0" xfId="32" applyNumberFormat="1" applyFont="1" applyFill="1" applyAlignment="1">
      <alignment horizontal="center"/>
      <protection/>
    </xf>
    <xf numFmtId="0" fontId="1" fillId="0" borderId="0" xfId="33" applyFont="1" applyAlignment="1">
      <alignment vertical="center"/>
      <protection/>
    </xf>
    <xf numFmtId="0" fontId="7" fillId="0" borderId="0" xfId="33" applyFont="1" applyAlignment="1">
      <alignment vertical="center"/>
      <protection/>
    </xf>
    <xf numFmtId="0" fontId="1" fillId="0" borderId="0" xfId="33" applyFont="1" applyFill="1" applyAlignment="1">
      <alignment vertical="center"/>
      <protection/>
    </xf>
    <xf numFmtId="0" fontId="1" fillId="0" borderId="0" xfId="33" applyFont="1" applyAlignment="1">
      <alignment horizontal="right" vertical="center"/>
      <protection/>
    </xf>
    <xf numFmtId="0" fontId="1" fillId="0" borderId="0" xfId="33" applyFont="1" applyBorder="1" applyAlignment="1">
      <alignment vertical="center"/>
      <protection/>
    </xf>
    <xf numFmtId="0" fontId="1" fillId="0" borderId="4" xfId="33" applyFont="1" applyBorder="1" applyAlignment="1">
      <alignment horizontal="center" vertical="center"/>
      <protection/>
    </xf>
    <xf numFmtId="0" fontId="1" fillId="0" borderId="12" xfId="33" applyFont="1" applyFill="1" applyBorder="1" applyAlignment="1">
      <alignment horizontal="center" vertical="center"/>
      <protection/>
    </xf>
    <xf numFmtId="0" fontId="1" fillId="0" borderId="11" xfId="33" applyFont="1" applyFill="1" applyBorder="1" applyAlignment="1">
      <alignment horizontal="center" vertical="center"/>
      <protection/>
    </xf>
    <xf numFmtId="0" fontId="1" fillId="0" borderId="25" xfId="33" applyFont="1" applyFill="1" applyBorder="1" applyAlignment="1">
      <alignment horizontal="center" vertical="center"/>
      <protection/>
    </xf>
    <xf numFmtId="0" fontId="1" fillId="0" borderId="4" xfId="33" applyFont="1" applyBorder="1" applyAlignment="1">
      <alignment vertical="center"/>
      <protection/>
    </xf>
    <xf numFmtId="3" fontId="1" fillId="0" borderId="26" xfId="33" applyNumberFormat="1" applyFont="1" applyFill="1" applyBorder="1" applyAlignment="1">
      <alignment vertical="center"/>
      <protection/>
    </xf>
    <xf numFmtId="3" fontId="1" fillId="0" borderId="5" xfId="33" applyNumberFormat="1" applyFont="1" applyFill="1" applyBorder="1" applyAlignment="1">
      <alignment vertical="center"/>
      <protection/>
    </xf>
    <xf numFmtId="192" fontId="1" fillId="0" borderId="5" xfId="33" applyNumberFormat="1" applyFont="1" applyFill="1" applyBorder="1" applyAlignment="1">
      <alignment vertical="center"/>
      <protection/>
    </xf>
    <xf numFmtId="196" fontId="1" fillId="0" borderId="5" xfId="33" applyNumberFormat="1" applyFont="1" applyFill="1" applyBorder="1" applyAlignment="1">
      <alignment vertical="center"/>
      <protection/>
    </xf>
    <xf numFmtId="3" fontId="1" fillId="0" borderId="7" xfId="33" applyNumberFormat="1" applyFont="1" applyFill="1" applyBorder="1" applyAlignment="1">
      <alignment vertical="center"/>
      <protection/>
    </xf>
    <xf numFmtId="41" fontId="9" fillId="0" borderId="0" xfId="33" applyNumberFormat="1" applyFont="1" applyAlignment="1">
      <alignment vertical="center"/>
      <protection/>
    </xf>
    <xf numFmtId="41" fontId="9" fillId="0" borderId="0" xfId="33" applyNumberFormat="1" applyFont="1" applyFill="1" applyAlignment="1">
      <alignment vertical="center"/>
      <protection/>
    </xf>
    <xf numFmtId="41" fontId="1" fillId="0" borderId="0" xfId="33" applyNumberFormat="1" applyFont="1" applyAlignment="1">
      <alignment vertical="center"/>
      <protection/>
    </xf>
    <xf numFmtId="41" fontId="1" fillId="0" borderId="9" xfId="33" applyNumberFormat="1" applyFont="1" applyBorder="1" applyAlignment="1">
      <alignment horizontal="left" vertical="center"/>
      <protection/>
    </xf>
    <xf numFmtId="41" fontId="1" fillId="0" borderId="4" xfId="17" applyNumberFormat="1" applyFont="1" applyFill="1" applyBorder="1" applyAlignment="1">
      <alignment vertical="center"/>
    </xf>
    <xf numFmtId="41" fontId="1" fillId="0" borderId="0" xfId="33" applyNumberFormat="1" applyFont="1" applyFill="1" applyBorder="1" applyAlignment="1">
      <alignment vertical="center"/>
      <protection/>
    </xf>
    <xf numFmtId="41" fontId="1" fillId="0" borderId="9" xfId="33" applyNumberFormat="1" applyFont="1" applyFill="1" applyBorder="1" applyAlignment="1">
      <alignment vertical="center"/>
      <protection/>
    </xf>
    <xf numFmtId="41" fontId="1" fillId="0" borderId="0" xfId="33" applyNumberFormat="1" applyFont="1" applyFill="1" applyAlignment="1">
      <alignment vertical="center"/>
      <protection/>
    </xf>
    <xf numFmtId="41" fontId="1" fillId="0" borderId="4" xfId="33" applyNumberFormat="1" applyFont="1" applyBorder="1" applyAlignment="1">
      <alignment vertical="center"/>
      <protection/>
    </xf>
    <xf numFmtId="41" fontId="1" fillId="0" borderId="4" xfId="33" applyNumberFormat="1" applyFont="1" applyFill="1" applyBorder="1" applyAlignment="1">
      <alignment vertical="center"/>
      <protection/>
    </xf>
    <xf numFmtId="41" fontId="1" fillId="0" borderId="0" xfId="33" applyNumberFormat="1" applyFont="1" applyBorder="1" applyAlignment="1">
      <alignment vertical="center"/>
      <protection/>
    </xf>
    <xf numFmtId="41" fontId="1" fillId="0" borderId="4" xfId="33" applyNumberFormat="1" applyFont="1" applyBorder="1" applyAlignment="1">
      <alignment horizontal="center" vertical="center"/>
      <protection/>
    </xf>
    <xf numFmtId="187" fontId="1" fillId="0" borderId="0" xfId="33" applyNumberFormat="1" applyFont="1" applyAlignment="1">
      <alignment vertical="center"/>
      <protection/>
    </xf>
    <xf numFmtId="187" fontId="1" fillId="0" borderId="4" xfId="33" applyNumberFormat="1" applyFont="1" applyBorder="1" applyAlignment="1">
      <alignment vertical="center"/>
      <protection/>
    </xf>
    <xf numFmtId="187" fontId="1" fillId="0" borderId="0" xfId="33" applyNumberFormat="1" applyFont="1" applyBorder="1" applyAlignment="1">
      <alignment vertical="center"/>
      <protection/>
    </xf>
    <xf numFmtId="187" fontId="1" fillId="0" borderId="0" xfId="17" applyNumberFormat="1" applyFont="1" applyFill="1" applyBorder="1" applyAlignment="1">
      <alignment vertical="center"/>
    </xf>
    <xf numFmtId="187" fontId="1" fillId="0" borderId="9" xfId="17" applyNumberFormat="1" applyFont="1" applyFill="1" applyBorder="1" applyAlignment="1">
      <alignment vertical="center"/>
    </xf>
    <xf numFmtId="187" fontId="1" fillId="0" borderId="0" xfId="33" applyNumberFormat="1" applyFont="1" applyFill="1" applyAlignment="1">
      <alignment vertical="center"/>
      <protection/>
    </xf>
    <xf numFmtId="0" fontId="1" fillId="0" borderId="4" xfId="33" applyFont="1" applyFill="1" applyBorder="1" applyAlignment="1">
      <alignment horizontal="center" vertical="center"/>
      <protection/>
    </xf>
    <xf numFmtId="0" fontId="1" fillId="0" borderId="4" xfId="33" applyFont="1" applyFill="1" applyBorder="1" applyAlignment="1">
      <alignment vertical="center"/>
      <protection/>
    </xf>
    <xf numFmtId="0" fontId="1" fillId="0" borderId="0" xfId="33" applyFont="1" applyFill="1" applyBorder="1" applyAlignment="1">
      <alignment vertical="center"/>
      <protection/>
    </xf>
    <xf numFmtId="0" fontId="1" fillId="0" borderId="9" xfId="33" applyFont="1" applyFill="1" applyBorder="1" applyAlignment="1">
      <alignment vertical="center"/>
      <protection/>
    </xf>
    <xf numFmtId="0" fontId="1" fillId="0" borderId="9" xfId="33" applyFont="1" applyBorder="1" applyAlignment="1">
      <alignment vertical="center"/>
      <protection/>
    </xf>
    <xf numFmtId="185" fontId="1" fillId="0" borderId="0" xfId="17" applyNumberFormat="1" applyFont="1" applyFill="1" applyBorder="1" applyAlignment="1">
      <alignment vertical="center"/>
    </xf>
    <xf numFmtId="194" fontId="9" fillId="0" borderId="4" xfId="33" applyNumberFormat="1" applyFont="1" applyFill="1" applyBorder="1" applyAlignment="1">
      <alignment vertical="center"/>
      <protection/>
    </xf>
    <xf numFmtId="194" fontId="9" fillId="0" borderId="0" xfId="33" applyNumberFormat="1" applyFont="1" applyFill="1" applyBorder="1" applyAlignment="1">
      <alignment vertical="center"/>
      <protection/>
    </xf>
    <xf numFmtId="194" fontId="9" fillId="0" borderId="0" xfId="33" applyNumberFormat="1" applyFont="1" applyBorder="1" applyAlignment="1">
      <alignment vertical="center"/>
      <protection/>
    </xf>
    <xf numFmtId="194" fontId="9" fillId="0" borderId="9" xfId="33" applyNumberFormat="1" applyFont="1" applyBorder="1" applyAlignment="1">
      <alignment vertical="center"/>
      <protection/>
    </xf>
    <xf numFmtId="41" fontId="9" fillId="0" borderId="0" xfId="33" applyNumberFormat="1" applyFont="1" applyFill="1" applyBorder="1" applyAlignment="1">
      <alignment vertical="center"/>
      <protection/>
    </xf>
    <xf numFmtId="41" fontId="9" fillId="0" borderId="9" xfId="33" applyNumberFormat="1" applyFont="1" applyBorder="1" applyAlignment="1">
      <alignment vertical="center"/>
      <protection/>
    </xf>
    <xf numFmtId="41" fontId="1" fillId="0" borderId="9" xfId="33" applyNumberFormat="1" applyFont="1" applyBorder="1" applyAlignment="1">
      <alignment vertical="center"/>
      <protection/>
    </xf>
    <xf numFmtId="196" fontId="9" fillId="0" borderId="4" xfId="33" applyNumberFormat="1" applyFont="1" applyFill="1" applyBorder="1" applyAlignment="1">
      <alignment vertical="center"/>
      <protection/>
    </xf>
    <xf numFmtId="196" fontId="9" fillId="0" borderId="0" xfId="33" applyNumberFormat="1" applyFont="1" applyFill="1" applyBorder="1" applyAlignment="1">
      <alignment vertical="center"/>
      <protection/>
    </xf>
    <xf numFmtId="196" fontId="9" fillId="0" borderId="9" xfId="33" applyNumberFormat="1" applyFont="1" applyBorder="1" applyAlignment="1">
      <alignment vertical="center"/>
      <protection/>
    </xf>
    <xf numFmtId="41" fontId="1" fillId="0" borderId="12" xfId="33" applyNumberFormat="1" applyFont="1" applyBorder="1" applyAlignment="1">
      <alignment vertical="center"/>
      <protection/>
    </xf>
    <xf numFmtId="41" fontId="1" fillId="0" borderId="13" xfId="33" applyNumberFormat="1" applyFont="1" applyBorder="1" applyAlignment="1">
      <alignment vertical="center"/>
      <protection/>
    </xf>
    <xf numFmtId="41" fontId="1" fillId="0" borderId="12" xfId="33" applyNumberFormat="1" applyFont="1" applyFill="1" applyBorder="1" applyAlignment="1">
      <alignment vertical="center"/>
      <protection/>
    </xf>
    <xf numFmtId="41" fontId="1" fillId="0" borderId="13" xfId="33" applyNumberFormat="1" applyFont="1" applyFill="1" applyBorder="1" applyAlignment="1">
      <alignment vertical="center"/>
      <protection/>
    </xf>
    <xf numFmtId="41" fontId="1" fillId="0" borderId="15" xfId="33" applyNumberFormat="1" applyFont="1" applyBorder="1" applyAlignment="1">
      <alignment vertical="center"/>
      <protection/>
    </xf>
    <xf numFmtId="195" fontId="1" fillId="0" borderId="0" xfId="33" applyNumberFormat="1" applyFont="1" applyFill="1" applyAlignment="1">
      <alignment vertical="center"/>
      <protection/>
    </xf>
    <xf numFmtId="38" fontId="7" fillId="0" borderId="0" xfId="17" applyFont="1" applyAlignment="1">
      <alignment/>
    </xf>
    <xf numFmtId="38" fontId="1" fillId="0" borderId="0" xfId="17" applyFont="1" applyAlignment="1">
      <alignment horizontal="right"/>
    </xf>
    <xf numFmtId="38" fontId="1" fillId="0" borderId="33" xfId="17" applyFont="1" applyBorder="1" applyAlignment="1">
      <alignment horizontal="distributed" vertical="center"/>
    </xf>
    <xf numFmtId="38" fontId="1" fillId="0" borderId="26" xfId="17" applyFont="1" applyBorder="1" applyAlignment="1">
      <alignment horizontal="distributed" vertical="center"/>
    </xf>
    <xf numFmtId="38" fontId="1" fillId="0" borderId="5" xfId="17" applyFont="1" applyBorder="1" applyAlignment="1">
      <alignment horizontal="distributed" vertical="center"/>
    </xf>
    <xf numFmtId="38" fontId="1" fillId="0" borderId="34" xfId="17" applyFont="1" applyBorder="1" applyAlignment="1">
      <alignment horizontal="distributed" vertical="center"/>
    </xf>
    <xf numFmtId="38" fontId="1" fillId="0" borderId="35" xfId="17" applyFont="1" applyBorder="1" applyAlignment="1">
      <alignment horizontal="distributed" vertical="center"/>
    </xf>
    <xf numFmtId="38" fontId="1" fillId="0" borderId="7" xfId="17" applyFont="1" applyBorder="1" applyAlignment="1">
      <alignment horizontal="distributed" vertical="center"/>
    </xf>
    <xf numFmtId="38" fontId="21" fillId="0" borderId="0" xfId="17" applyFont="1" applyAlignment="1">
      <alignment vertical="center"/>
    </xf>
    <xf numFmtId="38" fontId="9" fillId="0" borderId="4" xfId="17" applyFont="1" applyBorder="1" applyAlignment="1">
      <alignment/>
    </xf>
    <xf numFmtId="38" fontId="9" fillId="0" borderId="0" xfId="17" applyFont="1" applyBorder="1" applyAlignment="1">
      <alignment/>
    </xf>
    <xf numFmtId="38" fontId="9" fillId="0" borderId="9" xfId="17" applyFont="1" applyBorder="1" applyAlignment="1">
      <alignment/>
    </xf>
    <xf numFmtId="38" fontId="9" fillId="0" borderId="4" xfId="17" applyFont="1" applyBorder="1" applyAlignment="1">
      <alignment horizontal="center" vertical="center"/>
    </xf>
    <xf numFmtId="38" fontId="9" fillId="0" borderId="10" xfId="17" applyFont="1" applyBorder="1" applyAlignment="1">
      <alignment/>
    </xf>
    <xf numFmtId="38" fontId="9" fillId="0" borderId="35" xfId="17" applyFont="1" applyBorder="1" applyAlignment="1">
      <alignment/>
    </xf>
    <xf numFmtId="38" fontId="22" fillId="0" borderId="0" xfId="17" applyFont="1" applyAlignment="1">
      <alignment vertical="center"/>
    </xf>
    <xf numFmtId="38" fontId="1" fillId="0" borderId="4" xfId="17" applyFont="1" applyBorder="1" applyAlignment="1">
      <alignment/>
    </xf>
    <xf numFmtId="38" fontId="1" fillId="0" borderId="0" xfId="17" applyFont="1" applyBorder="1" applyAlignment="1">
      <alignment/>
    </xf>
    <xf numFmtId="38" fontId="1" fillId="0" borderId="10" xfId="17" applyFont="1" applyBorder="1" applyAlignment="1">
      <alignment/>
    </xf>
    <xf numFmtId="38" fontId="1" fillId="0" borderId="35" xfId="17" applyFont="1" applyBorder="1" applyAlignment="1">
      <alignment/>
    </xf>
    <xf numFmtId="38" fontId="1" fillId="0" borderId="9" xfId="17" applyFont="1" applyBorder="1" applyAlignment="1">
      <alignment horizontal="distributed"/>
    </xf>
    <xf numFmtId="38" fontId="1" fillId="0" borderId="9" xfId="17" applyFont="1" applyBorder="1" applyAlignment="1">
      <alignment/>
    </xf>
    <xf numFmtId="38" fontId="8" fillId="0" borderId="9" xfId="17" applyFont="1" applyBorder="1" applyAlignment="1">
      <alignment horizontal="distributed" vertical="center"/>
    </xf>
    <xf numFmtId="177" fontId="1" fillId="0" borderId="4" xfId="17" applyNumberFormat="1" applyFont="1" applyBorder="1" applyAlignment="1">
      <alignment horizontal="right"/>
    </xf>
    <xf numFmtId="177" fontId="1" fillId="0" borderId="0" xfId="17" applyNumberFormat="1" applyFont="1" applyBorder="1" applyAlignment="1">
      <alignment horizontal="right"/>
    </xf>
    <xf numFmtId="177" fontId="1" fillId="0" borderId="9" xfId="17" applyNumberFormat="1" applyFont="1" applyBorder="1" applyAlignment="1">
      <alignment horizontal="right"/>
    </xf>
    <xf numFmtId="38" fontId="1" fillId="0" borderId="12" xfId="17" applyFont="1" applyBorder="1" applyAlignment="1">
      <alignment/>
    </xf>
    <xf numFmtId="38" fontId="1" fillId="0" borderId="13" xfId="17" applyFont="1" applyBorder="1" applyAlignment="1">
      <alignment/>
    </xf>
    <xf numFmtId="38" fontId="1" fillId="0" borderId="36" xfId="17" applyFont="1" applyBorder="1" applyAlignment="1">
      <alignment/>
    </xf>
    <xf numFmtId="38" fontId="1" fillId="0" borderId="37" xfId="17" applyFont="1" applyBorder="1" applyAlignment="1">
      <alignment/>
    </xf>
    <xf numFmtId="38" fontId="1" fillId="0" borderId="15" xfId="17" applyFont="1" applyBorder="1" applyAlignment="1">
      <alignment/>
    </xf>
    <xf numFmtId="0" fontId="15" fillId="0" borderId="0" xfId="35" applyFont="1">
      <alignment/>
      <protection/>
    </xf>
    <xf numFmtId="0" fontId="1" fillId="0" borderId="0" xfId="35" applyFont="1">
      <alignment/>
      <protection/>
    </xf>
    <xf numFmtId="0" fontId="1" fillId="0" borderId="3" xfId="35" applyFont="1" applyBorder="1" applyAlignment="1">
      <alignment horizontal="center" vertical="center" wrapText="1"/>
      <protection/>
    </xf>
    <xf numFmtId="0" fontId="1" fillId="0" borderId="11" xfId="35" applyFont="1" applyBorder="1" applyAlignment="1">
      <alignment horizontal="center" vertical="center" wrapText="1"/>
      <protection/>
    </xf>
    <xf numFmtId="0" fontId="1" fillId="0" borderId="12" xfId="35" applyFont="1" applyBorder="1" applyAlignment="1">
      <alignment horizontal="center" vertical="center" wrapText="1"/>
      <protection/>
    </xf>
    <xf numFmtId="38" fontId="1" fillId="0" borderId="28" xfId="17" applyFont="1" applyFill="1" applyBorder="1" applyAlignment="1">
      <alignment horizontal="center" vertical="center"/>
    </xf>
    <xf numFmtId="38" fontId="1" fillId="0" borderId="26" xfId="17" applyFont="1" applyBorder="1" applyAlignment="1">
      <alignment horizontal="right"/>
    </xf>
    <xf numFmtId="38" fontId="1" fillId="0" borderId="5" xfId="17" applyFont="1" applyBorder="1" applyAlignment="1" quotePrefix="1">
      <alignment horizontal="right"/>
    </xf>
    <xf numFmtId="182" fontId="1" fillId="0" borderId="5" xfId="17" applyNumberFormat="1" applyFont="1" applyBorder="1" applyAlignment="1">
      <alignment horizontal="right"/>
    </xf>
    <xf numFmtId="38" fontId="1" fillId="0" borderId="5" xfId="17" applyFont="1" applyBorder="1" applyAlignment="1">
      <alignment horizontal="right"/>
    </xf>
    <xf numFmtId="189" fontId="1" fillId="0" borderId="5" xfId="17" applyNumberFormat="1" applyFont="1" applyBorder="1" applyAlignment="1" quotePrefix="1">
      <alignment horizontal="right"/>
    </xf>
    <xf numFmtId="182" fontId="1" fillId="0" borderId="7" xfId="17" applyNumberFormat="1" applyFont="1" applyBorder="1" applyAlignment="1">
      <alignment horizontal="right"/>
    </xf>
    <xf numFmtId="0" fontId="1" fillId="0" borderId="0" xfId="35" applyFont="1" applyBorder="1">
      <alignment/>
      <protection/>
    </xf>
    <xf numFmtId="38" fontId="9" fillId="0" borderId="3" xfId="17" applyFont="1" applyFill="1" applyBorder="1" applyAlignment="1">
      <alignment horizontal="center" vertical="center"/>
    </xf>
    <xf numFmtId="38" fontId="9" fillId="0" borderId="4" xfId="17" applyFont="1" applyBorder="1" applyAlignment="1">
      <alignment horizontal="right"/>
    </xf>
    <xf numFmtId="38" fontId="9" fillId="0" borderId="0" xfId="17" applyFont="1" applyBorder="1" applyAlignment="1">
      <alignment horizontal="right"/>
    </xf>
    <xf numFmtId="182" fontId="9" fillId="0" borderId="0" xfId="17" applyNumberFormat="1" applyFont="1" applyBorder="1" applyAlignment="1">
      <alignment horizontal="right"/>
    </xf>
    <xf numFmtId="182" fontId="9" fillId="0" borderId="0" xfId="35" applyNumberFormat="1" applyFont="1" applyBorder="1" applyAlignment="1">
      <alignment/>
      <protection/>
    </xf>
    <xf numFmtId="182" fontId="9" fillId="0" borderId="9" xfId="17" applyNumberFormat="1" applyFont="1" applyBorder="1" applyAlignment="1">
      <alignment horizontal="right"/>
    </xf>
    <xf numFmtId="0" fontId="9" fillId="0" borderId="0" xfId="35" applyFont="1" applyBorder="1">
      <alignment/>
      <protection/>
    </xf>
    <xf numFmtId="0" fontId="9" fillId="0" borderId="0" xfId="35" applyFont="1">
      <alignment/>
      <protection/>
    </xf>
    <xf numFmtId="38" fontId="1" fillId="0" borderId="3" xfId="17" applyFont="1" applyFill="1" applyBorder="1" applyAlignment="1">
      <alignment horizontal="center" vertical="center"/>
    </xf>
    <xf numFmtId="38" fontId="1" fillId="0" borderId="4" xfId="17" applyFont="1" applyBorder="1" applyAlignment="1">
      <alignment horizontal="right"/>
    </xf>
    <xf numFmtId="38" fontId="1" fillId="0" borderId="0" xfId="17" applyFont="1" applyBorder="1" applyAlignment="1" quotePrefix="1">
      <alignment horizontal="right"/>
    </xf>
    <xf numFmtId="182" fontId="1" fillId="0" borderId="0" xfId="17" applyNumberFormat="1" applyFont="1" applyBorder="1" applyAlignment="1">
      <alignment horizontal="right"/>
    </xf>
    <xf numFmtId="38" fontId="1" fillId="0" borderId="0" xfId="17" applyFont="1" applyBorder="1" applyAlignment="1">
      <alignment horizontal="right"/>
    </xf>
    <xf numFmtId="0" fontId="15" fillId="0" borderId="0" xfId="35" applyFont="1" applyBorder="1">
      <alignment/>
      <protection/>
    </xf>
    <xf numFmtId="38" fontId="9" fillId="0" borderId="3" xfId="17" applyFont="1" applyFill="1" applyBorder="1" applyAlignment="1">
      <alignment horizontal="distributed" vertical="center"/>
    </xf>
    <xf numFmtId="38" fontId="1" fillId="0" borderId="3" xfId="17" applyFont="1" applyFill="1" applyBorder="1" applyAlignment="1">
      <alignment horizontal="distributed" vertical="center"/>
    </xf>
    <xf numFmtId="182" fontId="1" fillId="0" borderId="0" xfId="35" applyNumberFormat="1" applyFont="1" applyBorder="1" applyAlignment="1">
      <alignment/>
      <protection/>
    </xf>
    <xf numFmtId="38" fontId="1" fillId="0" borderId="0" xfId="35" applyNumberFormat="1" applyFont="1" applyBorder="1" applyAlignment="1">
      <alignment/>
      <protection/>
    </xf>
    <xf numFmtId="182" fontId="1" fillId="0" borderId="9" xfId="17" applyNumberFormat="1" applyFont="1" applyBorder="1" applyAlignment="1">
      <alignment horizontal="right"/>
    </xf>
    <xf numFmtId="38" fontId="1" fillId="0" borderId="0" xfId="17" applyFont="1" applyFill="1" applyBorder="1" applyAlignment="1">
      <alignment horizontal="distributed" vertical="center"/>
    </xf>
    <xf numFmtId="0" fontId="1" fillId="0" borderId="3" xfId="35" applyFont="1" applyBorder="1">
      <alignment/>
      <protection/>
    </xf>
    <xf numFmtId="0" fontId="1" fillId="0" borderId="4" xfId="35" applyFont="1" applyBorder="1" applyAlignment="1">
      <alignment/>
      <protection/>
    </xf>
    <xf numFmtId="0" fontId="1" fillId="0" borderId="0" xfId="35" applyFont="1" applyBorder="1" applyAlignment="1">
      <alignment/>
      <protection/>
    </xf>
    <xf numFmtId="0" fontId="1" fillId="0" borderId="9" xfId="35" applyFont="1" applyBorder="1" applyAlignment="1">
      <alignment/>
      <protection/>
    </xf>
    <xf numFmtId="0" fontId="9" fillId="0" borderId="3" xfId="35" applyFont="1" applyBorder="1" applyAlignment="1">
      <alignment horizontal="distributed" vertical="center"/>
      <protection/>
    </xf>
    <xf numFmtId="182" fontId="9" fillId="0" borderId="9" xfId="17" applyNumberFormat="1" applyFont="1" applyBorder="1" applyAlignment="1">
      <alignment/>
    </xf>
    <xf numFmtId="0" fontId="1" fillId="0" borderId="3" xfId="35" applyFont="1" applyBorder="1" applyAlignment="1">
      <alignment horizontal="distributed" vertical="center"/>
      <protection/>
    </xf>
    <xf numFmtId="182" fontId="1" fillId="0" borderId="0" xfId="17" applyNumberFormat="1" applyFont="1" applyBorder="1" applyAlignment="1">
      <alignment/>
    </xf>
    <xf numFmtId="182" fontId="1" fillId="0" borderId="9" xfId="17" applyNumberFormat="1" applyFont="1" applyBorder="1" applyAlignment="1">
      <alignment/>
    </xf>
    <xf numFmtId="182" fontId="14" fillId="0" borderId="0" xfId="17" applyNumberFormat="1" applyFont="1" applyBorder="1" applyAlignment="1">
      <alignment/>
    </xf>
    <xf numFmtId="182" fontId="1" fillId="0" borderId="9" xfId="35" applyNumberFormat="1" applyFont="1" applyBorder="1" applyAlignment="1">
      <alignment/>
      <protection/>
    </xf>
    <xf numFmtId="182" fontId="9" fillId="0" borderId="9" xfId="35" applyNumberFormat="1" applyFont="1" applyBorder="1" applyAlignment="1">
      <alignment/>
      <protection/>
    </xf>
    <xf numFmtId="38" fontId="9" fillId="0" borderId="0" xfId="17" applyFont="1" applyAlignment="1">
      <alignment/>
    </xf>
    <xf numFmtId="38" fontId="1" fillId="0" borderId="4" xfId="17" applyFont="1" applyFill="1" applyBorder="1" applyAlignment="1">
      <alignment horizontal="right"/>
    </xf>
    <xf numFmtId="38" fontId="1" fillId="0" borderId="0" xfId="17" applyFont="1" applyFill="1" applyBorder="1" applyAlignment="1">
      <alignment horizontal="right"/>
    </xf>
    <xf numFmtId="182" fontId="1" fillId="0" borderId="0" xfId="17" applyNumberFormat="1" applyFont="1" applyFill="1" applyBorder="1" applyAlignment="1">
      <alignment horizontal="right"/>
    </xf>
    <xf numFmtId="182" fontId="1" fillId="0" borderId="0" xfId="17" applyNumberFormat="1" applyFont="1" applyFill="1" applyBorder="1" applyAlignment="1">
      <alignment/>
    </xf>
    <xf numFmtId="38" fontId="1" fillId="0" borderId="0" xfId="35" applyNumberFormat="1" applyFont="1" applyFill="1" applyBorder="1" applyAlignment="1">
      <alignment/>
      <protection/>
    </xf>
    <xf numFmtId="182" fontId="1" fillId="0" borderId="9" xfId="17" applyNumberFormat="1" applyFont="1" applyFill="1" applyBorder="1" applyAlignment="1">
      <alignment horizontal="right"/>
    </xf>
    <xf numFmtId="38" fontId="9" fillId="0" borderId="4" xfId="35" applyNumberFormat="1" applyFont="1" applyBorder="1" applyAlignment="1">
      <alignment/>
      <protection/>
    </xf>
    <xf numFmtId="38" fontId="9" fillId="0" borderId="0" xfId="35" applyNumberFormat="1" applyFont="1" applyBorder="1" applyAlignment="1">
      <alignment/>
      <protection/>
    </xf>
    <xf numFmtId="189" fontId="1" fillId="0" borderId="0" xfId="35" applyNumberFormat="1" applyFont="1" applyBorder="1" applyAlignment="1">
      <alignment/>
      <protection/>
    </xf>
    <xf numFmtId="0" fontId="14" fillId="0" borderId="4" xfId="35" applyFont="1" applyBorder="1" applyAlignment="1">
      <alignment/>
      <protection/>
    </xf>
    <xf numFmtId="38" fontId="1" fillId="0" borderId="11" xfId="17" applyFont="1" applyFill="1" applyBorder="1" applyAlignment="1">
      <alignment horizontal="distributed" vertical="center"/>
    </xf>
    <xf numFmtId="38" fontId="1" fillId="0" borderId="12" xfId="17" applyFont="1" applyBorder="1" applyAlignment="1">
      <alignment horizontal="right"/>
    </xf>
    <xf numFmtId="38" fontId="1" fillId="0" borderId="13" xfId="17" applyFont="1" applyBorder="1" applyAlignment="1">
      <alignment horizontal="right"/>
    </xf>
    <xf numFmtId="182" fontId="1" fillId="0" borderId="13" xfId="17" applyNumberFormat="1" applyFont="1" applyBorder="1" applyAlignment="1">
      <alignment horizontal="right"/>
    </xf>
    <xf numFmtId="182" fontId="1" fillId="0" borderId="13" xfId="17" applyNumberFormat="1" applyFont="1" applyBorder="1" applyAlignment="1">
      <alignment/>
    </xf>
    <xf numFmtId="38" fontId="1" fillId="0" borderId="13" xfId="35" applyNumberFormat="1" applyFont="1" applyBorder="1" applyAlignment="1">
      <alignment/>
      <protection/>
    </xf>
    <xf numFmtId="182" fontId="1" fillId="0" borderId="15" xfId="17" applyNumberFormat="1" applyFont="1" applyBorder="1" applyAlignment="1">
      <alignment horizontal="right"/>
    </xf>
    <xf numFmtId="38" fontId="7" fillId="0" borderId="0" xfId="17" applyFont="1" applyAlignment="1">
      <alignment/>
    </xf>
    <xf numFmtId="38" fontId="1" fillId="0" borderId="0" xfId="17" applyFont="1" applyAlignment="1">
      <alignment/>
    </xf>
    <xf numFmtId="0" fontId="1" fillId="0" borderId="0" xfId="36" applyFont="1">
      <alignment/>
      <protection/>
    </xf>
    <xf numFmtId="38" fontId="1" fillId="0" borderId="0" xfId="17" applyFont="1" applyFill="1" applyAlignment="1">
      <alignment/>
    </xf>
    <xf numFmtId="38" fontId="1" fillId="0" borderId="0" xfId="17" applyFont="1" applyFill="1" applyAlignment="1">
      <alignment horizontal="centerContinuous"/>
    </xf>
    <xf numFmtId="38" fontId="8" fillId="0" borderId="0" xfId="17" applyFont="1" applyAlignment="1">
      <alignment/>
    </xf>
    <xf numFmtId="38" fontId="1" fillId="0" borderId="0" xfId="17" applyFont="1" applyFill="1" applyBorder="1" applyAlignment="1">
      <alignment/>
    </xf>
    <xf numFmtId="38" fontId="8" fillId="0" borderId="0" xfId="17" applyFont="1" applyFill="1" applyBorder="1" applyAlignment="1">
      <alignment/>
    </xf>
    <xf numFmtId="38" fontId="8" fillId="0" borderId="0" xfId="17" applyFont="1" applyFill="1" applyBorder="1" applyAlignment="1">
      <alignment/>
    </xf>
    <xf numFmtId="38" fontId="8" fillId="0" borderId="0" xfId="17" applyFont="1" applyFill="1" applyAlignment="1">
      <alignment horizontal="right"/>
    </xf>
    <xf numFmtId="38" fontId="8" fillId="0" borderId="0" xfId="17" applyFont="1" applyFill="1" applyAlignment="1">
      <alignment/>
    </xf>
    <xf numFmtId="38" fontId="8" fillId="0" borderId="31" xfId="17" applyFont="1" applyBorder="1" applyAlignment="1">
      <alignment/>
    </xf>
    <xf numFmtId="38" fontId="1" fillId="0" borderId="9" xfId="17" applyFont="1" applyBorder="1" applyAlignment="1">
      <alignment/>
    </xf>
    <xf numFmtId="38" fontId="1" fillId="0" borderId="27" xfId="17" applyFont="1" applyFill="1" applyBorder="1" applyAlignment="1">
      <alignment/>
    </xf>
    <xf numFmtId="38" fontId="1" fillId="0" borderId="38" xfId="17" applyFont="1" applyFill="1" applyBorder="1" applyAlignment="1">
      <alignment/>
    </xf>
    <xf numFmtId="38" fontId="1" fillId="0" borderId="29" xfId="17" applyFont="1" applyFill="1" applyBorder="1" applyAlignment="1">
      <alignment/>
    </xf>
    <xf numFmtId="38" fontId="1" fillId="0" borderId="1" xfId="17" applyFont="1" applyFill="1" applyBorder="1" applyAlignment="1">
      <alignment horizontal="center"/>
    </xf>
    <xf numFmtId="38" fontId="1" fillId="0" borderId="11" xfId="17" applyFont="1" applyFill="1" applyBorder="1" applyAlignment="1">
      <alignment horizontal="centerContinuous"/>
    </xf>
    <xf numFmtId="38" fontId="1" fillId="0" borderId="38" xfId="17" applyFont="1" applyFill="1" applyBorder="1" applyAlignment="1">
      <alignment horizontal="centerContinuous"/>
    </xf>
    <xf numFmtId="38" fontId="1" fillId="0" borderId="39" xfId="17" applyFont="1" applyFill="1" applyBorder="1" applyAlignment="1">
      <alignment horizontal="centerContinuous"/>
    </xf>
    <xf numFmtId="38" fontId="1" fillId="0" borderId="4" xfId="17" applyFont="1" applyFill="1" applyBorder="1" applyAlignment="1">
      <alignment horizontal="center"/>
    </xf>
    <xf numFmtId="38" fontId="1" fillId="0" borderId="3" xfId="17" applyFont="1" applyFill="1" applyBorder="1" applyAlignment="1">
      <alignment horizontal="center"/>
    </xf>
    <xf numFmtId="38" fontId="1" fillId="0" borderId="26" xfId="17" applyFont="1" applyFill="1" applyBorder="1" applyAlignment="1">
      <alignment horizontal="center" vertical="center"/>
    </xf>
    <xf numFmtId="38" fontId="8" fillId="0" borderId="26" xfId="17" applyFont="1" applyFill="1" applyBorder="1" applyAlignment="1">
      <alignment horizontal="distributed" vertical="center" wrapText="1"/>
    </xf>
    <xf numFmtId="38" fontId="1" fillId="0" borderId="7" xfId="17" applyFont="1" applyFill="1" applyBorder="1" applyAlignment="1">
      <alignment horizontal="center" vertical="center"/>
    </xf>
    <xf numFmtId="38" fontId="1" fillId="0" borderId="12" xfId="17" applyFont="1" applyFill="1" applyBorder="1" applyAlignment="1">
      <alignment/>
    </xf>
    <xf numFmtId="38" fontId="1" fillId="0" borderId="13" xfId="17" applyFont="1" applyFill="1" applyBorder="1" applyAlignment="1">
      <alignment/>
    </xf>
    <xf numFmtId="38" fontId="1" fillId="0" borderId="11" xfId="17" applyFont="1" applyFill="1" applyBorder="1" applyAlignment="1">
      <alignment/>
    </xf>
    <xf numFmtId="38" fontId="1" fillId="0" borderId="11" xfId="17" applyFont="1" applyFill="1" applyBorder="1" applyAlignment="1">
      <alignment horizontal="center" vertical="center"/>
    </xf>
    <xf numFmtId="38" fontId="1" fillId="0" borderId="11" xfId="17" applyFont="1" applyFill="1" applyBorder="1" applyAlignment="1">
      <alignment horizontal="center"/>
    </xf>
    <xf numFmtId="38" fontId="1" fillId="0" borderId="12" xfId="17" applyFont="1" applyFill="1" applyBorder="1" applyAlignment="1">
      <alignment horizontal="center" vertical="center"/>
    </xf>
    <xf numFmtId="38" fontId="8" fillId="0" borderId="12" xfId="17" applyFont="1" applyFill="1" applyBorder="1" applyAlignment="1">
      <alignment horizontal="distributed" vertical="center" wrapText="1"/>
    </xf>
    <xf numFmtId="38" fontId="1" fillId="0" borderId="15" xfId="17" applyFont="1" applyFill="1" applyBorder="1" applyAlignment="1">
      <alignment horizontal="center" vertical="center"/>
    </xf>
    <xf numFmtId="41" fontId="1" fillId="0" borderId="26" xfId="17" applyNumberFormat="1" applyFont="1" applyFill="1" applyBorder="1" applyAlignment="1">
      <alignment horizontal="right"/>
    </xf>
    <xf numFmtId="41" fontId="1" fillId="0" borderId="5" xfId="17" applyNumberFormat="1" applyFont="1" applyFill="1" applyBorder="1" applyAlignment="1">
      <alignment horizontal="right"/>
    </xf>
    <xf numFmtId="41" fontId="1" fillId="0" borderId="7" xfId="17" applyNumberFormat="1" applyFont="1" applyFill="1" applyBorder="1" applyAlignment="1">
      <alignment horizontal="right"/>
    </xf>
    <xf numFmtId="38" fontId="1" fillId="0" borderId="3" xfId="17" applyFont="1" applyFill="1" applyBorder="1" applyAlignment="1">
      <alignment/>
    </xf>
    <xf numFmtId="41" fontId="1" fillId="0" borderId="4" xfId="17" applyNumberFormat="1" applyFont="1" applyFill="1" applyBorder="1" applyAlignment="1">
      <alignment horizontal="right"/>
    </xf>
    <xf numFmtId="41" fontId="1" fillId="0" borderId="0" xfId="17" applyNumberFormat="1" applyFont="1" applyFill="1" applyBorder="1" applyAlignment="1">
      <alignment horizontal="right"/>
    </xf>
    <xf numFmtId="41" fontId="1" fillId="0" borderId="9" xfId="17" applyNumberFormat="1" applyFont="1" applyFill="1" applyBorder="1" applyAlignment="1">
      <alignment horizontal="right"/>
    </xf>
    <xf numFmtId="38" fontId="9" fillId="0" borderId="9" xfId="17" applyFont="1" applyBorder="1" applyAlignment="1">
      <alignment/>
    </xf>
    <xf numFmtId="41" fontId="9" fillId="0" borderId="4" xfId="17" applyNumberFormat="1" applyFont="1" applyFill="1" applyBorder="1" applyAlignment="1">
      <alignment horizontal="right"/>
    </xf>
    <xf numFmtId="41" fontId="9" fillId="0" borderId="0" xfId="17" applyNumberFormat="1" applyFont="1" applyFill="1" applyBorder="1" applyAlignment="1">
      <alignment horizontal="right"/>
    </xf>
    <xf numFmtId="38" fontId="9" fillId="0" borderId="3" xfId="17" applyFont="1" applyFill="1" applyBorder="1" applyAlignment="1">
      <alignment horizontal="center"/>
    </xf>
    <xf numFmtId="0" fontId="15" fillId="0" borderId="9" xfId="36" applyFont="1" applyFill="1" applyBorder="1">
      <alignment/>
      <protection/>
    </xf>
    <xf numFmtId="41" fontId="1" fillId="0" borderId="12" xfId="17" applyNumberFormat="1" applyFont="1" applyFill="1" applyBorder="1" applyAlignment="1">
      <alignment horizontal="right"/>
    </xf>
    <xf numFmtId="41" fontId="1" fillId="0" borderId="13" xfId="17" applyNumberFormat="1" applyFont="1" applyFill="1" applyBorder="1" applyAlignment="1">
      <alignment horizontal="right"/>
    </xf>
    <xf numFmtId="41" fontId="1" fillId="0" borderId="15" xfId="17" applyNumberFormat="1" applyFont="1" applyFill="1" applyBorder="1" applyAlignment="1">
      <alignment horizontal="right"/>
    </xf>
    <xf numFmtId="38" fontId="1" fillId="0" borderId="0" xfId="17" applyFont="1" applyBorder="1" applyAlignment="1">
      <alignment/>
    </xf>
    <xf numFmtId="38" fontId="8" fillId="0" borderId="0" xfId="17" applyFont="1" applyBorder="1" applyAlignment="1">
      <alignment/>
    </xf>
    <xf numFmtId="38" fontId="1" fillId="0" borderId="0" xfId="17" applyFont="1" applyAlignment="1">
      <alignment horizontal="distributed" vertical="center" wrapText="1"/>
    </xf>
    <xf numFmtId="38" fontId="9" fillId="0" borderId="0" xfId="17" applyFont="1" applyBorder="1" applyAlignment="1">
      <alignment/>
    </xf>
    <xf numFmtId="0" fontId="1" fillId="0" borderId="0" xfId="37" applyFont="1" applyFill="1">
      <alignment/>
      <protection/>
    </xf>
    <xf numFmtId="0" fontId="7" fillId="0" borderId="0" xfId="37" applyFont="1" applyFill="1" applyAlignment="1">
      <alignment/>
      <protection/>
    </xf>
    <xf numFmtId="0" fontId="1" fillId="0" borderId="0" xfId="37" applyFont="1" applyFill="1" applyAlignment="1">
      <alignment horizontal="centerContinuous"/>
      <protection/>
    </xf>
    <xf numFmtId="0" fontId="1" fillId="0" borderId="0" xfId="37" applyFont="1" applyFill="1" applyAlignment="1">
      <alignment/>
      <protection/>
    </xf>
    <xf numFmtId="0" fontId="1" fillId="0" borderId="0" xfId="37" applyFont="1" applyFill="1" applyBorder="1">
      <alignment/>
      <protection/>
    </xf>
    <xf numFmtId="0" fontId="1" fillId="0" borderId="0" xfId="37" applyFont="1" applyFill="1" applyBorder="1" applyAlignment="1">
      <alignment horizontal="centerContinuous"/>
      <protection/>
    </xf>
    <xf numFmtId="0" fontId="1" fillId="0" borderId="0" xfId="37" applyFont="1" applyFill="1" applyBorder="1" applyAlignment="1">
      <alignment horizontal="right"/>
      <protection/>
    </xf>
    <xf numFmtId="0" fontId="1" fillId="0" borderId="9" xfId="37" applyFont="1" applyFill="1" applyBorder="1" applyAlignment="1">
      <alignment vertical="center"/>
      <protection/>
    </xf>
    <xf numFmtId="0" fontId="1" fillId="0" borderId="0" xfId="37" applyFont="1" applyFill="1" applyAlignment="1">
      <alignment vertical="center"/>
      <protection/>
    </xf>
    <xf numFmtId="0" fontId="1" fillId="0" borderId="28" xfId="37" applyFont="1" applyFill="1" applyBorder="1" applyAlignment="1">
      <alignment horizontal="distributed" vertical="center"/>
      <protection/>
    </xf>
    <xf numFmtId="0" fontId="1" fillId="0" borderId="26" xfId="37" applyFont="1" applyFill="1" applyBorder="1" applyAlignment="1">
      <alignment horizontal="distributed" vertical="center"/>
      <protection/>
    </xf>
    <xf numFmtId="0" fontId="1" fillId="0" borderId="11" xfId="37" applyFont="1" applyFill="1" applyBorder="1" applyAlignment="1">
      <alignment horizontal="distributed" vertical="center"/>
      <protection/>
    </xf>
    <xf numFmtId="0" fontId="1" fillId="0" borderId="12" xfId="37" applyFont="1" applyFill="1" applyBorder="1" applyAlignment="1">
      <alignment horizontal="distributed" vertical="center"/>
      <protection/>
    </xf>
    <xf numFmtId="0" fontId="1" fillId="0" borderId="9" xfId="37" applyFont="1" applyFill="1" applyBorder="1" applyAlignment="1">
      <alignment horizontal="distributed" vertical="center"/>
      <protection/>
    </xf>
    <xf numFmtId="195" fontId="1" fillId="0" borderId="26" xfId="17" applyNumberFormat="1" applyFont="1" applyFill="1" applyBorder="1" applyAlignment="1">
      <alignment horizontal="right" vertical="center"/>
    </xf>
    <xf numFmtId="195" fontId="1" fillId="0" borderId="5" xfId="17" applyNumberFormat="1" applyFont="1" applyFill="1" applyBorder="1" applyAlignment="1">
      <alignment horizontal="right" vertical="center"/>
    </xf>
    <xf numFmtId="195" fontId="1" fillId="0" borderId="5" xfId="17" applyNumberFormat="1" applyFont="1" applyFill="1" applyBorder="1" applyAlignment="1">
      <alignment vertical="center"/>
    </xf>
    <xf numFmtId="195" fontId="1" fillId="0" borderId="7" xfId="17" applyNumberFormat="1" applyFont="1" applyFill="1" applyBorder="1" applyAlignment="1">
      <alignment vertical="center"/>
    </xf>
    <xf numFmtId="195" fontId="1" fillId="0" borderId="4" xfId="17" applyNumberFormat="1" applyFont="1" applyFill="1" applyBorder="1" applyAlignment="1">
      <alignment vertical="center"/>
    </xf>
    <xf numFmtId="195" fontId="1" fillId="0" borderId="0" xfId="17" applyNumberFormat="1" applyFont="1" applyFill="1" applyBorder="1" applyAlignment="1">
      <alignment vertical="center"/>
    </xf>
    <xf numFmtId="195" fontId="1" fillId="0" borderId="9" xfId="17" applyNumberFormat="1" applyFont="1" applyFill="1" applyBorder="1" applyAlignment="1">
      <alignment vertical="center"/>
    </xf>
    <xf numFmtId="0" fontId="8" fillId="0" borderId="9" xfId="37" applyFont="1" applyFill="1" applyBorder="1" applyAlignment="1">
      <alignment vertical="center"/>
      <protection/>
    </xf>
    <xf numFmtId="0" fontId="9" fillId="0" borderId="9" xfId="37" applyFont="1" applyFill="1" applyBorder="1" applyAlignment="1" quotePrefix="1">
      <alignment horizontal="left" vertical="center"/>
      <protection/>
    </xf>
    <xf numFmtId="195" fontId="9" fillId="0" borderId="4" xfId="17" applyNumberFormat="1" applyFont="1" applyFill="1" applyBorder="1" applyAlignment="1">
      <alignment vertical="center"/>
    </xf>
    <xf numFmtId="195" fontId="9" fillId="0" borderId="0" xfId="17" applyNumberFormat="1" applyFont="1" applyFill="1" applyBorder="1" applyAlignment="1">
      <alignment vertical="center"/>
    </xf>
    <xf numFmtId="195" fontId="9" fillId="0" borderId="9" xfId="17" applyNumberFormat="1" applyFont="1" applyFill="1" applyBorder="1" applyAlignment="1">
      <alignment vertical="center"/>
    </xf>
    <xf numFmtId="0" fontId="8" fillId="0" borderId="0" xfId="37" applyFont="1" applyFill="1" applyAlignment="1">
      <alignment vertical="center"/>
      <protection/>
    </xf>
    <xf numFmtId="0" fontId="14" fillId="0" borderId="9" xfId="37" applyFont="1" applyFill="1" applyBorder="1" applyAlignment="1">
      <alignment horizontal="distributed" vertical="center"/>
      <protection/>
    </xf>
    <xf numFmtId="0" fontId="9" fillId="0" borderId="9" xfId="37" applyFont="1" applyFill="1" applyBorder="1" applyAlignment="1">
      <alignment horizontal="distributed" vertical="center"/>
      <protection/>
    </xf>
    <xf numFmtId="0" fontId="1" fillId="0" borderId="9" xfId="37" applyFont="1" applyFill="1" applyBorder="1" applyAlignment="1">
      <alignment horizontal="center" vertical="center"/>
      <protection/>
    </xf>
    <xf numFmtId="195" fontId="14" fillId="0" borderId="0" xfId="17" applyNumberFormat="1" applyFont="1" applyFill="1" applyBorder="1" applyAlignment="1">
      <alignment vertical="center"/>
    </xf>
    <xf numFmtId="195" fontId="1" fillId="0" borderId="4" xfId="17" applyNumberFormat="1" applyFont="1" applyFill="1" applyBorder="1" applyAlignment="1">
      <alignment horizontal="right" vertical="center"/>
    </xf>
    <xf numFmtId="195" fontId="1" fillId="0" borderId="0" xfId="17" applyNumberFormat="1" applyFont="1" applyFill="1" applyBorder="1" applyAlignment="1">
      <alignment horizontal="right" vertical="center"/>
    </xf>
    <xf numFmtId="195" fontId="1" fillId="0" borderId="9" xfId="17" applyNumberFormat="1" applyFont="1" applyFill="1" applyBorder="1" applyAlignment="1">
      <alignment horizontal="right" vertical="center"/>
    </xf>
    <xf numFmtId="195" fontId="1" fillId="0" borderId="0" xfId="17" applyNumberFormat="1" applyFont="1" applyFill="1" applyBorder="1" applyAlignment="1">
      <alignment horizontal="center" vertical="center"/>
    </xf>
    <xf numFmtId="195" fontId="1" fillId="0" borderId="9" xfId="17" applyNumberFormat="1" applyFont="1" applyFill="1" applyBorder="1" applyAlignment="1">
      <alignment horizontal="center" vertical="center"/>
    </xf>
    <xf numFmtId="0" fontId="1" fillId="0" borderId="15" xfId="37" applyFont="1" applyFill="1" applyBorder="1" applyAlignment="1">
      <alignment horizontal="distributed" vertical="center"/>
      <protection/>
    </xf>
    <xf numFmtId="195" fontId="1" fillId="0" borderId="12" xfId="17" applyNumberFormat="1" applyFont="1" applyFill="1" applyBorder="1" applyAlignment="1">
      <alignment horizontal="right" vertical="center"/>
    </xf>
    <xf numFmtId="195" fontId="1" fillId="0" borderId="13" xfId="17" applyNumberFormat="1" applyFont="1" applyFill="1" applyBorder="1" applyAlignment="1">
      <alignment horizontal="right" vertical="center"/>
    </xf>
    <xf numFmtId="195" fontId="1" fillId="0" borderId="13" xfId="17" applyNumberFormat="1" applyFont="1" applyFill="1" applyBorder="1" applyAlignment="1">
      <alignment horizontal="center" vertical="center"/>
    </xf>
    <xf numFmtId="195" fontId="1" fillId="0" borderId="15" xfId="17" applyNumberFormat="1" applyFont="1" applyFill="1" applyBorder="1" applyAlignment="1">
      <alignment horizontal="right" vertical="center"/>
    </xf>
    <xf numFmtId="0" fontId="1" fillId="0" borderId="0" xfId="38" applyFont="1" applyAlignment="1">
      <alignment vertical="center"/>
      <protection/>
    </xf>
    <xf numFmtId="0" fontId="7" fillId="0" borderId="0" xfId="38" applyFont="1" applyAlignment="1">
      <alignment vertical="center"/>
      <protection/>
    </xf>
    <xf numFmtId="0" fontId="1" fillId="0" borderId="0" xfId="38" applyFont="1" applyFill="1" applyAlignment="1">
      <alignment vertical="center"/>
      <protection/>
    </xf>
    <xf numFmtId="0" fontId="1" fillId="0" borderId="0" xfId="38" applyFont="1" applyAlignment="1">
      <alignment horizontal="right" vertical="center"/>
      <protection/>
    </xf>
    <xf numFmtId="0" fontId="1" fillId="0" borderId="0" xfId="38" applyFont="1" applyBorder="1" applyAlignment="1">
      <alignment vertical="center"/>
      <protection/>
    </xf>
    <xf numFmtId="0" fontId="9" fillId="0" borderId="0" xfId="38" applyFont="1" applyAlignment="1">
      <alignment vertical="center"/>
      <protection/>
    </xf>
    <xf numFmtId="41" fontId="9" fillId="0" borderId="26" xfId="38" applyNumberFormat="1" applyFont="1" applyBorder="1" applyAlignment="1">
      <alignment vertical="center"/>
      <protection/>
    </xf>
    <xf numFmtId="190" fontId="9" fillId="0" borderId="5" xfId="38" applyNumberFormat="1" applyFont="1" applyBorder="1" applyAlignment="1">
      <alignment vertical="center"/>
      <protection/>
    </xf>
    <xf numFmtId="41" fontId="9" fillId="0" borderId="5" xfId="38" applyNumberFormat="1" applyFont="1" applyBorder="1" applyAlignment="1">
      <alignment vertical="center"/>
      <protection/>
    </xf>
    <xf numFmtId="180" fontId="9" fillId="0" borderId="5" xfId="38" applyNumberFormat="1" applyFont="1" applyBorder="1" applyAlignment="1">
      <alignment vertical="center"/>
      <protection/>
    </xf>
    <xf numFmtId="183" fontId="9" fillId="0" borderId="7" xfId="38" applyNumberFormat="1" applyFont="1" applyBorder="1" applyAlignment="1">
      <alignment vertical="center"/>
      <protection/>
    </xf>
    <xf numFmtId="0" fontId="1" fillId="0" borderId="4" xfId="38" applyFont="1" applyBorder="1" applyAlignment="1">
      <alignment vertical="center"/>
      <protection/>
    </xf>
    <xf numFmtId="0" fontId="1" fillId="0" borderId="9" xfId="38" applyFont="1" applyBorder="1" applyAlignment="1">
      <alignment vertical="center"/>
      <protection/>
    </xf>
    <xf numFmtId="41" fontId="1" fillId="0" borderId="4" xfId="38" applyNumberFormat="1" applyFont="1" applyBorder="1" applyAlignment="1">
      <alignment vertical="center"/>
      <protection/>
    </xf>
    <xf numFmtId="190" fontId="1" fillId="0" borderId="0" xfId="38" applyNumberFormat="1" applyFont="1" applyBorder="1" applyAlignment="1">
      <alignment vertical="center"/>
      <protection/>
    </xf>
    <xf numFmtId="41" fontId="1" fillId="0" borderId="0" xfId="38" applyNumberFormat="1" applyFont="1" applyBorder="1" applyAlignment="1">
      <alignment vertical="center"/>
      <protection/>
    </xf>
    <xf numFmtId="180" fontId="1" fillId="0" borderId="0" xfId="38" applyNumberFormat="1" applyFont="1" applyBorder="1" applyAlignment="1">
      <alignment vertical="center"/>
      <protection/>
    </xf>
    <xf numFmtId="183" fontId="1" fillId="0" borderId="9" xfId="38" applyNumberFormat="1" applyFont="1" applyBorder="1" applyAlignment="1">
      <alignment vertical="center"/>
      <protection/>
    </xf>
    <xf numFmtId="0" fontId="1" fillId="0" borderId="4" xfId="38" applyFont="1" applyBorder="1" applyAlignment="1">
      <alignment horizontal="distributed" vertical="center"/>
      <protection/>
    </xf>
    <xf numFmtId="0" fontId="1" fillId="0" borderId="9" xfId="38" applyFont="1" applyBorder="1" applyAlignment="1">
      <alignment horizontal="distributed" vertical="center"/>
      <protection/>
    </xf>
    <xf numFmtId="188" fontId="1" fillId="0" borderId="0" xfId="38" applyNumberFormat="1" applyFont="1" applyBorder="1" applyAlignment="1">
      <alignment vertical="center"/>
      <protection/>
    </xf>
    <xf numFmtId="0" fontId="0" fillId="0" borderId="9" xfId="38" applyBorder="1" applyAlignment="1">
      <alignment vertical="center"/>
      <protection/>
    </xf>
    <xf numFmtId="188" fontId="1" fillId="0" borderId="0" xfId="17" applyNumberFormat="1" applyFont="1" applyBorder="1" applyAlignment="1">
      <alignment vertical="center"/>
    </xf>
    <xf numFmtId="180" fontId="1" fillId="0" borderId="0" xfId="17" applyNumberFormat="1" applyFont="1" applyBorder="1" applyAlignment="1">
      <alignment vertical="center"/>
    </xf>
    <xf numFmtId="0" fontId="1" fillId="0" borderId="9" xfId="38" applyFont="1" applyBorder="1" applyAlignment="1">
      <alignment horizontal="center" vertical="center"/>
      <protection/>
    </xf>
    <xf numFmtId="0" fontId="1" fillId="0" borderId="12" xfId="38" applyFont="1" applyBorder="1" applyAlignment="1">
      <alignment horizontal="distributed" vertical="center"/>
      <protection/>
    </xf>
    <xf numFmtId="0" fontId="1" fillId="0" borderId="15" xfId="38" applyFont="1" applyBorder="1" applyAlignment="1">
      <alignment horizontal="distributed" vertical="center"/>
      <protection/>
    </xf>
    <xf numFmtId="41" fontId="1" fillId="0" borderId="12" xfId="17" applyNumberFormat="1" applyFont="1" applyBorder="1" applyAlignment="1">
      <alignment vertical="center"/>
    </xf>
    <xf numFmtId="188" fontId="1" fillId="0" borderId="13" xfId="17" applyNumberFormat="1" applyFont="1" applyBorder="1" applyAlignment="1">
      <alignment vertical="center"/>
    </xf>
    <xf numFmtId="41" fontId="1" fillId="0" borderId="13" xfId="17" applyNumberFormat="1" applyFont="1" applyBorder="1" applyAlignment="1">
      <alignment vertical="center"/>
    </xf>
    <xf numFmtId="180" fontId="1" fillId="0" borderId="13" xfId="17" applyNumberFormat="1" applyFont="1" applyBorder="1" applyAlignment="1">
      <alignment vertical="center"/>
    </xf>
    <xf numFmtId="0" fontId="1" fillId="0" borderId="0" xfId="38" applyFont="1" applyFill="1" applyBorder="1" applyAlignment="1">
      <alignment vertical="center"/>
      <protection/>
    </xf>
    <xf numFmtId="190" fontId="1" fillId="0" borderId="0" xfId="38" applyNumberFormat="1" applyFont="1" applyAlignment="1">
      <alignment vertical="center"/>
      <protection/>
    </xf>
    <xf numFmtId="0" fontId="1" fillId="0" borderId="0" xfId="39" applyFont="1">
      <alignment/>
      <protection/>
    </xf>
    <xf numFmtId="0" fontId="7" fillId="0" borderId="0" xfId="39" applyFont="1" applyAlignment="1">
      <alignment horizontal="left"/>
      <protection/>
    </xf>
    <xf numFmtId="0" fontId="1" fillId="0" borderId="0" xfId="39" applyFont="1" applyAlignment="1">
      <alignment horizontal="centerContinuous"/>
      <protection/>
    </xf>
    <xf numFmtId="0" fontId="1" fillId="0" borderId="0" xfId="39" applyFont="1" applyBorder="1" applyAlignment="1">
      <alignment horizontal="right"/>
      <protection/>
    </xf>
    <xf numFmtId="0" fontId="1" fillId="0" borderId="0" xfId="39" applyFont="1" applyBorder="1">
      <alignment/>
      <protection/>
    </xf>
    <xf numFmtId="0" fontId="1" fillId="0" borderId="29" xfId="39" applyFont="1" applyBorder="1" applyAlignment="1">
      <alignment horizontal="center"/>
      <protection/>
    </xf>
    <xf numFmtId="0" fontId="1" fillId="0" borderId="40" xfId="39" applyFont="1" applyBorder="1" applyAlignment="1">
      <alignment horizontal="centerContinuous" vertical="center"/>
      <protection/>
    </xf>
    <xf numFmtId="0" fontId="1" fillId="0" borderId="30" xfId="39" applyFont="1" applyBorder="1" applyAlignment="1">
      <alignment horizontal="centerContinuous" vertical="center"/>
      <protection/>
    </xf>
    <xf numFmtId="0" fontId="1" fillId="0" borderId="29" xfId="39" applyFont="1" applyBorder="1" applyAlignment="1">
      <alignment horizontal="center" vertical="center"/>
      <protection/>
    </xf>
    <xf numFmtId="0" fontId="1" fillId="0" borderId="3" xfId="39" applyFont="1" applyBorder="1" applyAlignment="1">
      <alignment horizontal="center" vertical="center"/>
      <protection/>
    </xf>
    <xf numFmtId="0" fontId="1" fillId="0" borderId="28" xfId="39" applyFont="1" applyBorder="1" applyAlignment="1">
      <alignment horizontal="center" vertical="center"/>
      <protection/>
    </xf>
    <xf numFmtId="0" fontId="1" fillId="0" borderId="9" xfId="39" applyFont="1" applyBorder="1" applyAlignment="1">
      <alignment horizontal="center" vertical="center"/>
      <protection/>
    </xf>
    <xf numFmtId="0" fontId="1" fillId="0" borderId="11" xfId="39" applyFont="1" applyBorder="1" applyAlignment="1">
      <alignment horizontal="center" vertical="center"/>
      <protection/>
    </xf>
    <xf numFmtId="0" fontId="1" fillId="0" borderId="15" xfId="39" applyFont="1" applyBorder="1" applyAlignment="1">
      <alignment horizontal="center" vertical="center"/>
      <protection/>
    </xf>
    <xf numFmtId="0" fontId="1" fillId="0" borderId="11" xfId="39" applyFont="1" applyBorder="1" applyAlignment="1">
      <alignment horizontal="center"/>
      <protection/>
    </xf>
    <xf numFmtId="0" fontId="1" fillId="0" borderId="25" xfId="39" applyFont="1" applyBorder="1" applyAlignment="1">
      <alignment horizontal="center" vertical="center"/>
      <protection/>
    </xf>
    <xf numFmtId="0" fontId="1" fillId="0" borderId="25" xfId="39" applyFont="1" applyBorder="1" applyAlignment="1">
      <alignment horizontal="center"/>
      <protection/>
    </xf>
    <xf numFmtId="0" fontId="9" fillId="0" borderId="0" xfId="39" applyFont="1" applyBorder="1" applyAlignment="1">
      <alignment vertical="center"/>
      <protection/>
    </xf>
    <xf numFmtId="0" fontId="9" fillId="0" borderId="3" xfId="39" applyFont="1" applyBorder="1" applyAlignment="1">
      <alignment horizontal="distributed" vertical="center"/>
      <protection/>
    </xf>
    <xf numFmtId="41" fontId="9" fillId="0" borderId="0" xfId="39" applyNumberFormat="1" applyFont="1" applyFill="1" applyBorder="1" applyAlignment="1">
      <alignment vertical="center"/>
      <protection/>
    </xf>
    <xf numFmtId="41" fontId="9" fillId="0" borderId="5" xfId="39" applyNumberFormat="1" applyFont="1" applyFill="1" applyBorder="1" applyAlignment="1">
      <alignment vertical="center"/>
      <protection/>
    </xf>
    <xf numFmtId="41" fontId="9" fillId="0" borderId="9" xfId="39" applyNumberFormat="1" applyFont="1" applyFill="1" applyBorder="1" applyAlignment="1">
      <alignment vertical="center"/>
      <protection/>
    </xf>
    <xf numFmtId="0" fontId="9" fillId="0" borderId="0" xfId="39" applyFont="1" applyAlignment="1">
      <alignment vertical="center"/>
      <protection/>
    </xf>
    <xf numFmtId="0" fontId="1" fillId="0" borderId="3" xfId="39" applyFont="1" applyBorder="1" applyAlignment="1">
      <alignment horizontal="distributed"/>
      <protection/>
    </xf>
    <xf numFmtId="41" fontId="1" fillId="0" borderId="0" xfId="39" applyNumberFormat="1" applyFont="1" applyFill="1" applyBorder="1">
      <alignment/>
      <protection/>
    </xf>
    <xf numFmtId="41" fontId="1" fillId="0" borderId="0" xfId="39" applyNumberFormat="1" applyFont="1" applyFill="1" applyBorder="1" applyAlignment="1">
      <alignment horizontal="right"/>
      <protection/>
    </xf>
    <xf numFmtId="41" fontId="1" fillId="0" borderId="9" xfId="39" applyNumberFormat="1" applyFont="1" applyFill="1" applyBorder="1">
      <alignment/>
      <protection/>
    </xf>
    <xf numFmtId="41" fontId="1" fillId="0" borderId="9" xfId="39" applyNumberFormat="1" applyFont="1" applyFill="1" applyBorder="1" applyAlignment="1">
      <alignment horizontal="right"/>
      <protection/>
    </xf>
    <xf numFmtId="41" fontId="1" fillId="0" borderId="4" xfId="39" applyNumberFormat="1" applyFont="1" applyFill="1" applyBorder="1" applyAlignment="1">
      <alignment horizontal="right"/>
      <protection/>
    </xf>
    <xf numFmtId="0" fontId="1" fillId="0" borderId="11" xfId="39" applyFont="1" applyBorder="1" applyAlignment="1">
      <alignment horizontal="distributed"/>
      <protection/>
    </xf>
    <xf numFmtId="41" fontId="1" fillId="0" borderId="12" xfId="39" applyNumberFormat="1" applyFont="1" applyFill="1" applyBorder="1" applyAlignment="1">
      <alignment horizontal="right"/>
      <protection/>
    </xf>
    <xf numFmtId="41" fontId="1" fillId="0" borderId="13" xfId="39" applyNumberFormat="1" applyFont="1" applyFill="1" applyBorder="1" applyAlignment="1">
      <alignment horizontal="right"/>
      <protection/>
    </xf>
    <xf numFmtId="41" fontId="1" fillId="0" borderId="13" xfId="39" applyNumberFormat="1" applyFont="1" applyFill="1" applyBorder="1">
      <alignment/>
      <protection/>
    </xf>
    <xf numFmtId="41" fontId="1" fillId="0" borderId="15" xfId="39" applyNumberFormat="1" applyFont="1" applyFill="1" applyBorder="1" applyAlignment="1">
      <alignment horizontal="right"/>
      <protection/>
    </xf>
    <xf numFmtId="38" fontId="1" fillId="0" borderId="31" xfId="17" applyFont="1" applyBorder="1" applyAlignment="1">
      <alignment vertical="center"/>
    </xf>
    <xf numFmtId="38" fontId="1" fillId="0" borderId="31" xfId="17" applyFont="1" applyBorder="1" applyAlignment="1">
      <alignment horizontal="right" vertical="center"/>
    </xf>
    <xf numFmtId="38" fontId="1" fillId="0" borderId="12" xfId="17" applyFont="1" applyBorder="1" applyAlignment="1">
      <alignment horizontal="center" vertical="center"/>
    </xf>
    <xf numFmtId="38" fontId="1" fillId="0" borderId="25" xfId="17" applyFont="1" applyBorder="1" applyAlignment="1">
      <alignment horizontal="center" vertical="center"/>
    </xf>
    <xf numFmtId="38" fontId="9" fillId="0" borderId="7" xfId="17" applyFont="1" applyBorder="1" applyAlignment="1">
      <alignment vertical="center"/>
    </xf>
    <xf numFmtId="38" fontId="9" fillId="0" borderId="0" xfId="17" applyFont="1" applyAlignment="1">
      <alignment vertical="center"/>
    </xf>
    <xf numFmtId="38" fontId="1" fillId="0" borderId="4" xfId="17" applyFont="1" applyBorder="1" applyAlignment="1">
      <alignment horizontal="left" vertical="center"/>
    </xf>
    <xf numFmtId="0" fontId="1" fillId="0" borderId="9" xfId="40" applyFont="1" applyBorder="1" applyAlignment="1">
      <alignment horizontal="distributed" vertical="center"/>
      <protection/>
    </xf>
    <xf numFmtId="0" fontId="1" fillId="0" borderId="4" xfId="40" applyFont="1" applyBorder="1" applyAlignment="1">
      <alignment horizontal="left" vertical="center"/>
      <protection/>
    </xf>
    <xf numFmtId="0" fontId="1" fillId="0" borderId="0" xfId="40" applyFont="1" applyBorder="1" applyAlignment="1">
      <alignment horizontal="left" vertical="center"/>
      <protection/>
    </xf>
    <xf numFmtId="0" fontId="1" fillId="0" borderId="4" xfId="40" applyFont="1" applyBorder="1" applyAlignment="1">
      <alignment vertical="center"/>
      <protection/>
    </xf>
    <xf numFmtId="0" fontId="1" fillId="0" borderId="0" xfId="40" applyFont="1" applyBorder="1" applyAlignment="1">
      <alignment vertical="center"/>
      <protection/>
    </xf>
    <xf numFmtId="0" fontId="1" fillId="0" borderId="0" xfId="41" applyFont="1">
      <alignment/>
      <protection/>
    </xf>
    <xf numFmtId="0" fontId="7" fillId="0" borderId="0" xfId="41" applyFont="1">
      <alignment/>
      <protection/>
    </xf>
    <xf numFmtId="0" fontId="1" fillId="0" borderId="0" xfId="41" applyFont="1" applyAlignment="1">
      <alignment horizontal="right"/>
      <protection/>
    </xf>
    <xf numFmtId="0" fontId="1" fillId="0" borderId="0" xfId="41" applyFont="1" applyAlignment="1">
      <alignment vertical="center"/>
      <protection/>
    </xf>
    <xf numFmtId="0" fontId="1" fillId="0" borderId="40" xfId="41" applyFont="1" applyBorder="1" applyAlignment="1">
      <alignment horizontal="centerContinuous" vertical="center"/>
      <protection/>
    </xf>
    <xf numFmtId="0" fontId="1" fillId="0" borderId="30" xfId="41" applyFont="1" applyBorder="1" applyAlignment="1">
      <alignment horizontal="centerContinuous" vertical="center"/>
      <protection/>
    </xf>
    <xf numFmtId="0" fontId="1" fillId="0" borderId="9" xfId="41" applyFont="1" applyBorder="1" applyAlignment="1">
      <alignment horizontal="center" vertical="center"/>
      <protection/>
    </xf>
    <xf numFmtId="0" fontId="1" fillId="0" borderId="3" xfId="41" applyFont="1" applyBorder="1" applyAlignment="1">
      <alignment horizontal="center" vertical="center"/>
      <protection/>
    </xf>
    <xf numFmtId="0" fontId="9" fillId="0" borderId="0" xfId="41" applyFont="1" applyAlignment="1">
      <alignment vertical="center"/>
      <protection/>
    </xf>
    <xf numFmtId="3" fontId="9" fillId="0" borderId="5" xfId="41" applyNumberFormat="1" applyFont="1" applyBorder="1" applyAlignment="1">
      <alignment vertical="center"/>
      <protection/>
    </xf>
    <xf numFmtId="186" fontId="9" fillId="0" borderId="5" xfId="41" applyNumberFormat="1" applyFont="1" applyBorder="1" applyAlignment="1">
      <alignment vertical="center"/>
      <protection/>
    </xf>
    <xf numFmtId="186" fontId="9" fillId="0" borderId="7" xfId="41" applyNumberFormat="1" applyFont="1" applyBorder="1" applyAlignment="1">
      <alignment vertical="center"/>
      <protection/>
    </xf>
    <xf numFmtId="0" fontId="1" fillId="0" borderId="4" xfId="41" applyFont="1" applyBorder="1">
      <alignment/>
      <protection/>
    </xf>
    <xf numFmtId="0" fontId="1" fillId="0" borderId="9" xfId="41" applyFont="1" applyBorder="1">
      <alignment/>
      <protection/>
    </xf>
    <xf numFmtId="3" fontId="1" fillId="0" borderId="0" xfId="41" applyNumberFormat="1" applyFont="1" applyBorder="1">
      <alignment/>
      <protection/>
    </xf>
    <xf numFmtId="203" fontId="1" fillId="0" borderId="0" xfId="41" applyNumberFormat="1" applyFont="1" applyBorder="1">
      <alignment/>
      <protection/>
    </xf>
    <xf numFmtId="203" fontId="1" fillId="0" borderId="9" xfId="41" applyNumberFormat="1" applyFont="1" applyBorder="1">
      <alignment/>
      <protection/>
    </xf>
    <xf numFmtId="0" fontId="1" fillId="0" borderId="4" xfId="41" applyFont="1" applyBorder="1" applyAlignment="1">
      <alignment vertical="center"/>
      <protection/>
    </xf>
    <xf numFmtId="0" fontId="1" fillId="0" borderId="9" xfId="41" applyFont="1" applyBorder="1" applyAlignment="1">
      <alignment horizontal="distributed" vertical="center"/>
      <protection/>
    </xf>
    <xf numFmtId="3" fontId="1" fillId="0" borderId="0" xfId="41" applyNumberFormat="1" applyFont="1" applyBorder="1" applyAlignment="1">
      <alignment vertical="center"/>
      <protection/>
    </xf>
    <xf numFmtId="203" fontId="1" fillId="0" borderId="0" xfId="41" applyNumberFormat="1" applyFont="1" applyBorder="1" applyAlignment="1">
      <alignment vertical="center"/>
      <protection/>
    </xf>
    <xf numFmtId="203" fontId="1" fillId="0" borderId="9" xfId="41" applyNumberFormat="1" applyFont="1" applyBorder="1" applyAlignment="1">
      <alignment vertical="center"/>
      <protection/>
    </xf>
    <xf numFmtId="189" fontId="1" fillId="0" borderId="0" xfId="41" applyNumberFormat="1" applyFont="1" applyAlignment="1">
      <alignment vertical="center"/>
      <protection/>
    </xf>
    <xf numFmtId="197" fontId="1" fillId="0" borderId="0" xfId="41" applyNumberFormat="1" applyFont="1" applyAlignment="1">
      <alignment vertical="center"/>
      <protection/>
    </xf>
    <xf numFmtId="3" fontId="1" fillId="0" borderId="0" xfId="41" applyNumberFormat="1" applyFont="1" applyBorder="1" applyAlignment="1">
      <alignment horizontal="right" vertical="center"/>
      <protection/>
    </xf>
    <xf numFmtId="3" fontId="9" fillId="0" borderId="0" xfId="41" applyNumberFormat="1" applyFont="1" applyBorder="1" applyAlignment="1">
      <alignment vertical="center"/>
      <protection/>
    </xf>
    <xf numFmtId="186" fontId="9" fillId="0" borderId="0" xfId="41" applyNumberFormat="1" applyFont="1" applyBorder="1" applyAlignment="1">
      <alignment vertical="center"/>
      <protection/>
    </xf>
    <xf numFmtId="186" fontId="9" fillId="0" borderId="9" xfId="41" applyNumberFormat="1" applyFont="1" applyBorder="1" applyAlignment="1">
      <alignment vertical="center"/>
      <protection/>
    </xf>
    <xf numFmtId="203" fontId="1" fillId="0" borderId="0" xfId="41" applyNumberFormat="1" applyFont="1" applyBorder="1" applyAlignment="1">
      <alignment horizontal="right" vertical="center"/>
      <protection/>
    </xf>
    <xf numFmtId="203" fontId="1" fillId="0" borderId="9" xfId="41" applyNumberFormat="1" applyFont="1" applyBorder="1" applyAlignment="1">
      <alignment horizontal="right" vertical="center"/>
      <protection/>
    </xf>
    <xf numFmtId="0" fontId="9" fillId="0" borderId="12" xfId="41" applyFont="1" applyBorder="1" applyAlignment="1">
      <alignment horizontal="left" vertical="center"/>
      <protection/>
    </xf>
    <xf numFmtId="0" fontId="9" fillId="0" borderId="15" xfId="41" applyFont="1" applyBorder="1" applyAlignment="1">
      <alignment vertical="center"/>
      <protection/>
    </xf>
    <xf numFmtId="3" fontId="9" fillId="0" borderId="13" xfId="41" applyNumberFormat="1" applyFont="1" applyBorder="1" applyAlignment="1">
      <alignment vertical="center"/>
      <protection/>
    </xf>
    <xf numFmtId="203" fontId="9" fillId="0" borderId="13" xfId="41" applyNumberFormat="1" applyFont="1" applyBorder="1" applyAlignment="1">
      <alignment vertical="center"/>
      <protection/>
    </xf>
    <xf numFmtId="203" fontId="9" fillId="0" borderId="15" xfId="41" applyNumberFormat="1" applyFont="1" applyBorder="1" applyAlignment="1">
      <alignment vertical="center"/>
      <protection/>
    </xf>
    <xf numFmtId="208" fontId="7" fillId="0" borderId="0" xfId="17" applyNumberFormat="1" applyFont="1" applyFill="1" applyAlignment="1">
      <alignment horizontal="left"/>
    </xf>
    <xf numFmtId="38" fontId="8" fillId="0" borderId="0" xfId="17" applyFont="1" applyFill="1" applyBorder="1" applyAlignment="1">
      <alignment horizontal="right"/>
    </xf>
    <xf numFmtId="38" fontId="1" fillId="0" borderId="29" xfId="17" applyFont="1" applyFill="1" applyBorder="1" applyAlignment="1">
      <alignment horizontal="center"/>
    </xf>
    <xf numFmtId="0" fontId="1" fillId="0" borderId="29" xfId="42" applyFont="1" applyFill="1" applyBorder="1">
      <alignment/>
      <protection/>
    </xf>
    <xf numFmtId="38" fontId="1" fillId="0" borderId="28" xfId="17" applyFont="1" applyFill="1" applyBorder="1" applyAlignment="1">
      <alignment/>
    </xf>
    <xf numFmtId="38" fontId="1" fillId="0" borderId="28" xfId="17" applyFont="1" applyFill="1" applyBorder="1" applyAlignment="1">
      <alignment horizontal="center"/>
    </xf>
    <xf numFmtId="209" fontId="1" fillId="0" borderId="11" xfId="17" applyNumberFormat="1" applyFont="1" applyFill="1" applyBorder="1" applyAlignment="1" quotePrefix="1">
      <alignment horizontal="center"/>
    </xf>
    <xf numFmtId="38" fontId="14" fillId="0" borderId="11" xfId="17" applyFont="1" applyFill="1" applyBorder="1" applyAlignment="1">
      <alignment horizontal="center"/>
    </xf>
    <xf numFmtId="38" fontId="1" fillId="0" borderId="0" xfId="17" applyFont="1" applyFill="1" applyBorder="1" applyAlignment="1">
      <alignment/>
    </xf>
    <xf numFmtId="41" fontId="1" fillId="0" borderId="26" xfId="17" applyNumberFormat="1" applyFont="1" applyFill="1" applyBorder="1" applyAlignment="1">
      <alignment horizontal="right" shrinkToFit="1"/>
    </xf>
    <xf numFmtId="41" fontId="1" fillId="0" borderId="5" xfId="17" applyNumberFormat="1" applyFont="1" applyFill="1" applyBorder="1" applyAlignment="1">
      <alignment horizontal="right" shrinkToFit="1"/>
    </xf>
    <xf numFmtId="41" fontId="1" fillId="0" borderId="5" xfId="17" applyNumberFormat="1" applyFont="1" applyFill="1" applyBorder="1" applyAlignment="1">
      <alignment/>
    </xf>
    <xf numFmtId="41" fontId="1" fillId="0" borderId="5" xfId="17" applyNumberFormat="1" applyFont="1" applyBorder="1" applyAlignment="1">
      <alignment horizontal="right" shrinkToFit="1"/>
    </xf>
    <xf numFmtId="41" fontId="1" fillId="0" borderId="7" xfId="17" applyNumberFormat="1" applyFont="1" applyBorder="1" applyAlignment="1">
      <alignment horizontal="right" shrinkToFit="1"/>
    </xf>
    <xf numFmtId="41" fontId="1" fillId="0" borderId="4" xfId="17" applyNumberFormat="1" applyFont="1" applyFill="1" applyBorder="1" applyAlignment="1">
      <alignment horizontal="right" shrinkToFit="1"/>
    </xf>
    <xf numFmtId="41" fontId="1" fillId="0" borderId="0" xfId="17" applyNumberFormat="1" applyFont="1" applyFill="1" applyBorder="1" applyAlignment="1">
      <alignment horizontal="right" shrinkToFit="1"/>
    </xf>
    <xf numFmtId="41" fontId="1" fillId="0" borderId="0" xfId="17" applyNumberFormat="1" applyFont="1" applyFill="1" applyBorder="1" applyAlignment="1">
      <alignment/>
    </xf>
    <xf numFmtId="41" fontId="1" fillId="0" borderId="0" xfId="17" applyNumberFormat="1" applyFont="1" applyBorder="1" applyAlignment="1">
      <alignment horizontal="right" shrinkToFit="1"/>
    </xf>
    <xf numFmtId="41" fontId="1" fillId="0" borderId="9" xfId="17" applyNumberFormat="1" applyFont="1" applyBorder="1" applyAlignment="1">
      <alignment horizontal="right" shrinkToFit="1"/>
    </xf>
    <xf numFmtId="41" fontId="9" fillId="0" borderId="4" xfId="17" applyNumberFormat="1" applyFont="1" applyFill="1" applyBorder="1" applyAlignment="1">
      <alignment horizontal="right" shrinkToFit="1"/>
    </xf>
    <xf numFmtId="41" fontId="9" fillId="0" borderId="0" xfId="17" applyNumberFormat="1" applyFont="1" applyFill="1" applyBorder="1" applyAlignment="1">
      <alignment horizontal="right" shrinkToFit="1"/>
    </xf>
    <xf numFmtId="41" fontId="9" fillId="0" borderId="9" xfId="17" applyNumberFormat="1" applyFont="1" applyFill="1" applyBorder="1" applyAlignment="1">
      <alignment horizontal="right" shrinkToFit="1"/>
    </xf>
    <xf numFmtId="38" fontId="9" fillId="0" borderId="0" xfId="17" applyFont="1" applyFill="1" applyAlignment="1">
      <alignment/>
    </xf>
    <xf numFmtId="38" fontId="14" fillId="0" borderId="3" xfId="17" applyFont="1" applyFill="1" applyBorder="1" applyAlignment="1">
      <alignment horizontal="distributed" vertical="center"/>
    </xf>
    <xf numFmtId="41" fontId="14" fillId="0" borderId="4" xfId="17" applyNumberFormat="1" applyFont="1" applyFill="1" applyBorder="1" applyAlignment="1">
      <alignment horizontal="right" shrinkToFit="1"/>
    </xf>
    <xf numFmtId="41" fontId="14" fillId="0" borderId="0" xfId="17" applyNumberFormat="1" applyFont="1" applyFill="1" applyBorder="1" applyAlignment="1">
      <alignment horizontal="right" shrinkToFit="1"/>
    </xf>
    <xf numFmtId="41" fontId="14" fillId="0" borderId="0" xfId="17" applyNumberFormat="1" applyFont="1" applyFill="1" applyBorder="1" applyAlignment="1">
      <alignment/>
    </xf>
    <xf numFmtId="41" fontId="9" fillId="0" borderId="0" xfId="17" applyNumberFormat="1" applyFont="1" applyBorder="1" applyAlignment="1">
      <alignment horizontal="right" shrinkToFit="1"/>
    </xf>
    <xf numFmtId="41" fontId="9" fillId="0" borderId="9" xfId="17" applyNumberFormat="1" applyFont="1" applyBorder="1" applyAlignment="1">
      <alignment horizontal="right" shrinkToFit="1"/>
    </xf>
    <xf numFmtId="41" fontId="1" fillId="0" borderId="12" xfId="17" applyNumberFormat="1" applyFont="1" applyFill="1" applyBorder="1" applyAlignment="1">
      <alignment horizontal="right" shrinkToFit="1"/>
    </xf>
    <xf numFmtId="41" fontId="1" fillId="0" borderId="13" xfId="17" applyNumberFormat="1" applyFont="1" applyFill="1" applyBorder="1" applyAlignment="1">
      <alignment horizontal="right" shrinkToFit="1"/>
    </xf>
    <xf numFmtId="41" fontId="1" fillId="0" borderId="13" xfId="17" applyNumberFormat="1" applyFont="1" applyBorder="1" applyAlignment="1">
      <alignment horizontal="right" shrinkToFit="1"/>
    </xf>
    <xf numFmtId="41" fontId="1" fillId="0" borderId="15" xfId="17" applyNumberFormat="1" applyFont="1" applyBorder="1" applyAlignment="1">
      <alignment horizontal="right" shrinkToFit="1"/>
    </xf>
    <xf numFmtId="0" fontId="1" fillId="0" borderId="0" xfId="43" applyFont="1" applyFill="1" applyAlignment="1">
      <alignment vertical="center"/>
      <protection/>
    </xf>
    <xf numFmtId="0" fontId="7" fillId="0" borderId="0" xfId="43" applyFont="1" applyFill="1" applyAlignment="1">
      <alignment vertical="center"/>
      <protection/>
    </xf>
    <xf numFmtId="3" fontId="1" fillId="0" borderId="0" xfId="43" applyNumberFormat="1" applyFont="1" applyFill="1" applyAlignment="1">
      <alignment vertical="center"/>
      <protection/>
    </xf>
    <xf numFmtId="49" fontId="1" fillId="0" borderId="0" xfId="43" applyNumberFormat="1" applyFont="1" applyFill="1" applyAlignment="1">
      <alignment vertical="center"/>
      <protection/>
    </xf>
    <xf numFmtId="49" fontId="1" fillId="0" borderId="31" xfId="43" applyNumberFormat="1" applyFont="1" applyFill="1" applyBorder="1" applyAlignment="1">
      <alignment vertical="center"/>
      <protection/>
    </xf>
    <xf numFmtId="49" fontId="1" fillId="0" borderId="0" xfId="43" applyNumberFormat="1" applyFont="1" applyFill="1" applyBorder="1" applyAlignment="1">
      <alignment vertical="center"/>
      <protection/>
    </xf>
    <xf numFmtId="49" fontId="1" fillId="0" borderId="0" xfId="43" applyNumberFormat="1" applyFont="1" applyFill="1" applyAlignment="1">
      <alignment horizontal="right" vertical="center"/>
      <protection/>
    </xf>
    <xf numFmtId="0" fontId="1" fillId="0" borderId="29" xfId="43" applyFont="1" applyFill="1" applyBorder="1" applyAlignment="1">
      <alignment horizontal="center" vertical="center"/>
      <protection/>
    </xf>
    <xf numFmtId="0" fontId="1" fillId="0" borderId="5" xfId="43" applyFont="1" applyFill="1" applyBorder="1" applyAlignment="1">
      <alignment horizontal="distributed" vertical="center"/>
      <protection/>
    </xf>
    <xf numFmtId="0" fontId="1" fillId="0" borderId="26" xfId="43" applyNumberFormat="1" applyFont="1" applyFill="1" applyBorder="1" applyAlignment="1">
      <alignment vertical="center"/>
      <protection/>
    </xf>
    <xf numFmtId="0" fontId="1" fillId="0" borderId="5" xfId="43" applyNumberFormat="1" applyFont="1" applyFill="1" applyBorder="1" applyAlignment="1">
      <alignment vertical="center"/>
      <protection/>
    </xf>
    <xf numFmtId="38" fontId="1" fillId="0" borderId="7" xfId="17" applyFont="1" applyFill="1" applyBorder="1" applyAlignment="1">
      <alignment vertical="center"/>
    </xf>
    <xf numFmtId="0" fontId="1" fillId="0" borderId="4" xfId="43" applyFont="1" applyFill="1" applyBorder="1" applyAlignment="1">
      <alignment horizontal="distributed" vertical="center"/>
      <protection/>
    </xf>
    <xf numFmtId="0" fontId="1" fillId="0" borderId="0" xfId="43" applyFont="1" applyFill="1" applyBorder="1" applyAlignment="1">
      <alignment horizontal="distributed" vertical="center"/>
      <protection/>
    </xf>
    <xf numFmtId="2" fontId="1" fillId="0" borderId="4" xfId="43" applyNumberFormat="1" applyFont="1" applyFill="1" applyBorder="1" applyAlignment="1">
      <alignment vertical="center"/>
      <protection/>
    </xf>
    <xf numFmtId="210" fontId="1" fillId="0" borderId="0" xfId="43" applyNumberFormat="1" applyFont="1" applyFill="1" applyBorder="1" applyAlignment="1">
      <alignment vertical="center"/>
      <protection/>
    </xf>
    <xf numFmtId="2" fontId="1" fillId="0" borderId="0" xfId="43" applyNumberFormat="1" applyFont="1" applyFill="1" applyBorder="1" applyAlignment="1">
      <alignment vertical="center"/>
      <protection/>
    </xf>
    <xf numFmtId="2" fontId="1" fillId="0" borderId="9" xfId="43" applyNumberFormat="1" applyFont="1" applyFill="1" applyBorder="1" applyAlignment="1">
      <alignment vertical="center"/>
      <protection/>
    </xf>
    <xf numFmtId="0" fontId="1" fillId="0" borderId="4" xfId="43" applyNumberFormat="1" applyFont="1" applyFill="1" applyBorder="1" applyAlignment="1">
      <alignment vertical="center"/>
      <protection/>
    </xf>
    <xf numFmtId="0" fontId="1" fillId="0" borderId="0" xfId="43" applyNumberFormat="1" applyFont="1" applyFill="1" applyBorder="1" applyAlignment="1">
      <alignment vertical="center"/>
      <protection/>
    </xf>
    <xf numFmtId="0" fontId="1" fillId="0" borderId="9" xfId="43" applyNumberFormat="1" applyFont="1" applyFill="1" applyBorder="1" applyAlignment="1">
      <alignment vertical="center"/>
      <protection/>
    </xf>
    <xf numFmtId="0" fontId="1" fillId="0" borderId="13" xfId="43" applyFont="1" applyFill="1" applyBorder="1" applyAlignment="1">
      <alignment horizontal="distributed" vertical="center"/>
      <protection/>
    </xf>
    <xf numFmtId="189" fontId="1" fillId="0" borderId="12" xfId="43" applyNumberFormat="1" applyFont="1" applyFill="1" applyBorder="1" applyAlignment="1">
      <alignment vertical="center"/>
      <protection/>
    </xf>
    <xf numFmtId="189" fontId="1" fillId="0" borderId="13" xfId="43" applyNumberFormat="1" applyFont="1" applyFill="1" applyBorder="1" applyAlignment="1">
      <alignment vertical="center"/>
      <protection/>
    </xf>
    <xf numFmtId="189" fontId="1" fillId="0" borderId="15" xfId="43" applyNumberFormat="1" applyFont="1" applyFill="1" applyBorder="1" applyAlignment="1">
      <alignment vertical="center"/>
      <protection/>
    </xf>
    <xf numFmtId="3" fontId="9" fillId="0" borderId="26" xfId="43" applyNumberFormat="1" applyFont="1" applyFill="1" applyBorder="1" applyAlignment="1">
      <alignment vertical="center"/>
      <protection/>
    </xf>
    <xf numFmtId="3" fontId="9" fillId="0" borderId="5" xfId="43" applyNumberFormat="1" applyFont="1" applyFill="1" applyBorder="1" applyAlignment="1">
      <alignment vertical="center"/>
      <protection/>
    </xf>
    <xf numFmtId="3" fontId="9" fillId="0" borderId="7" xfId="43" applyNumberFormat="1" applyFont="1" applyFill="1" applyBorder="1" applyAlignment="1">
      <alignment vertical="center"/>
      <protection/>
    </xf>
    <xf numFmtId="0" fontId="9" fillId="0" borderId="0" xfId="43" applyFont="1" applyFill="1" applyAlignment="1">
      <alignment vertical="center"/>
      <protection/>
    </xf>
    <xf numFmtId="0" fontId="9" fillId="0" borderId="4" xfId="43" applyFont="1" applyFill="1" applyBorder="1" applyAlignment="1">
      <alignment horizontal="distributed" vertical="center"/>
      <protection/>
    </xf>
    <xf numFmtId="0" fontId="9" fillId="0" borderId="0" xfId="43" applyFont="1" applyFill="1" applyBorder="1" applyAlignment="1">
      <alignment horizontal="distributed" vertical="center"/>
      <protection/>
    </xf>
    <xf numFmtId="3" fontId="9" fillId="0" borderId="4" xfId="43" applyNumberFormat="1" applyFont="1" applyFill="1" applyBorder="1" applyAlignment="1">
      <alignment vertical="center"/>
      <protection/>
    </xf>
    <xf numFmtId="3" fontId="9" fillId="0" borderId="0" xfId="43" applyNumberFormat="1" applyFont="1" applyFill="1" applyBorder="1" applyAlignment="1">
      <alignment vertical="center"/>
      <protection/>
    </xf>
    <xf numFmtId="3" fontId="9" fillId="0" borderId="9" xfId="43" applyNumberFormat="1" applyFont="1" applyFill="1" applyBorder="1" applyAlignment="1">
      <alignment vertical="center"/>
      <protection/>
    </xf>
    <xf numFmtId="3" fontId="1" fillId="0" borderId="0" xfId="43" applyNumberFormat="1" applyFont="1" applyFill="1" applyBorder="1" applyAlignment="1">
      <alignment vertical="center"/>
      <protection/>
    </xf>
    <xf numFmtId="3" fontId="1" fillId="0" borderId="9" xfId="43" applyNumberFormat="1" applyFont="1" applyFill="1" applyBorder="1" applyAlignment="1">
      <alignment vertical="center"/>
      <protection/>
    </xf>
    <xf numFmtId="3" fontId="1" fillId="0" borderId="4" xfId="43" applyNumberFormat="1" applyFont="1" applyFill="1" applyBorder="1" applyAlignment="1">
      <alignment vertical="center"/>
      <protection/>
    </xf>
    <xf numFmtId="3" fontId="9" fillId="0" borderId="12" xfId="43" applyNumberFormat="1" applyFont="1" applyFill="1" applyBorder="1" applyAlignment="1">
      <alignment vertical="center"/>
      <protection/>
    </xf>
    <xf numFmtId="3" fontId="9" fillId="0" borderId="13" xfId="43" applyNumberFormat="1" applyFont="1" applyFill="1" applyBorder="1" applyAlignment="1">
      <alignment vertical="center"/>
      <protection/>
    </xf>
    <xf numFmtId="3" fontId="9" fillId="0" borderId="15" xfId="43" applyNumberFormat="1" applyFont="1" applyFill="1" applyBorder="1" applyAlignment="1">
      <alignment vertical="center"/>
      <protection/>
    </xf>
    <xf numFmtId="0" fontId="9" fillId="0" borderId="0" xfId="43" applyFont="1" applyFill="1" applyAlignment="1">
      <alignment horizontal="distributed" vertical="center"/>
      <protection/>
    </xf>
    <xf numFmtId="0" fontId="1" fillId="0" borderId="0" xfId="43" applyFont="1" applyFill="1" applyAlignment="1">
      <alignment horizontal="distributed" vertical="center"/>
      <protection/>
    </xf>
    <xf numFmtId="3" fontId="1" fillId="0" borderId="32" xfId="43" applyNumberFormat="1" applyFont="1" applyFill="1" applyBorder="1" applyAlignment="1">
      <alignment vertical="center"/>
      <protection/>
    </xf>
    <xf numFmtId="3" fontId="1" fillId="0" borderId="41" xfId="43" applyNumberFormat="1" applyFont="1" applyFill="1" applyBorder="1" applyAlignment="1">
      <alignment vertical="center"/>
      <protection/>
    </xf>
    <xf numFmtId="3" fontId="1" fillId="0" borderId="42" xfId="43" applyNumberFormat="1" applyFont="1" applyFill="1" applyBorder="1" applyAlignment="1">
      <alignment vertical="center"/>
      <protection/>
    </xf>
    <xf numFmtId="3" fontId="1" fillId="0" borderId="5" xfId="43" applyNumberFormat="1" applyFont="1" applyFill="1" applyBorder="1" applyAlignment="1">
      <alignment vertical="center"/>
      <protection/>
    </xf>
    <xf numFmtId="0" fontId="1" fillId="0" borderId="0" xfId="43" applyFont="1" applyFill="1" applyBorder="1" applyAlignment="1">
      <alignment vertical="center"/>
      <protection/>
    </xf>
    <xf numFmtId="0" fontId="1" fillId="0" borderId="0" xfId="43" applyFont="1" applyFill="1" applyAlignment="1">
      <alignment horizontal="right" vertical="center"/>
      <protection/>
    </xf>
    <xf numFmtId="3" fontId="1" fillId="0" borderId="20" xfId="43" applyNumberFormat="1" applyFont="1" applyFill="1" applyBorder="1" applyAlignment="1">
      <alignment vertical="center"/>
      <protection/>
    </xf>
    <xf numFmtId="38" fontId="1" fillId="0" borderId="29" xfId="17" applyFont="1" applyBorder="1" applyAlignment="1">
      <alignment horizontal="center" vertical="center"/>
    </xf>
    <xf numFmtId="0" fontId="1" fillId="0" borderId="27" xfId="17" applyNumberFormat="1" applyFont="1" applyBorder="1" applyAlignment="1">
      <alignment horizontal="distributed" vertical="center"/>
    </xf>
    <xf numFmtId="0" fontId="1" fillId="0" borderId="29" xfId="17" applyNumberFormat="1" applyFont="1" applyBorder="1" applyAlignment="1">
      <alignment horizontal="distributed" vertical="center"/>
    </xf>
    <xf numFmtId="0" fontId="1" fillId="0" borderId="4" xfId="44" applyNumberFormat="1" applyFont="1" applyBorder="1" applyAlignment="1">
      <alignment horizontal="distributed" vertical="center"/>
      <protection/>
    </xf>
    <xf numFmtId="38" fontId="1" fillId="0" borderId="3" xfId="17" applyFont="1" applyBorder="1" applyAlignment="1">
      <alignment horizontal="center" vertical="center"/>
    </xf>
    <xf numFmtId="0" fontId="1" fillId="0" borderId="3" xfId="17" applyNumberFormat="1" applyFont="1" applyBorder="1" applyAlignment="1">
      <alignment horizontal="distributed" vertical="center"/>
    </xf>
    <xf numFmtId="0" fontId="1" fillId="0" borderId="3" xfId="17" applyNumberFormat="1" applyFont="1" applyBorder="1" applyAlignment="1">
      <alignment horizontal="center" vertical="center"/>
    </xf>
    <xf numFmtId="0" fontId="1" fillId="0" borderId="12" xfId="44" applyNumberFormat="1" applyFont="1" applyBorder="1" applyAlignment="1">
      <alignment horizontal="distributed" vertical="center"/>
      <protection/>
    </xf>
    <xf numFmtId="182" fontId="1" fillId="0" borderId="11" xfId="17" applyNumberFormat="1" applyFont="1" applyBorder="1" applyAlignment="1">
      <alignment horizontal="center" vertical="center"/>
    </xf>
    <xf numFmtId="0" fontId="1" fillId="0" borderId="11" xfId="17" applyNumberFormat="1" applyFont="1" applyBorder="1" applyAlignment="1">
      <alignment horizontal="distributed" vertical="center"/>
    </xf>
    <xf numFmtId="0" fontId="1" fillId="0" borderId="11" xfId="17" applyNumberFormat="1" applyFont="1" applyBorder="1" applyAlignment="1">
      <alignment vertical="center"/>
    </xf>
    <xf numFmtId="0" fontId="1" fillId="0" borderId="28" xfId="44" applyFont="1" applyBorder="1" applyAlignment="1">
      <alignment vertical="center"/>
      <protection/>
    </xf>
    <xf numFmtId="41" fontId="1" fillId="0" borderId="26" xfId="44" applyNumberFormat="1" applyFont="1" applyBorder="1" applyAlignment="1">
      <alignment vertical="center"/>
      <protection/>
    </xf>
    <xf numFmtId="190" fontId="1" fillId="0" borderId="5" xfId="17" applyNumberFormat="1" applyFont="1" applyBorder="1" applyAlignment="1">
      <alignment vertical="center"/>
    </xf>
    <xf numFmtId="41" fontId="1" fillId="0" borderId="5" xfId="17" applyNumberFormat="1" applyFont="1" applyBorder="1" applyAlignment="1">
      <alignment vertical="center"/>
    </xf>
    <xf numFmtId="211" fontId="1" fillId="0" borderId="5" xfId="17" applyNumberFormat="1" applyFont="1" applyBorder="1" applyAlignment="1">
      <alignment vertical="center"/>
    </xf>
    <xf numFmtId="41" fontId="1" fillId="0" borderId="7" xfId="17" applyNumberFormat="1" applyFont="1" applyBorder="1" applyAlignment="1">
      <alignment vertical="center"/>
    </xf>
    <xf numFmtId="0" fontId="1" fillId="0" borderId="9" xfId="44" applyFont="1" applyBorder="1" applyAlignment="1">
      <alignment horizontal="center" vertical="center"/>
      <protection/>
    </xf>
    <xf numFmtId="41" fontId="1" fillId="0" borderId="4" xfId="44" applyNumberFormat="1" applyFont="1" applyBorder="1" applyAlignment="1">
      <alignment vertical="center"/>
      <protection/>
    </xf>
    <xf numFmtId="190" fontId="1" fillId="0" borderId="0" xfId="17" applyNumberFormat="1" applyFont="1" applyBorder="1" applyAlignment="1">
      <alignment vertical="center"/>
    </xf>
    <xf numFmtId="211" fontId="1" fillId="0" borderId="0" xfId="17" applyNumberFormat="1" applyFont="1" applyBorder="1" applyAlignment="1">
      <alignment vertical="center"/>
    </xf>
    <xf numFmtId="38" fontId="9" fillId="0" borderId="9" xfId="17" applyFont="1" applyBorder="1" applyAlignment="1">
      <alignment vertical="center"/>
    </xf>
    <xf numFmtId="0" fontId="9" fillId="0" borderId="9" xfId="44" applyFont="1" applyBorder="1" applyAlignment="1">
      <alignment horizontal="center" vertical="center"/>
      <protection/>
    </xf>
    <xf numFmtId="41" fontId="9" fillId="0" borderId="4" xfId="44" applyNumberFormat="1" applyFont="1" applyBorder="1" applyAlignment="1">
      <alignment vertical="center"/>
      <protection/>
    </xf>
    <xf numFmtId="190" fontId="9" fillId="0" borderId="0" xfId="17" applyNumberFormat="1" applyFont="1" applyBorder="1" applyAlignment="1">
      <alignment vertical="center"/>
    </xf>
    <xf numFmtId="211" fontId="9" fillId="0" borderId="0" xfId="17" applyNumberFormat="1" applyFont="1" applyBorder="1" applyAlignment="1">
      <alignment vertical="center"/>
    </xf>
    <xf numFmtId="0" fontId="14" fillId="0" borderId="11" xfId="44" applyFont="1" applyBorder="1" applyAlignment="1">
      <alignment horizontal="center" vertical="center"/>
      <protection/>
    </xf>
    <xf numFmtId="41" fontId="14" fillId="0" borderId="12" xfId="44" applyNumberFormat="1" applyFont="1" applyBorder="1" applyAlignment="1">
      <alignment vertical="center"/>
      <protection/>
    </xf>
    <xf numFmtId="41" fontId="14" fillId="0" borderId="13" xfId="17" applyNumberFormat="1" applyFont="1" applyBorder="1" applyAlignment="1">
      <alignment vertical="center"/>
    </xf>
    <xf numFmtId="211" fontId="14" fillId="0" borderId="13" xfId="17" applyNumberFormat="1" applyFont="1" applyBorder="1" applyAlignment="1">
      <alignment vertical="center"/>
    </xf>
    <xf numFmtId="41" fontId="14" fillId="0" borderId="15" xfId="17" applyNumberFormat="1" applyFont="1" applyBorder="1" applyAlignment="1">
      <alignment vertical="center"/>
    </xf>
    <xf numFmtId="41" fontId="15" fillId="0" borderId="0" xfId="17" applyNumberFormat="1" applyFont="1" applyAlignment="1">
      <alignment vertical="center"/>
    </xf>
    <xf numFmtId="41" fontId="7" fillId="0" borderId="0" xfId="17" applyNumberFormat="1" applyFont="1" applyAlignment="1">
      <alignment vertical="center"/>
    </xf>
    <xf numFmtId="41" fontId="15" fillId="0" borderId="0" xfId="17" applyNumberFormat="1" applyFont="1" applyAlignment="1">
      <alignment horizontal="centerContinuous" vertical="center"/>
    </xf>
    <xf numFmtId="41" fontId="1" fillId="0" borderId="0" xfId="17" applyNumberFormat="1" applyFont="1" applyAlignment="1">
      <alignment vertical="center"/>
    </xf>
    <xf numFmtId="41" fontId="9" fillId="0" borderId="26" xfId="17" applyNumberFormat="1" applyFont="1" applyBorder="1" applyAlignment="1">
      <alignment vertical="center"/>
    </xf>
    <xf numFmtId="41" fontId="9" fillId="0" borderId="5" xfId="17" applyNumberFormat="1" applyFont="1" applyBorder="1" applyAlignment="1">
      <alignment vertical="center"/>
    </xf>
    <xf numFmtId="41" fontId="9" fillId="0" borderId="7" xfId="17" applyNumberFormat="1" applyFont="1" applyBorder="1" applyAlignment="1">
      <alignment vertical="center"/>
    </xf>
    <xf numFmtId="41" fontId="9" fillId="0" borderId="0" xfId="17" applyNumberFormat="1" applyFont="1" applyAlignment="1">
      <alignment vertical="center"/>
    </xf>
    <xf numFmtId="41" fontId="1" fillId="0" borderId="0" xfId="17" applyNumberFormat="1" applyFont="1" applyBorder="1" applyAlignment="1">
      <alignment horizontal="distributed" vertical="center"/>
    </xf>
    <xf numFmtId="0" fontId="1" fillId="0" borderId="9" xfId="17" applyNumberFormat="1" applyFont="1" applyBorder="1" applyAlignment="1">
      <alignment horizontal="distributed" vertical="center"/>
    </xf>
    <xf numFmtId="41" fontId="1" fillId="0" borderId="9" xfId="17" applyNumberFormat="1" applyFont="1" applyBorder="1" applyAlignment="1">
      <alignment horizontal="right" vertical="center"/>
    </xf>
    <xf numFmtId="41" fontId="1" fillId="0" borderId="13" xfId="17" applyNumberFormat="1" applyFont="1" applyBorder="1" applyAlignment="1">
      <alignment horizontal="distributed" vertical="center"/>
    </xf>
    <xf numFmtId="0" fontId="1" fillId="0" borderId="15" xfId="17" applyNumberFormat="1" applyFont="1" applyBorder="1" applyAlignment="1">
      <alignment horizontal="distributed" vertical="center"/>
    </xf>
    <xf numFmtId="38" fontId="1" fillId="0" borderId="43" xfId="17" applyFont="1" applyBorder="1" applyAlignment="1">
      <alignment horizontal="centerContinuous" vertical="center"/>
    </xf>
    <xf numFmtId="38" fontId="1" fillId="0" borderId="40" xfId="17" applyFont="1" applyBorder="1" applyAlignment="1">
      <alignment horizontal="centerContinuous" vertical="center"/>
    </xf>
    <xf numFmtId="38" fontId="1" fillId="0" borderId="30" xfId="17" applyFont="1" applyBorder="1" applyAlignment="1">
      <alignment horizontal="centerContinuous" vertical="center"/>
    </xf>
    <xf numFmtId="38" fontId="1" fillId="0" borderId="38" xfId="17" applyFont="1" applyBorder="1" applyAlignment="1">
      <alignment horizontal="centerContinuous" vertical="center"/>
    </xf>
    <xf numFmtId="38" fontId="1" fillId="0" borderId="39" xfId="17" applyFont="1" applyBorder="1" applyAlignment="1">
      <alignment horizontal="centerContinuous" vertical="center"/>
    </xf>
    <xf numFmtId="38" fontId="1" fillId="0" borderId="32" xfId="17" applyFont="1" applyBorder="1" applyAlignment="1">
      <alignment horizontal="centerContinuous" vertical="center"/>
    </xf>
    <xf numFmtId="38" fontId="1" fillId="0" borderId="42" xfId="17" applyFont="1" applyBorder="1" applyAlignment="1">
      <alignment horizontal="centerContinuous" vertical="center"/>
    </xf>
    <xf numFmtId="38" fontId="1" fillId="0" borderId="0" xfId="17" applyFont="1" applyBorder="1" applyAlignment="1">
      <alignment horizontal="centerContinuous" vertical="center"/>
    </xf>
    <xf numFmtId="38" fontId="1" fillId="0" borderId="44" xfId="17" applyFont="1" applyBorder="1" applyAlignment="1">
      <alignment horizontal="center" vertical="center"/>
    </xf>
    <xf numFmtId="38" fontId="9" fillId="0" borderId="27" xfId="17" applyFont="1" applyBorder="1" applyAlignment="1">
      <alignment vertical="center"/>
    </xf>
    <xf numFmtId="38" fontId="9" fillId="0" borderId="38" xfId="17" applyFont="1" applyBorder="1" applyAlignment="1">
      <alignment vertical="center"/>
    </xf>
    <xf numFmtId="182" fontId="9" fillId="0" borderId="38" xfId="17" applyNumberFormat="1" applyFont="1" applyBorder="1" applyAlignment="1">
      <alignment vertical="center"/>
    </xf>
    <xf numFmtId="182" fontId="9" fillId="0" borderId="39" xfId="17" applyNumberFormat="1" applyFont="1" applyBorder="1" applyAlignment="1">
      <alignment vertical="center"/>
    </xf>
    <xf numFmtId="182" fontId="1" fillId="0" borderId="9" xfId="17" applyNumberFormat="1" applyFont="1" applyBorder="1" applyAlignment="1">
      <alignment vertical="center"/>
    </xf>
    <xf numFmtId="182" fontId="1" fillId="0" borderId="15" xfId="17" applyNumberFormat="1" applyFont="1" applyBorder="1" applyAlignment="1">
      <alignment vertical="center"/>
    </xf>
    <xf numFmtId="38" fontId="8" fillId="0" borderId="13" xfId="17" applyFont="1" applyBorder="1" applyAlignment="1">
      <alignment horizontal="distributed" vertical="center" wrapText="1"/>
    </xf>
    <xf numFmtId="38" fontId="8" fillId="0" borderId="25" xfId="17" applyFont="1" applyBorder="1" applyAlignment="1">
      <alignment horizontal="distributed" vertical="center" wrapText="1"/>
    </xf>
    <xf numFmtId="41" fontId="1" fillId="0" borderId="26" xfId="17" applyNumberFormat="1" applyFont="1" applyBorder="1" applyAlignment="1">
      <alignment vertical="center"/>
    </xf>
    <xf numFmtId="41" fontId="9" fillId="0" borderId="4" xfId="17" applyNumberFormat="1" applyFont="1" applyBorder="1" applyAlignment="1">
      <alignment horizontal="right" vertical="center"/>
    </xf>
    <xf numFmtId="41" fontId="9" fillId="0" borderId="0" xfId="17" applyNumberFormat="1" applyFont="1" applyBorder="1" applyAlignment="1">
      <alignment horizontal="right" vertical="center"/>
    </xf>
    <xf numFmtId="41" fontId="9" fillId="0" borderId="9" xfId="17" applyNumberFormat="1" applyFont="1" applyBorder="1" applyAlignment="1">
      <alignment horizontal="right" vertical="center"/>
    </xf>
    <xf numFmtId="38" fontId="1" fillId="0" borderId="4" xfId="17" applyFont="1" applyBorder="1" applyAlignment="1">
      <alignment horizontal="center" vertical="center"/>
    </xf>
    <xf numFmtId="41" fontId="1" fillId="0" borderId="15" xfId="17" applyNumberFormat="1" applyFont="1" applyBorder="1" applyAlignment="1">
      <alignment horizontal="right" vertical="center"/>
    </xf>
    <xf numFmtId="209" fontId="1" fillId="0" borderId="0" xfId="17" applyNumberFormat="1" applyFont="1" applyBorder="1" applyAlignment="1">
      <alignment/>
    </xf>
    <xf numFmtId="38" fontId="8" fillId="0" borderId="0" xfId="17" applyFont="1" applyBorder="1" applyAlignment="1">
      <alignment horizontal="right"/>
    </xf>
    <xf numFmtId="38" fontId="1" fillId="0" borderId="39" xfId="17" applyFont="1" applyBorder="1" applyAlignment="1">
      <alignment horizontal="left" vertical="center"/>
    </xf>
    <xf numFmtId="38" fontId="1" fillId="0" borderId="0" xfId="17" applyFont="1" applyBorder="1" applyAlignment="1">
      <alignment horizontal="center" vertical="center"/>
    </xf>
    <xf numFmtId="38" fontId="1" fillId="0" borderId="5" xfId="17" applyFont="1" applyBorder="1" applyAlignment="1">
      <alignment horizontal="center" vertical="center"/>
    </xf>
    <xf numFmtId="38" fontId="1" fillId="0" borderId="9" xfId="17" applyFont="1" applyBorder="1" applyAlignment="1">
      <alignment horizontal="center" vertical="center"/>
    </xf>
    <xf numFmtId="38" fontId="1" fillId="0" borderId="9" xfId="17" applyFont="1" applyBorder="1" applyAlignment="1">
      <alignment horizontal="right" vertical="center"/>
    </xf>
    <xf numFmtId="38" fontId="18" fillId="0" borderId="9" xfId="17" applyFont="1" applyBorder="1" applyAlignment="1">
      <alignment horizontal="distributed" vertical="center"/>
    </xf>
    <xf numFmtId="38" fontId="1" fillId="0" borderId="9" xfId="17" applyFont="1" applyBorder="1" applyAlignment="1" quotePrefix="1">
      <alignment vertical="center"/>
    </xf>
    <xf numFmtId="38" fontId="1" fillId="0" borderId="9" xfId="17" applyFont="1" applyBorder="1" applyAlignment="1">
      <alignment horizontal="left" vertical="center"/>
    </xf>
    <xf numFmtId="38" fontId="1" fillId="0" borderId="9" xfId="17" applyFont="1" applyBorder="1" applyAlignment="1" quotePrefix="1">
      <alignment horizontal="left" vertical="center"/>
    </xf>
    <xf numFmtId="38" fontId="1" fillId="0" borderId="4" xfId="17" applyFont="1" applyBorder="1" applyAlignment="1">
      <alignment/>
    </xf>
    <xf numFmtId="38" fontId="1" fillId="0" borderId="15" xfId="17" applyFont="1" applyBorder="1" applyAlignment="1">
      <alignment/>
    </xf>
    <xf numFmtId="38" fontId="1" fillId="0" borderId="5" xfId="17" applyFont="1" applyBorder="1" applyAlignment="1">
      <alignment/>
    </xf>
    <xf numFmtId="38" fontId="8" fillId="0" borderId="5" xfId="17" applyFont="1" applyBorder="1" applyAlignment="1">
      <alignment/>
    </xf>
    <xf numFmtId="38" fontId="7" fillId="0" borderId="0" xfId="17" applyFont="1" applyFill="1" applyAlignment="1">
      <alignment/>
    </xf>
    <xf numFmtId="209" fontId="1" fillId="0" borderId="0" xfId="17" applyNumberFormat="1" applyFont="1" applyFill="1" applyAlignment="1">
      <alignment/>
    </xf>
    <xf numFmtId="38" fontId="1" fillId="0" borderId="0" xfId="17" applyFont="1" applyFill="1" applyBorder="1" applyAlignment="1">
      <alignment horizontal="centerContinuous"/>
    </xf>
    <xf numFmtId="38" fontId="1" fillId="0" borderId="9" xfId="17" applyFont="1" applyFill="1" applyBorder="1" applyAlignment="1">
      <alignment/>
    </xf>
    <xf numFmtId="38" fontId="1" fillId="0" borderId="43" xfId="17" applyFont="1" applyFill="1" applyBorder="1" applyAlignment="1">
      <alignment horizontal="centerContinuous" vertical="center"/>
    </xf>
    <xf numFmtId="38" fontId="1" fillId="0" borderId="30" xfId="17" applyFont="1" applyFill="1" applyBorder="1" applyAlignment="1">
      <alignment horizontal="centerContinuous" vertical="center"/>
    </xf>
    <xf numFmtId="38" fontId="1" fillId="0" borderId="9" xfId="17" applyFont="1" applyFill="1" applyBorder="1" applyAlignment="1">
      <alignment horizontal="center" vertical="center"/>
    </xf>
    <xf numFmtId="38" fontId="1" fillId="0" borderId="4" xfId="17" applyFont="1" applyFill="1" applyBorder="1" applyAlignment="1">
      <alignment/>
    </xf>
    <xf numFmtId="38" fontId="1" fillId="0" borderId="9" xfId="17" applyFont="1" applyFill="1" applyBorder="1" applyAlignment="1">
      <alignment horizontal="distributed" vertical="center"/>
    </xf>
    <xf numFmtId="38" fontId="1" fillId="0" borderId="4" xfId="17" applyFont="1" applyFill="1" applyBorder="1" applyAlignment="1">
      <alignment horizontal="distributed" vertical="center"/>
    </xf>
    <xf numFmtId="38" fontId="1" fillId="0" borderId="5" xfId="17" applyFont="1" applyFill="1" applyBorder="1" applyAlignment="1">
      <alignment vertical="center"/>
    </xf>
    <xf numFmtId="38" fontId="1" fillId="0" borderId="5" xfId="17" applyFont="1" applyFill="1" applyBorder="1" applyAlignment="1">
      <alignment/>
    </xf>
    <xf numFmtId="38" fontId="1" fillId="0" borderId="7" xfId="17" applyFont="1" applyFill="1" applyBorder="1" applyAlignment="1">
      <alignment/>
    </xf>
    <xf numFmtId="38" fontId="9" fillId="0" borderId="9" xfId="17" applyFont="1" applyFill="1" applyBorder="1" applyAlignment="1">
      <alignment/>
    </xf>
    <xf numFmtId="41" fontId="9" fillId="0" borderId="4" xfId="17" applyNumberFormat="1" applyFont="1" applyFill="1" applyBorder="1" applyAlignment="1">
      <alignment horizontal="right" vertical="center"/>
    </xf>
    <xf numFmtId="38" fontId="9" fillId="0" borderId="4" xfId="17" applyFont="1" applyFill="1" applyBorder="1" applyAlignment="1">
      <alignment/>
    </xf>
    <xf numFmtId="41" fontId="9" fillId="0" borderId="4" xfId="17" applyNumberFormat="1" applyFont="1" applyFill="1" applyBorder="1" applyAlignment="1">
      <alignment horizontal="distributed" vertical="center"/>
    </xf>
    <xf numFmtId="41" fontId="1" fillId="0" borderId="4" xfId="17" applyNumberFormat="1" applyFont="1" applyFill="1" applyBorder="1" applyAlignment="1">
      <alignment horizontal="distributed" vertical="center"/>
    </xf>
    <xf numFmtId="41" fontId="1" fillId="0" borderId="9" xfId="17" applyNumberFormat="1" applyFont="1" applyFill="1" applyBorder="1" applyAlignment="1">
      <alignment/>
    </xf>
    <xf numFmtId="41" fontId="9" fillId="0" borderId="0" xfId="17" applyNumberFormat="1" applyFont="1" applyFill="1" applyBorder="1" applyAlignment="1">
      <alignment/>
    </xf>
    <xf numFmtId="41" fontId="14" fillId="0" borderId="9" xfId="17" applyNumberFormat="1" applyFont="1" applyFill="1" applyBorder="1" applyAlignment="1">
      <alignment horizontal="right" vertical="center"/>
    </xf>
    <xf numFmtId="38" fontId="1" fillId="0" borderId="15" xfId="17" applyFont="1" applyFill="1" applyBorder="1" applyAlignment="1">
      <alignment horizontal="distributed" vertical="center"/>
    </xf>
    <xf numFmtId="0" fontId="1" fillId="0" borderId="0" xfId="48" applyFont="1" applyAlignment="1">
      <alignment vertical="center"/>
      <protection/>
    </xf>
    <xf numFmtId="209" fontId="1" fillId="0" borderId="0" xfId="17" applyNumberFormat="1" applyFont="1" applyBorder="1" applyAlignment="1">
      <alignment vertical="center"/>
    </xf>
    <xf numFmtId="0" fontId="1" fillId="0" borderId="25" xfId="48" applyFont="1" applyBorder="1" applyAlignment="1">
      <alignment horizontal="distributed" vertical="center"/>
      <protection/>
    </xf>
    <xf numFmtId="41" fontId="14" fillId="0" borderId="4" xfId="17" applyNumberFormat="1" applyFont="1" applyBorder="1" applyAlignment="1">
      <alignment vertical="center"/>
    </xf>
    <xf numFmtId="41" fontId="14" fillId="0" borderId="0" xfId="17" applyNumberFormat="1" applyFont="1" applyBorder="1" applyAlignment="1">
      <alignment vertical="center"/>
    </xf>
    <xf numFmtId="41" fontId="8" fillId="0" borderId="0" xfId="17" applyNumberFormat="1" applyFont="1" applyBorder="1" applyAlignment="1">
      <alignment vertical="center"/>
    </xf>
    <xf numFmtId="41" fontId="8" fillId="0" borderId="9" xfId="17" applyNumberFormat="1" applyFont="1" applyBorder="1" applyAlignment="1">
      <alignment vertical="center"/>
    </xf>
    <xf numFmtId="38" fontId="8" fillId="0" borderId="4" xfId="17" applyFont="1" applyBorder="1" applyAlignment="1">
      <alignment horizontal="left" vertical="center"/>
    </xf>
    <xf numFmtId="41" fontId="8" fillId="0" borderId="0" xfId="17" applyNumberFormat="1" applyFont="1" applyFill="1" applyBorder="1" applyAlignment="1">
      <alignment vertical="center"/>
    </xf>
    <xf numFmtId="41" fontId="8" fillId="0" borderId="9" xfId="17" applyNumberFormat="1" applyFont="1" applyFill="1" applyBorder="1" applyAlignment="1">
      <alignment vertical="center"/>
    </xf>
    <xf numFmtId="41" fontId="8" fillId="0" borderId="4" xfId="17" applyNumberFormat="1" applyFont="1" applyFill="1" applyBorder="1" applyAlignment="1">
      <alignment vertical="center"/>
    </xf>
    <xf numFmtId="38" fontId="8" fillId="0" borderId="12" xfId="17" applyFont="1" applyBorder="1" applyAlignment="1">
      <alignment vertical="center"/>
    </xf>
    <xf numFmtId="38" fontId="8" fillId="0" borderId="15" xfId="17" applyFont="1" applyBorder="1" applyAlignment="1">
      <alignment horizontal="distributed" vertical="center"/>
    </xf>
    <xf numFmtId="41" fontId="1" fillId="0" borderId="12" xfId="17" applyNumberFormat="1" applyFont="1" applyFill="1" applyBorder="1" applyAlignment="1">
      <alignment vertical="center"/>
    </xf>
    <xf numFmtId="38" fontId="1" fillId="0" borderId="0" xfId="17" applyFont="1" applyFill="1" applyAlignment="1">
      <alignment vertical="center"/>
    </xf>
    <xf numFmtId="38" fontId="8" fillId="0" borderId="0" xfId="17" applyFont="1" applyAlignment="1">
      <alignment vertical="center"/>
    </xf>
    <xf numFmtId="0" fontId="7" fillId="0" borderId="0" xfId="49" applyFont="1" applyAlignment="1">
      <alignment vertical="center"/>
      <protection/>
    </xf>
    <xf numFmtId="209" fontId="8" fillId="0" borderId="0" xfId="17" applyNumberFormat="1" applyFont="1" applyBorder="1" applyAlignment="1">
      <alignment vertical="center"/>
    </xf>
    <xf numFmtId="38" fontId="8" fillId="0" borderId="0" xfId="17" applyFont="1" applyBorder="1" applyAlignment="1">
      <alignment horizontal="right" vertical="center"/>
    </xf>
    <xf numFmtId="38" fontId="8" fillId="0" borderId="0" xfId="17" applyFont="1" applyAlignment="1">
      <alignment vertical="center" shrinkToFit="1"/>
    </xf>
    <xf numFmtId="38" fontId="8" fillId="0" borderId="3" xfId="17" applyFont="1" applyBorder="1" applyAlignment="1">
      <alignment horizontal="center" vertical="center" shrinkToFit="1"/>
    </xf>
    <xf numFmtId="38" fontId="1" fillId="0" borderId="25" xfId="17" applyFont="1" applyBorder="1" applyAlignment="1">
      <alignment horizontal="distributed" vertical="center" shrinkToFit="1"/>
    </xf>
    <xf numFmtId="38" fontId="1" fillId="0" borderId="25" xfId="17" applyFont="1" applyBorder="1" applyAlignment="1">
      <alignment horizontal="center" vertical="center" shrinkToFit="1"/>
    </xf>
    <xf numFmtId="38" fontId="8" fillId="0" borderId="11" xfId="17" applyFont="1" applyBorder="1" applyAlignment="1">
      <alignment vertical="center" shrinkToFit="1"/>
    </xf>
    <xf numFmtId="38" fontId="8" fillId="0" borderId="3" xfId="17" applyFont="1" applyBorder="1" applyAlignment="1">
      <alignment horizontal="distributed" vertical="center" shrinkToFit="1"/>
    </xf>
    <xf numFmtId="38" fontId="1" fillId="0" borderId="3" xfId="17" applyFont="1" applyBorder="1" applyAlignment="1">
      <alignment horizontal="distributed" vertical="center" shrinkToFit="1"/>
    </xf>
    <xf numFmtId="38" fontId="1" fillId="0" borderId="0" xfId="17" applyFont="1" applyAlignment="1">
      <alignment vertical="center" shrinkToFit="1"/>
    </xf>
    <xf numFmtId="38" fontId="9" fillId="0" borderId="3" xfId="17" applyFont="1" applyBorder="1" applyAlignment="1">
      <alignment horizontal="distributed" vertical="center" shrinkToFit="1"/>
    </xf>
    <xf numFmtId="38" fontId="9" fillId="0" borderId="0" xfId="17" applyFont="1" applyAlignment="1">
      <alignment vertical="center" shrinkToFit="1"/>
    </xf>
    <xf numFmtId="38" fontId="14" fillId="0" borderId="3" xfId="17" applyFont="1" applyBorder="1" applyAlignment="1">
      <alignment horizontal="distributed" vertical="center" shrinkToFit="1"/>
    </xf>
    <xf numFmtId="38" fontId="1" fillId="0" borderId="11" xfId="17" applyFont="1" applyBorder="1" applyAlignment="1">
      <alignment horizontal="distributed" vertical="center" shrinkToFit="1"/>
    </xf>
    <xf numFmtId="38" fontId="8" fillId="0" borderId="0" xfId="17" applyFont="1" applyBorder="1" applyAlignment="1">
      <alignment vertical="center" shrinkToFit="1"/>
    </xf>
    <xf numFmtId="38" fontId="8" fillId="0" borderId="9" xfId="17" applyFont="1" applyBorder="1" applyAlignment="1">
      <alignment vertical="center" shrinkToFit="1"/>
    </xf>
    <xf numFmtId="38" fontId="1" fillId="0" borderId="0" xfId="17" applyFont="1" applyAlignment="1">
      <alignment horizontal="center" vertical="center"/>
    </xf>
    <xf numFmtId="38" fontId="8" fillId="0" borderId="25" xfId="17" applyFont="1" applyBorder="1" applyAlignment="1">
      <alignment horizontal="distributed" vertical="center"/>
    </xf>
    <xf numFmtId="38" fontId="8" fillId="0" borderId="26" xfId="17" applyFont="1" applyBorder="1" applyAlignment="1">
      <alignment horizontal="distributed" vertical="center"/>
    </xf>
    <xf numFmtId="38" fontId="8" fillId="0" borderId="5" xfId="17" applyFont="1" applyBorder="1" applyAlignment="1">
      <alignment horizontal="distributed" vertical="center"/>
    </xf>
    <xf numFmtId="38" fontId="8" fillId="0" borderId="7" xfId="17" applyFont="1" applyBorder="1" applyAlignment="1">
      <alignment horizontal="distributed" vertical="center"/>
    </xf>
    <xf numFmtId="38" fontId="9" fillId="0" borderId="9" xfId="17" applyFont="1" applyBorder="1" applyAlignment="1">
      <alignment horizontal="right" vertical="center"/>
    </xf>
    <xf numFmtId="38" fontId="14" fillId="0" borderId="9" xfId="17" applyFont="1" applyBorder="1" applyAlignment="1">
      <alignment horizontal="right" vertical="center"/>
    </xf>
    <xf numFmtId="38" fontId="1" fillId="0" borderId="13" xfId="17" applyNumberFormat="1" applyFont="1" applyBorder="1" applyAlignment="1">
      <alignment vertical="center"/>
    </xf>
    <xf numFmtId="49" fontId="1" fillId="0" borderId="0" xfId="17" applyNumberFormat="1" applyFont="1" applyAlignment="1">
      <alignment vertical="center"/>
    </xf>
    <xf numFmtId="38" fontId="8" fillId="0" borderId="0" xfId="17" applyFont="1" applyFill="1" applyAlignment="1">
      <alignment vertical="center"/>
    </xf>
    <xf numFmtId="38" fontId="7" fillId="0" borderId="0" xfId="17" applyFont="1" applyFill="1" applyAlignment="1">
      <alignment vertical="center"/>
    </xf>
    <xf numFmtId="0" fontId="8" fillId="0" borderId="0" xfId="50" applyFont="1" applyFill="1">
      <alignment/>
      <protection/>
    </xf>
    <xf numFmtId="38" fontId="8" fillId="0" borderId="0" xfId="17" applyFont="1" applyFill="1" applyAlignment="1">
      <alignment horizontal="center" vertical="center"/>
    </xf>
    <xf numFmtId="38" fontId="1" fillId="0" borderId="28" xfId="17" applyFont="1" applyFill="1" applyBorder="1" applyAlignment="1">
      <alignment horizontal="centerContinuous" vertical="center"/>
    </xf>
    <xf numFmtId="38" fontId="1" fillId="0" borderId="28" xfId="17" applyFont="1" applyFill="1" applyBorder="1" applyAlignment="1">
      <alignment horizontal="distributed" vertical="center"/>
    </xf>
    <xf numFmtId="0" fontId="1" fillId="0" borderId="0" xfId="50" applyFont="1" applyFill="1" applyBorder="1" applyAlignment="1">
      <alignment horizontal="center"/>
      <protection/>
    </xf>
    <xf numFmtId="38" fontId="1" fillId="0" borderId="0" xfId="17" applyFont="1" applyFill="1" applyBorder="1" applyAlignment="1">
      <alignment horizontal="center" vertical="center"/>
    </xf>
    <xf numFmtId="38" fontId="1" fillId="0" borderId="13" xfId="17" applyFont="1" applyFill="1" applyBorder="1" applyAlignment="1">
      <alignment horizontal="center" vertical="center"/>
    </xf>
    <xf numFmtId="38" fontId="1" fillId="0" borderId="25" xfId="17" applyFont="1" applyFill="1" applyBorder="1" applyAlignment="1">
      <alignment horizontal="center" vertical="center"/>
    </xf>
    <xf numFmtId="38" fontId="1" fillId="0" borderId="13" xfId="17" applyFont="1" applyFill="1" applyBorder="1" applyAlignment="1">
      <alignment horizontal="distributed" vertical="center"/>
    </xf>
    <xf numFmtId="38" fontId="1" fillId="0" borderId="26" xfId="17" applyFont="1" applyFill="1" applyBorder="1" applyAlignment="1">
      <alignment vertical="center"/>
    </xf>
    <xf numFmtId="38" fontId="1" fillId="0" borderId="5" xfId="17" applyFont="1" applyFill="1" applyBorder="1" applyAlignment="1">
      <alignment horizontal="right" vertical="center"/>
    </xf>
    <xf numFmtId="38" fontId="1" fillId="0" borderId="5" xfId="17" applyFont="1" applyFill="1" applyBorder="1" applyAlignment="1">
      <alignment horizontal="center" vertical="center"/>
    </xf>
    <xf numFmtId="38" fontId="1" fillId="0" borderId="7" xfId="17" applyFont="1" applyFill="1" applyBorder="1" applyAlignment="1">
      <alignment horizontal="right" vertical="center"/>
    </xf>
    <xf numFmtId="38" fontId="9" fillId="0" borderId="0" xfId="17" applyFont="1" applyFill="1" applyAlignment="1">
      <alignment vertical="center"/>
    </xf>
    <xf numFmtId="41" fontId="1" fillId="0" borderId="0" xfId="17" applyNumberFormat="1" applyFont="1" applyFill="1" applyBorder="1" applyAlignment="1">
      <alignment horizontal="center" vertical="center"/>
    </xf>
    <xf numFmtId="38" fontId="1" fillId="0" borderId="3" xfId="17" applyFont="1" applyFill="1" applyBorder="1" applyAlignment="1">
      <alignment horizontal="right" vertical="center"/>
    </xf>
    <xf numFmtId="38" fontId="1" fillId="0" borderId="3" xfId="17" applyFont="1" applyFill="1" applyBorder="1" applyAlignment="1" quotePrefix="1">
      <alignment horizontal="right" vertical="center"/>
    </xf>
    <xf numFmtId="41" fontId="1" fillId="0" borderId="26" xfId="17" applyNumberFormat="1" applyFont="1" applyFill="1" applyBorder="1" applyAlignment="1">
      <alignment vertical="center"/>
    </xf>
    <xf numFmtId="41" fontId="1" fillId="0" borderId="5" xfId="17" applyNumberFormat="1" applyFont="1" applyFill="1" applyBorder="1" applyAlignment="1">
      <alignment vertical="center"/>
    </xf>
    <xf numFmtId="41" fontId="1" fillId="0" borderId="5" xfId="17" applyNumberFormat="1" applyFont="1" applyFill="1" applyBorder="1" applyAlignment="1">
      <alignment horizontal="right" vertical="center"/>
    </xf>
    <xf numFmtId="41" fontId="1" fillId="0" borderId="5" xfId="17" applyNumberFormat="1" applyFont="1" applyFill="1" applyBorder="1" applyAlignment="1">
      <alignment horizontal="center" vertical="center"/>
    </xf>
    <xf numFmtId="41" fontId="1" fillId="0" borderId="7" xfId="17" applyNumberFormat="1" applyFont="1" applyFill="1" applyBorder="1" applyAlignment="1">
      <alignment horizontal="right" vertical="center"/>
    </xf>
    <xf numFmtId="38" fontId="9" fillId="0" borderId="0" xfId="17" applyFont="1" applyFill="1" applyBorder="1" applyAlignment="1">
      <alignment vertical="center"/>
    </xf>
    <xf numFmtId="0" fontId="7" fillId="0" borderId="0" xfId="51" applyFont="1" applyAlignment="1">
      <alignment vertical="center"/>
      <protection/>
    </xf>
    <xf numFmtId="38" fontId="1" fillId="0" borderId="27" xfId="17" applyFont="1" applyBorder="1" applyAlignment="1">
      <alignment horizontal="centerContinuous" vertical="center"/>
    </xf>
    <xf numFmtId="180" fontId="9" fillId="0" borderId="0" xfId="17" applyNumberFormat="1" applyFont="1" applyBorder="1" applyAlignment="1">
      <alignment vertical="center"/>
    </xf>
    <xf numFmtId="180" fontId="9" fillId="0" borderId="9" xfId="17" applyNumberFormat="1" applyFont="1" applyBorder="1" applyAlignment="1">
      <alignment vertical="center"/>
    </xf>
    <xf numFmtId="38" fontId="8" fillId="0" borderId="9" xfId="17" applyFont="1" applyBorder="1" applyAlignment="1">
      <alignment vertical="center"/>
    </xf>
    <xf numFmtId="41" fontId="8" fillId="0" borderId="4" xfId="17" applyNumberFormat="1" applyFont="1" applyBorder="1" applyAlignment="1">
      <alignment vertical="center"/>
    </xf>
    <xf numFmtId="180" fontId="8" fillId="0" borderId="0" xfId="17" applyNumberFormat="1" applyFont="1" applyBorder="1" applyAlignment="1">
      <alignment vertical="center"/>
    </xf>
    <xf numFmtId="180" fontId="8" fillId="0" borderId="9" xfId="17" applyNumberFormat="1" applyFont="1" applyBorder="1" applyAlignment="1">
      <alignment vertical="center"/>
    </xf>
    <xf numFmtId="180" fontId="14" fillId="0" borderId="9" xfId="17" applyNumberFormat="1" applyFont="1" applyBorder="1" applyAlignment="1">
      <alignment vertical="center"/>
    </xf>
    <xf numFmtId="180" fontId="1" fillId="0" borderId="9" xfId="17" applyNumberFormat="1" applyFont="1" applyBorder="1" applyAlignment="1">
      <alignment vertical="center"/>
    </xf>
    <xf numFmtId="180" fontId="1" fillId="0" borderId="15" xfId="17" applyNumberFormat="1" applyFont="1" applyBorder="1" applyAlignment="1">
      <alignment vertical="center"/>
    </xf>
    <xf numFmtId="0" fontId="15" fillId="0" borderId="12" xfId="25" applyFont="1" applyBorder="1" applyAlignment="1">
      <alignment horizontal="distributed" vertical="center" wrapText="1"/>
      <protection/>
    </xf>
    <xf numFmtId="0" fontId="15" fillId="0" borderId="15" xfId="25" applyFont="1" applyBorder="1" applyAlignment="1">
      <alignment horizontal="distributed" vertical="center" wrapText="1"/>
      <protection/>
    </xf>
    <xf numFmtId="0" fontId="17" fillId="0" borderId="9" xfId="25" applyFont="1" applyBorder="1" applyAlignment="1">
      <alignment horizontal="center" vertical="center" wrapText="1"/>
      <protection/>
    </xf>
    <xf numFmtId="0" fontId="17" fillId="0" borderId="12" xfId="25" applyFont="1" applyBorder="1" applyAlignment="1">
      <alignment/>
      <protection/>
    </xf>
    <xf numFmtId="0" fontId="17" fillId="0" borderId="15" xfId="25" applyFont="1" applyBorder="1" applyAlignment="1">
      <alignment/>
      <protection/>
    </xf>
    <xf numFmtId="0" fontId="1" fillId="0" borderId="26" xfId="25" applyFont="1" applyBorder="1" applyAlignment="1">
      <alignment horizontal="distributed" vertical="center" wrapText="1"/>
      <protection/>
    </xf>
    <xf numFmtId="0" fontId="1" fillId="0" borderId="7" xfId="25" applyFont="1" applyBorder="1" applyAlignment="1">
      <alignment horizontal="distributed" vertical="center" wrapText="1"/>
      <protection/>
    </xf>
    <xf numFmtId="0" fontId="0" fillId="0" borderId="15" xfId="25" applyBorder="1" applyAlignment="1">
      <alignment vertical="center"/>
      <protection/>
    </xf>
    <xf numFmtId="0" fontId="1" fillId="0" borderId="43" xfId="25" applyFont="1" applyFill="1" applyBorder="1" applyAlignment="1">
      <alignment horizontal="center" vertical="center"/>
      <protection/>
    </xf>
    <xf numFmtId="0" fontId="15" fillId="0" borderId="40" xfId="25" applyFont="1" applyFill="1" applyBorder="1" applyAlignment="1">
      <alignment horizontal="center" vertical="center"/>
      <protection/>
    </xf>
    <xf numFmtId="0" fontId="15" fillId="0" borderId="30" xfId="25" applyFont="1" applyFill="1" applyBorder="1" applyAlignment="1">
      <alignment horizontal="center" vertical="center"/>
      <protection/>
    </xf>
    <xf numFmtId="0" fontId="1" fillId="0" borderId="32" xfId="25" applyFont="1" applyBorder="1" applyAlignment="1">
      <alignment horizontal="center" vertical="center"/>
      <protection/>
    </xf>
    <xf numFmtId="0" fontId="1" fillId="0" borderId="41" xfId="25" applyFont="1" applyBorder="1" applyAlignment="1">
      <alignment horizontal="center" vertical="center"/>
      <protection/>
    </xf>
    <xf numFmtId="0" fontId="0" fillId="0" borderId="41" xfId="25" applyBorder="1" applyAlignment="1">
      <alignment horizontal="center" vertical="center"/>
      <protection/>
    </xf>
    <xf numFmtId="0" fontId="0" fillId="0" borderId="42" xfId="25" applyBorder="1" applyAlignment="1">
      <alignment horizontal="center" vertical="center"/>
      <protection/>
    </xf>
    <xf numFmtId="0" fontId="8" fillId="0" borderId="4" xfId="25" applyFont="1" applyBorder="1" applyAlignment="1">
      <alignment horizontal="center" vertical="center" wrapText="1"/>
      <protection/>
    </xf>
    <xf numFmtId="0" fontId="1" fillId="0" borderId="32" xfId="25" applyFont="1" applyBorder="1" applyAlignment="1">
      <alignment horizontal="distributed" vertical="center"/>
      <protection/>
    </xf>
    <xf numFmtId="0" fontId="1" fillId="0" borderId="42" xfId="25" applyFont="1" applyBorder="1" applyAlignment="1">
      <alignment horizontal="distributed" vertical="center"/>
      <protection/>
    </xf>
    <xf numFmtId="0" fontId="1" fillId="0" borderId="7" xfId="25" applyFont="1" applyBorder="1" applyAlignment="1">
      <alignment horizontal="center" vertical="center"/>
      <protection/>
    </xf>
    <xf numFmtId="0" fontId="1" fillId="0" borderId="25" xfId="25" applyFont="1" applyBorder="1" applyAlignment="1">
      <alignment horizontal="center" vertical="center"/>
      <protection/>
    </xf>
    <xf numFmtId="0" fontId="1" fillId="0" borderId="32" xfId="25" applyFont="1" applyFill="1" applyBorder="1" applyAlignment="1">
      <alignment horizontal="distributed"/>
      <protection/>
    </xf>
    <xf numFmtId="0" fontId="1" fillId="0" borderId="42" xfId="25" applyFont="1" applyFill="1" applyBorder="1" applyAlignment="1">
      <alignment horizontal="distributed"/>
      <protection/>
    </xf>
    <xf numFmtId="0" fontId="1" fillId="0" borderId="28" xfId="25" applyFont="1" applyFill="1" applyBorder="1" applyAlignment="1">
      <alignment horizontal="center" vertical="center"/>
      <protection/>
    </xf>
    <xf numFmtId="0" fontId="1" fillId="0" borderId="3" xfId="25" applyFont="1" applyFill="1" applyBorder="1" applyAlignment="1">
      <alignment horizontal="center" vertical="center"/>
      <protection/>
    </xf>
    <xf numFmtId="0" fontId="15" fillId="0" borderId="11" xfId="25" applyFont="1" applyFill="1" applyBorder="1" applyAlignment="1">
      <alignment horizontal="center" vertical="center"/>
      <protection/>
    </xf>
    <xf numFmtId="0" fontId="1" fillId="0" borderId="3" xfId="25" applyFont="1" applyBorder="1" applyAlignment="1">
      <alignment horizontal="distributed" vertical="center"/>
      <protection/>
    </xf>
    <xf numFmtId="0" fontId="0" fillId="0" borderId="11" xfId="25" applyBorder="1" applyAlignment="1">
      <alignment vertical="center"/>
      <protection/>
    </xf>
    <xf numFmtId="0" fontId="15" fillId="0" borderId="3" xfId="25" applyFont="1" applyBorder="1" applyAlignment="1">
      <alignment horizontal="center" vertical="center"/>
      <protection/>
    </xf>
    <xf numFmtId="0" fontId="15" fillId="0" borderId="3" xfId="25" applyFont="1" applyFill="1" applyBorder="1" applyAlignment="1">
      <alignment horizontal="center" vertical="center"/>
      <protection/>
    </xf>
    <xf numFmtId="0" fontId="1" fillId="0" borderId="25" xfId="25" applyFont="1" applyBorder="1" applyAlignment="1">
      <alignment horizontal="distributed" vertical="center" wrapText="1"/>
      <protection/>
    </xf>
    <xf numFmtId="0" fontId="0" fillId="0" borderId="25" xfId="25" applyBorder="1" applyAlignment="1">
      <alignment vertical="center"/>
      <protection/>
    </xf>
    <xf numFmtId="0" fontId="1" fillId="0" borderId="3" xfId="25" applyFont="1" applyBorder="1" applyAlignment="1">
      <alignment horizontal="center" vertical="center"/>
      <protection/>
    </xf>
    <xf numFmtId="0" fontId="15" fillId="0" borderId="11" xfId="25" applyFont="1" applyBorder="1" applyAlignment="1">
      <alignment horizontal="center" vertical="center"/>
      <protection/>
    </xf>
    <xf numFmtId="0" fontId="1" fillId="0" borderId="27" xfId="24" applyFont="1" applyFill="1" applyBorder="1" applyAlignment="1">
      <alignment horizontal="center"/>
      <protection/>
    </xf>
    <xf numFmtId="0" fontId="1" fillId="0" borderId="38" xfId="24" applyFont="1" applyFill="1" applyBorder="1" applyAlignment="1">
      <alignment horizontal="center"/>
      <protection/>
    </xf>
    <xf numFmtId="0" fontId="1" fillId="0" borderId="28" xfId="25" applyFont="1" applyBorder="1" applyAlignment="1">
      <alignment horizontal="center" vertical="center"/>
      <protection/>
    </xf>
    <xf numFmtId="0" fontId="0" fillId="0" borderId="3" xfId="23" applyBorder="1" applyAlignment="1">
      <alignment horizontal="distributed" vertical="top" wrapText="1"/>
      <protection/>
    </xf>
    <xf numFmtId="0" fontId="1" fillId="0" borderId="29" xfId="24" applyFont="1" applyBorder="1" applyAlignment="1">
      <alignment horizontal="distributed" vertical="center"/>
      <protection/>
    </xf>
    <xf numFmtId="0" fontId="0" fillId="0" borderId="11" xfId="24" applyBorder="1" applyAlignment="1">
      <alignment horizontal="distributed" vertical="center"/>
      <protection/>
    </xf>
    <xf numFmtId="0" fontId="1" fillId="0" borderId="43" xfId="24" applyFont="1" applyBorder="1" applyAlignment="1">
      <alignment horizontal="center"/>
      <protection/>
    </xf>
    <xf numFmtId="0" fontId="1" fillId="0" borderId="30" xfId="24" applyFont="1" applyBorder="1" applyAlignment="1">
      <alignment horizontal="center"/>
      <protection/>
    </xf>
    <xf numFmtId="0" fontId="0" fillId="0" borderId="39" xfId="23" applyBorder="1" applyAlignment="1">
      <alignment horizontal="center" vertical="center"/>
      <protection/>
    </xf>
    <xf numFmtId="38" fontId="1" fillId="0" borderId="25" xfId="17" applyFont="1" applyBorder="1" applyAlignment="1">
      <alignment horizontal="distributed" vertical="center"/>
    </xf>
    <xf numFmtId="0" fontId="0" fillId="0" borderId="25" xfId="23" applyBorder="1" applyAlignment="1">
      <alignment horizontal="distributed" vertical="center"/>
      <protection/>
    </xf>
    <xf numFmtId="38" fontId="8" fillId="0" borderId="28" xfId="17" applyFont="1" applyBorder="1" applyAlignment="1">
      <alignment horizontal="distributed" vertical="top" wrapText="1"/>
    </xf>
    <xf numFmtId="38" fontId="1" fillId="0" borderId="29" xfId="17" applyFont="1" applyBorder="1" applyAlignment="1">
      <alignment horizontal="distributed" vertical="center"/>
    </xf>
    <xf numFmtId="0" fontId="0" fillId="0" borderId="3" xfId="23" applyBorder="1" applyAlignment="1">
      <alignment horizontal="distributed" vertical="center"/>
      <protection/>
    </xf>
    <xf numFmtId="0" fontId="0" fillId="0" borderId="11" xfId="23" applyBorder="1" applyAlignment="1">
      <alignment horizontal="distributed" vertical="center"/>
      <protection/>
    </xf>
    <xf numFmtId="38" fontId="1" fillId="0" borderId="27" xfId="17" applyFont="1" applyBorder="1" applyAlignment="1">
      <alignment horizontal="center" vertical="center"/>
    </xf>
    <xf numFmtId="0" fontId="0" fillId="0" borderId="38" xfId="23" applyBorder="1" applyAlignment="1">
      <alignment horizontal="center" vertical="center"/>
      <protection/>
    </xf>
    <xf numFmtId="0" fontId="1" fillId="0" borderId="4" xfId="22" applyFont="1" applyBorder="1" applyAlignment="1">
      <alignment horizontal="distributed"/>
      <protection/>
    </xf>
    <xf numFmtId="0" fontId="1" fillId="0" borderId="0" xfId="22" applyFont="1" applyBorder="1" applyAlignment="1">
      <alignment horizontal="distributed"/>
      <protection/>
    </xf>
    <xf numFmtId="180" fontId="1" fillId="0" borderId="27" xfId="22" applyNumberFormat="1" applyFont="1" applyBorder="1" applyAlignment="1">
      <alignment horizontal="center" vertical="center"/>
      <protection/>
    </xf>
    <xf numFmtId="180" fontId="1" fillId="0" borderId="39" xfId="22" applyNumberFormat="1" applyFont="1" applyBorder="1" applyAlignment="1">
      <alignment horizontal="center" vertical="center"/>
      <protection/>
    </xf>
    <xf numFmtId="180" fontId="1" fillId="0" borderId="12" xfId="22" applyNumberFormat="1" applyFont="1" applyBorder="1" applyAlignment="1">
      <alignment horizontal="center" vertical="center"/>
      <protection/>
    </xf>
    <xf numFmtId="180" fontId="1" fillId="0" borderId="15" xfId="22" applyNumberFormat="1" applyFont="1" applyBorder="1" applyAlignment="1">
      <alignment horizontal="center" vertical="center"/>
      <protection/>
    </xf>
    <xf numFmtId="0" fontId="0" fillId="0" borderId="9" xfId="22" applyBorder="1" applyAlignment="1">
      <alignment horizontal="center"/>
      <protection/>
    </xf>
    <xf numFmtId="0" fontId="0" fillId="0" borderId="12" xfId="22" applyBorder="1" applyAlignment="1">
      <alignment horizontal="distributed" vertical="center"/>
      <protection/>
    </xf>
    <xf numFmtId="0" fontId="0" fillId="0" borderId="15" xfId="22" applyBorder="1" applyAlignment="1">
      <alignment horizontal="distributed" vertical="center"/>
      <protection/>
    </xf>
    <xf numFmtId="0" fontId="1" fillId="0" borderId="27" xfId="22" applyFont="1" applyBorder="1" applyAlignment="1">
      <alignment horizontal="center" vertical="center"/>
      <protection/>
    </xf>
    <xf numFmtId="0" fontId="1" fillId="0" borderId="39" xfId="22" applyFont="1" applyBorder="1" applyAlignment="1">
      <alignment horizontal="center" vertical="center"/>
      <protection/>
    </xf>
    <xf numFmtId="0" fontId="1" fillId="0" borderId="12" xfId="22" applyFont="1" applyBorder="1" applyAlignment="1">
      <alignment horizontal="center" vertical="center"/>
      <protection/>
    </xf>
    <xf numFmtId="0" fontId="1" fillId="0" borderId="15" xfId="22" applyFont="1" applyBorder="1" applyAlignment="1">
      <alignment horizontal="center" vertical="center"/>
      <protection/>
    </xf>
    <xf numFmtId="0" fontId="1" fillId="0" borderId="4" xfId="22" applyFont="1" applyBorder="1" applyAlignment="1">
      <alignment horizontal="center"/>
      <protection/>
    </xf>
    <xf numFmtId="0" fontId="1" fillId="0" borderId="0" xfId="22" applyFont="1" applyBorder="1" applyAlignment="1">
      <alignment horizontal="center"/>
      <protection/>
    </xf>
    <xf numFmtId="0" fontId="0" fillId="0" borderId="39" xfId="22" applyBorder="1" applyAlignment="1">
      <alignment horizontal="distributed" vertical="center"/>
      <protection/>
    </xf>
    <xf numFmtId="0" fontId="0" fillId="0" borderId="4" xfId="22" applyBorder="1" applyAlignment="1">
      <alignment horizontal="distributed" vertical="center"/>
      <protection/>
    </xf>
    <xf numFmtId="0" fontId="0" fillId="0" borderId="9" xfId="22" applyBorder="1" applyAlignment="1">
      <alignment horizontal="distributed" vertical="center"/>
      <protection/>
    </xf>
    <xf numFmtId="0" fontId="0" fillId="0" borderId="11" xfId="22" applyBorder="1" applyAlignment="1">
      <alignment horizontal="distributed" vertical="center"/>
      <protection/>
    </xf>
    <xf numFmtId="0" fontId="14" fillId="0" borderId="26" xfId="22" applyFont="1" applyBorder="1" applyAlignment="1">
      <alignment horizontal="center" vertical="center"/>
      <protection/>
    </xf>
    <xf numFmtId="0" fontId="14" fillId="0" borderId="5" xfId="22" applyFont="1" applyBorder="1" applyAlignment="1">
      <alignment horizontal="center" vertical="center"/>
      <protection/>
    </xf>
    <xf numFmtId="0" fontId="1" fillId="0" borderId="27" xfId="22" applyFont="1" applyBorder="1" applyAlignment="1">
      <alignment horizontal="distributed" vertical="center"/>
      <protection/>
    </xf>
    <xf numFmtId="38" fontId="14" fillId="0" borderId="9" xfId="17" applyFont="1" applyBorder="1" applyAlignment="1">
      <alignment horizontal="center" vertical="center"/>
    </xf>
    <xf numFmtId="0" fontId="1" fillId="0" borderId="29" xfId="22" applyFont="1" applyBorder="1" applyAlignment="1">
      <alignment horizontal="distributed" vertical="center"/>
      <protection/>
    </xf>
    <xf numFmtId="0" fontId="1" fillId="0" borderId="43" xfId="21" applyFont="1" applyBorder="1" applyAlignment="1">
      <alignment horizontal="center" vertical="center"/>
      <protection/>
    </xf>
    <xf numFmtId="0" fontId="1" fillId="0" borderId="30" xfId="21" applyFont="1" applyBorder="1" applyAlignment="1">
      <alignment horizontal="center" vertical="center"/>
      <protection/>
    </xf>
    <xf numFmtId="0" fontId="9" fillId="0" borderId="4" xfId="21" applyFont="1" applyBorder="1" applyAlignment="1">
      <alignment horizontal="distributed" vertical="center"/>
      <protection/>
    </xf>
    <xf numFmtId="0" fontId="9" fillId="0" borderId="9" xfId="21" applyFont="1" applyBorder="1" applyAlignment="1">
      <alignment horizontal="distributed" vertical="center"/>
      <protection/>
    </xf>
    <xf numFmtId="38" fontId="9" fillId="0" borderId="4" xfId="17" applyFont="1" applyBorder="1" applyAlignment="1">
      <alignment horizontal="distributed" vertical="center"/>
    </xf>
    <xf numFmtId="38" fontId="9" fillId="0" borderId="9" xfId="17" applyFont="1" applyBorder="1" applyAlignment="1">
      <alignment horizontal="distributed" vertical="center"/>
    </xf>
    <xf numFmtId="0" fontId="1" fillId="0" borderId="4" xfId="21" applyFont="1" applyBorder="1" applyAlignment="1">
      <alignment horizontal="distributed" vertical="center"/>
      <protection/>
    </xf>
    <xf numFmtId="0" fontId="11" fillId="0" borderId="9" xfId="21" applyFont="1" applyBorder="1" applyAlignment="1">
      <alignment horizontal="distributed" vertical="center"/>
      <protection/>
    </xf>
    <xf numFmtId="0" fontId="1" fillId="0" borderId="9" xfId="21" applyFont="1" applyBorder="1" applyAlignment="1">
      <alignment horizontal="distributed" vertical="center"/>
      <protection/>
    </xf>
    <xf numFmtId="38" fontId="14" fillId="0" borderId="4" xfId="17" applyFont="1" applyBorder="1" applyAlignment="1">
      <alignment horizontal="distributed" vertical="center"/>
    </xf>
    <xf numFmtId="38" fontId="14" fillId="0" borderId="9" xfId="17" applyFont="1" applyBorder="1" applyAlignment="1">
      <alignment horizontal="distributed" vertical="center"/>
    </xf>
    <xf numFmtId="38" fontId="14" fillId="0" borderId="4" xfId="17" applyFont="1" applyBorder="1" applyAlignment="1">
      <alignment horizontal="center" vertical="center"/>
    </xf>
    <xf numFmtId="38" fontId="14" fillId="0" borderId="0" xfId="17" applyFont="1" applyBorder="1" applyAlignment="1">
      <alignment horizontal="center" vertical="center"/>
    </xf>
    <xf numFmtId="0" fontId="1" fillId="0" borderId="26" xfId="25" applyFont="1" applyBorder="1" applyAlignment="1">
      <alignment horizontal="center" vertical="center"/>
      <protection/>
    </xf>
    <xf numFmtId="0" fontId="1" fillId="0" borderId="12" xfId="25" applyFont="1" applyBorder="1" applyAlignment="1">
      <alignment horizontal="center" vertical="center"/>
      <protection/>
    </xf>
    <xf numFmtId="0" fontId="1" fillId="0" borderId="15" xfId="25" applyFont="1" applyBorder="1" applyAlignment="1">
      <alignment horizontal="center" vertical="center"/>
      <protection/>
    </xf>
    <xf numFmtId="0" fontId="1" fillId="0" borderId="42" xfId="25" applyFont="1" applyBorder="1" applyAlignment="1">
      <alignment horizontal="center" vertical="center"/>
      <protection/>
    </xf>
    <xf numFmtId="0" fontId="1" fillId="0" borderId="32" xfId="25" applyFont="1" applyFill="1" applyBorder="1" applyAlignment="1">
      <alignment horizontal="center" vertical="center"/>
      <protection/>
    </xf>
    <xf numFmtId="0" fontId="1" fillId="0" borderId="42" xfId="25" applyFont="1" applyFill="1" applyBorder="1" applyAlignment="1">
      <alignment horizontal="center" vertical="center"/>
      <protection/>
    </xf>
    <xf numFmtId="0" fontId="1" fillId="0" borderId="29" xfId="25" applyFont="1" applyBorder="1" applyAlignment="1">
      <alignment horizontal="distributed" vertical="center"/>
      <protection/>
    </xf>
    <xf numFmtId="0" fontId="0" fillId="0" borderId="3" xfId="25" applyBorder="1" applyAlignment="1">
      <alignment vertical="center"/>
      <protection/>
    </xf>
    <xf numFmtId="0" fontId="1" fillId="0" borderId="43" xfId="25" applyFont="1" applyFill="1" applyBorder="1" applyAlignment="1">
      <alignment/>
      <protection/>
    </xf>
    <xf numFmtId="0" fontId="1" fillId="0" borderId="30" xfId="25" applyFont="1" applyFill="1" applyBorder="1" applyAlignment="1">
      <alignment/>
      <protection/>
    </xf>
    <xf numFmtId="0" fontId="1" fillId="0" borderId="43" xfId="25" applyFont="1" applyBorder="1" applyAlignment="1">
      <alignment horizontal="center" vertical="distributed"/>
      <protection/>
    </xf>
    <xf numFmtId="0" fontId="1" fillId="0" borderId="30" xfId="25" applyFont="1" applyBorder="1" applyAlignment="1">
      <alignment horizontal="center" vertical="distributed"/>
      <protection/>
    </xf>
    <xf numFmtId="0" fontId="1" fillId="0" borderId="43" xfId="25" applyFont="1" applyFill="1" applyBorder="1" applyAlignment="1">
      <alignment horizontal="center" vertical="distributed"/>
      <protection/>
    </xf>
    <xf numFmtId="0" fontId="1" fillId="0" borderId="40" xfId="25" applyFont="1" applyFill="1" applyBorder="1" applyAlignment="1">
      <alignment horizontal="center" vertical="distributed"/>
      <protection/>
    </xf>
    <xf numFmtId="0" fontId="1" fillId="0" borderId="30" xfId="25" applyFont="1" applyFill="1" applyBorder="1" applyAlignment="1">
      <alignment horizontal="center" vertical="distributed"/>
      <protection/>
    </xf>
    <xf numFmtId="0" fontId="1" fillId="0" borderId="28" xfId="27" applyFont="1" applyBorder="1" applyAlignment="1">
      <alignment horizontal="distributed" vertical="center"/>
      <protection/>
    </xf>
    <xf numFmtId="0" fontId="15" fillId="0" borderId="3" xfId="27" applyFont="1" applyBorder="1" applyAlignment="1">
      <alignment horizontal="distributed" vertical="center"/>
      <protection/>
    </xf>
    <xf numFmtId="0" fontId="15" fillId="0" borderId="11" xfId="27" applyFont="1" applyBorder="1" applyAlignment="1">
      <alignment horizontal="distributed" vertical="center"/>
      <protection/>
    </xf>
    <xf numFmtId="0" fontId="1" fillId="0" borderId="29" xfId="27" applyFont="1" applyBorder="1" applyAlignment="1">
      <alignment horizontal="center" vertical="center" wrapText="1"/>
      <protection/>
    </xf>
    <xf numFmtId="0" fontId="15" fillId="0" borderId="3" xfId="27" applyFont="1" applyBorder="1" applyAlignment="1">
      <alignment horizontal="center" vertical="center" wrapText="1"/>
      <protection/>
    </xf>
    <xf numFmtId="0" fontId="15" fillId="0" borderId="11" xfId="27" applyFont="1" applyBorder="1" applyAlignment="1">
      <alignment horizontal="center" vertical="center" wrapText="1"/>
      <protection/>
    </xf>
    <xf numFmtId="0" fontId="1" fillId="0" borderId="27" xfId="27" applyFont="1" applyBorder="1" applyAlignment="1">
      <alignment horizontal="distributed" vertical="center"/>
      <protection/>
    </xf>
    <xf numFmtId="0" fontId="15" fillId="0" borderId="38" xfId="27" applyFont="1" applyBorder="1" applyAlignment="1">
      <alignment/>
      <protection/>
    </xf>
    <xf numFmtId="0" fontId="15" fillId="0" borderId="39" xfId="27" applyFont="1" applyBorder="1" applyAlignment="1">
      <alignment/>
      <protection/>
    </xf>
    <xf numFmtId="0" fontId="1" fillId="0" borderId="29" xfId="27" applyFont="1" applyBorder="1" applyAlignment="1">
      <alignment horizontal="distributed" vertical="center"/>
      <protection/>
    </xf>
    <xf numFmtId="0" fontId="0" fillId="0" borderId="3" xfId="27" applyBorder="1" applyAlignment="1">
      <alignment horizontal="distributed" vertical="center"/>
      <protection/>
    </xf>
    <xf numFmtId="0" fontId="0" fillId="0" borderId="11" xfId="27" applyBorder="1" applyAlignment="1">
      <alignment horizontal="distributed" vertical="center"/>
      <protection/>
    </xf>
    <xf numFmtId="0" fontId="1" fillId="0" borderId="43" xfId="27" applyFont="1" applyBorder="1" applyAlignment="1">
      <alignment horizontal="center" vertical="center"/>
      <protection/>
    </xf>
    <xf numFmtId="0" fontId="1" fillId="0" borderId="40" xfId="27" applyFont="1" applyBorder="1" applyAlignment="1">
      <alignment horizontal="center" vertical="center"/>
      <protection/>
    </xf>
    <xf numFmtId="0" fontId="15" fillId="0" borderId="40" xfId="27" applyFont="1" applyBorder="1" applyAlignment="1">
      <alignment horizontal="center" vertical="center"/>
      <protection/>
    </xf>
    <xf numFmtId="0" fontId="15" fillId="0" borderId="30" xfId="27" applyFont="1" applyBorder="1" applyAlignment="1">
      <alignment horizontal="center" vertical="center"/>
      <protection/>
    </xf>
    <xf numFmtId="0" fontId="1" fillId="0" borderId="28" xfId="27" applyFont="1" applyBorder="1" applyAlignment="1">
      <alignment horizontal="center" vertical="center" wrapText="1"/>
      <protection/>
    </xf>
    <xf numFmtId="0" fontId="1" fillId="0" borderId="3" xfId="27" applyFont="1" applyBorder="1" applyAlignment="1">
      <alignment horizontal="center" vertical="center" wrapText="1"/>
      <protection/>
    </xf>
    <xf numFmtId="0" fontId="1" fillId="0" borderId="11" xfId="27" applyFont="1" applyBorder="1" applyAlignment="1">
      <alignment horizontal="center" vertical="center" wrapText="1"/>
      <protection/>
    </xf>
    <xf numFmtId="0" fontId="1" fillId="0" borderId="28" xfId="27" applyFont="1" applyBorder="1" applyAlignment="1">
      <alignment vertical="center" wrapText="1"/>
      <protection/>
    </xf>
    <xf numFmtId="0" fontId="1" fillId="0" borderId="3" xfId="27" applyFont="1" applyBorder="1" applyAlignment="1">
      <alignment vertical="center" wrapText="1"/>
      <protection/>
    </xf>
    <xf numFmtId="0" fontId="1" fillId="0" borderId="11" xfId="27" applyFont="1" applyBorder="1" applyAlignment="1">
      <alignment vertical="center" wrapText="1"/>
      <protection/>
    </xf>
    <xf numFmtId="0" fontId="1" fillId="0" borderId="3" xfId="27" applyFont="1" applyBorder="1" applyAlignment="1">
      <alignment horizontal="distributed" vertical="center"/>
      <protection/>
    </xf>
    <xf numFmtId="0" fontId="1" fillId="0" borderId="11" xfId="27" applyFont="1" applyBorder="1" applyAlignment="1">
      <alignment horizontal="distributed" vertical="center"/>
      <protection/>
    </xf>
    <xf numFmtId="0" fontId="1" fillId="0" borderId="26" xfId="27" applyFont="1" applyBorder="1" applyAlignment="1">
      <alignment horizontal="distributed" vertical="center"/>
      <protection/>
    </xf>
    <xf numFmtId="0" fontId="1" fillId="0" borderId="4" xfId="27" applyFont="1" applyBorder="1" applyAlignment="1">
      <alignment horizontal="distributed" vertical="center"/>
      <protection/>
    </xf>
    <xf numFmtId="0" fontId="1" fillId="0" borderId="12" xfId="27" applyFont="1" applyBorder="1" applyAlignment="1">
      <alignment horizontal="distributed" vertical="center"/>
      <protection/>
    </xf>
    <xf numFmtId="38" fontId="1" fillId="0" borderId="28" xfId="17" applyFont="1" applyBorder="1" applyAlignment="1">
      <alignment horizontal="distributed" vertical="center"/>
    </xf>
    <xf numFmtId="38" fontId="1" fillId="0" borderId="11" xfId="17" applyFont="1" applyBorder="1" applyAlignment="1">
      <alignment horizontal="distributed" vertical="center"/>
    </xf>
    <xf numFmtId="38" fontId="1" fillId="0" borderId="3" xfId="17" applyFont="1" applyBorder="1" applyAlignment="1">
      <alignment horizontal="distributed" vertical="center" wrapText="1"/>
    </xf>
    <xf numFmtId="38" fontId="1" fillId="0" borderId="11" xfId="17" applyFont="1" applyBorder="1" applyAlignment="1">
      <alignment horizontal="distributed" vertical="center" wrapText="1"/>
    </xf>
    <xf numFmtId="38" fontId="8" fillId="0" borderId="28" xfId="17" applyFont="1" applyBorder="1" applyAlignment="1">
      <alignment horizontal="distributed" vertical="center" wrapText="1"/>
    </xf>
    <xf numFmtId="38" fontId="8" fillId="0" borderId="3" xfId="17" applyFont="1" applyBorder="1" applyAlignment="1">
      <alignment horizontal="distributed" vertical="center" wrapText="1"/>
    </xf>
    <xf numFmtId="38" fontId="8" fillId="0" borderId="11" xfId="17" applyFont="1" applyBorder="1" applyAlignment="1">
      <alignment horizontal="distributed" vertical="center" wrapText="1"/>
    </xf>
    <xf numFmtId="38" fontId="1" fillId="0" borderId="3" xfId="17" applyFont="1" applyBorder="1" applyAlignment="1">
      <alignment horizontal="distributed" vertical="center"/>
    </xf>
    <xf numFmtId="38" fontId="1" fillId="0" borderId="32" xfId="17" applyFont="1" applyBorder="1" applyAlignment="1">
      <alignment horizontal="distributed" vertical="center"/>
    </xf>
    <xf numFmtId="0" fontId="0" fillId="0" borderId="41" xfId="28" applyBorder="1" applyAlignment="1">
      <alignment horizontal="distributed" vertical="center"/>
      <protection/>
    </xf>
    <xf numFmtId="0" fontId="0" fillId="0" borderId="42" xfId="28" applyBorder="1" applyAlignment="1">
      <alignment horizontal="distributed" vertical="center"/>
      <protection/>
    </xf>
    <xf numFmtId="38" fontId="1" fillId="0" borderId="41" xfId="17" applyFont="1" applyBorder="1" applyAlignment="1">
      <alignment horizontal="distributed" vertical="center"/>
    </xf>
    <xf numFmtId="38" fontId="1" fillId="0" borderId="42" xfId="17" applyFont="1" applyBorder="1" applyAlignment="1">
      <alignment horizontal="distributed" vertical="center"/>
    </xf>
    <xf numFmtId="38" fontId="1" fillId="0" borderId="12" xfId="17" applyFont="1" applyBorder="1" applyAlignment="1">
      <alignment horizontal="distributed" vertical="center"/>
    </xf>
    <xf numFmtId="0" fontId="0" fillId="0" borderId="13" xfId="28" applyBorder="1" applyAlignment="1">
      <alignment horizontal="distributed" vertical="center"/>
      <protection/>
    </xf>
    <xf numFmtId="0" fontId="0" fillId="0" borderId="15" xfId="28" applyBorder="1" applyAlignment="1">
      <alignment horizontal="distributed" vertical="center"/>
      <protection/>
    </xf>
    <xf numFmtId="38" fontId="1" fillId="0" borderId="13" xfId="17" applyFont="1" applyBorder="1" applyAlignment="1">
      <alignment horizontal="distributed" vertical="center"/>
    </xf>
    <xf numFmtId="38" fontId="1" fillId="0" borderId="15" xfId="17" applyFont="1" applyBorder="1" applyAlignment="1">
      <alignment horizontal="distributed" vertical="center"/>
    </xf>
    <xf numFmtId="38" fontId="1" fillId="0" borderId="41" xfId="17" applyFont="1" applyBorder="1" applyAlignment="1">
      <alignment horizontal="distributed" vertical="center"/>
    </xf>
    <xf numFmtId="38" fontId="1" fillId="0" borderId="42" xfId="17" applyFont="1" applyBorder="1" applyAlignment="1">
      <alignment horizontal="distributed" vertical="center"/>
    </xf>
    <xf numFmtId="38" fontId="1" fillId="0" borderId="4" xfId="17" applyFont="1" applyBorder="1" applyAlignment="1">
      <alignment horizontal="distributed" vertical="center"/>
    </xf>
    <xf numFmtId="38" fontId="1" fillId="0" borderId="0" xfId="17" applyFont="1" applyBorder="1" applyAlignment="1">
      <alignment horizontal="distributed" vertical="center"/>
    </xf>
    <xf numFmtId="38" fontId="1" fillId="0" borderId="9" xfId="17" applyFont="1" applyBorder="1" applyAlignment="1">
      <alignment horizontal="distributed" vertical="center"/>
    </xf>
    <xf numFmtId="0" fontId="1" fillId="0" borderId="29" xfId="29" applyFont="1" applyBorder="1" applyAlignment="1">
      <alignment horizontal="center" vertical="center"/>
      <protection/>
    </xf>
    <xf numFmtId="0" fontId="1" fillId="0" borderId="3" xfId="29" applyFont="1" applyBorder="1" applyAlignment="1">
      <alignment horizontal="center" vertical="center"/>
      <protection/>
    </xf>
    <xf numFmtId="0" fontId="1" fillId="0" borderId="11" xfId="29" applyFont="1" applyBorder="1" applyAlignment="1">
      <alignment horizontal="center" vertical="center"/>
      <protection/>
    </xf>
    <xf numFmtId="0" fontId="1" fillId="0" borderId="43" xfId="29" applyFont="1" applyFill="1" applyBorder="1" applyAlignment="1">
      <alignment horizontal="distributed" vertical="center" indent="1"/>
      <protection/>
    </xf>
    <xf numFmtId="0" fontId="0" fillId="0" borderId="40" xfId="29" applyBorder="1" applyAlignment="1">
      <alignment horizontal="distributed" vertical="center" indent="1"/>
      <protection/>
    </xf>
    <xf numFmtId="0" fontId="0" fillId="0" borderId="30" xfId="29" applyBorder="1" applyAlignment="1">
      <alignment horizontal="distributed" vertical="center" indent="1"/>
      <protection/>
    </xf>
    <xf numFmtId="0" fontId="1" fillId="0" borderId="43" xfId="29" applyFont="1" applyBorder="1" applyAlignment="1">
      <alignment horizontal="distributed" indent="1"/>
      <protection/>
    </xf>
    <xf numFmtId="0" fontId="0" fillId="0" borderId="40" xfId="29" applyBorder="1" applyAlignment="1">
      <alignment horizontal="distributed" indent="1"/>
      <protection/>
    </xf>
    <xf numFmtId="0" fontId="0" fillId="0" borderId="30" xfId="29" applyBorder="1" applyAlignment="1">
      <alignment horizontal="distributed" indent="1"/>
      <protection/>
    </xf>
    <xf numFmtId="186" fontId="1" fillId="0" borderId="4" xfId="30" applyNumberFormat="1" applyFont="1" applyFill="1" applyBorder="1" applyAlignment="1">
      <alignment vertical="center"/>
      <protection/>
    </xf>
    <xf numFmtId="186" fontId="1" fillId="0" borderId="0" xfId="30" applyNumberFormat="1" applyFont="1" applyFill="1" applyBorder="1" applyAlignment="1">
      <alignment vertical="center"/>
      <protection/>
    </xf>
    <xf numFmtId="0" fontId="9" fillId="0" borderId="28" xfId="30" applyFont="1" applyFill="1" applyBorder="1" applyAlignment="1">
      <alignment horizontal="distributed" vertical="center"/>
      <protection/>
    </xf>
    <xf numFmtId="0" fontId="9" fillId="0" borderId="26" xfId="30" applyFont="1" applyFill="1" applyBorder="1" applyAlignment="1">
      <alignment horizontal="distributed" vertical="center"/>
      <protection/>
    </xf>
    <xf numFmtId="0" fontId="1" fillId="0" borderId="1" xfId="30" applyFont="1" applyFill="1" applyBorder="1" applyAlignment="1">
      <alignment horizontal="distributed" vertical="center"/>
      <protection/>
    </xf>
    <xf numFmtId="0" fontId="1" fillId="0" borderId="3" xfId="30" applyFont="1" applyFill="1" applyBorder="1" applyAlignment="1">
      <alignment vertical="center"/>
      <protection/>
    </xf>
    <xf numFmtId="0" fontId="1" fillId="0" borderId="4" xfId="30" applyFont="1" applyFill="1" applyBorder="1" applyAlignment="1">
      <alignment vertical="center"/>
      <protection/>
    </xf>
    <xf numFmtId="0" fontId="1" fillId="0" borderId="43" xfId="31" applyFont="1" applyBorder="1" applyAlignment="1">
      <alignment horizontal="distributed" vertical="center" wrapText="1"/>
      <protection/>
    </xf>
    <xf numFmtId="0" fontId="0" fillId="0" borderId="30" xfId="31" applyBorder="1" applyAlignment="1">
      <alignment horizontal="distributed" vertical="center" wrapText="1"/>
      <protection/>
    </xf>
    <xf numFmtId="0" fontId="19" fillId="0" borderId="4" xfId="31" applyFont="1" applyBorder="1" applyAlignment="1">
      <alignment horizontal="distributed" vertical="center"/>
      <protection/>
    </xf>
    <xf numFmtId="0" fontId="20" fillId="0" borderId="9" xfId="31" applyFont="1" applyBorder="1" applyAlignment="1">
      <alignment horizontal="distributed" vertical="center"/>
      <protection/>
    </xf>
    <xf numFmtId="0" fontId="18" fillId="0" borderId="4" xfId="31" applyFont="1" applyBorder="1" applyAlignment="1">
      <alignment horizontal="distributed" vertical="center"/>
      <protection/>
    </xf>
    <xf numFmtId="0" fontId="0" fillId="0" borderId="9" xfId="31" applyBorder="1" applyAlignment="1">
      <alignment horizontal="distributed" vertical="center"/>
      <protection/>
    </xf>
    <xf numFmtId="0" fontId="1" fillId="0" borderId="4" xfId="31" applyFont="1" applyBorder="1" applyAlignment="1">
      <alignment horizontal="distributed" vertical="center"/>
      <protection/>
    </xf>
    <xf numFmtId="0" fontId="1" fillId="0" borderId="32" xfId="32" applyFont="1" applyFill="1" applyBorder="1" applyAlignment="1">
      <alignment horizontal="distributed" vertical="center"/>
      <protection/>
    </xf>
    <xf numFmtId="0" fontId="1" fillId="0" borderId="41" xfId="32" applyFont="1" applyFill="1" applyBorder="1" applyAlignment="1">
      <alignment horizontal="distributed" vertical="center"/>
      <protection/>
    </xf>
    <xf numFmtId="0" fontId="1" fillId="0" borderId="42" xfId="32" applyFont="1" applyFill="1" applyBorder="1" applyAlignment="1">
      <alignment horizontal="distributed" vertical="center"/>
      <protection/>
    </xf>
    <xf numFmtId="0" fontId="1" fillId="0" borderId="43" xfId="32" applyFont="1" applyFill="1" applyBorder="1" applyAlignment="1">
      <alignment horizontal="center" vertical="center"/>
      <protection/>
    </xf>
    <xf numFmtId="0" fontId="0" fillId="0" borderId="40" xfId="32" applyFill="1" applyBorder="1" applyAlignment="1">
      <alignment horizontal="center" vertical="center"/>
      <protection/>
    </xf>
    <xf numFmtId="0" fontId="0" fillId="0" borderId="30" xfId="32" applyFill="1" applyBorder="1" applyAlignment="1">
      <alignment horizontal="center" vertical="center"/>
      <protection/>
    </xf>
    <xf numFmtId="0" fontId="1" fillId="0" borderId="28" xfId="32" applyFont="1" applyFill="1" applyBorder="1" applyAlignment="1">
      <alignment horizontal="distributed" vertical="center"/>
      <protection/>
    </xf>
    <xf numFmtId="0" fontId="1" fillId="0" borderId="11" xfId="32" applyFont="1" applyFill="1" applyBorder="1" applyAlignment="1">
      <alignment horizontal="distributed" vertical="center"/>
      <protection/>
    </xf>
    <xf numFmtId="0" fontId="1" fillId="0" borderId="29" xfId="32" applyFont="1" applyFill="1" applyBorder="1" applyAlignment="1">
      <alignment horizontal="distributed" vertical="distributed" wrapText="1"/>
      <protection/>
    </xf>
    <xf numFmtId="0" fontId="1" fillId="0" borderId="3" xfId="32" applyFont="1" applyFill="1" applyBorder="1" applyAlignment="1">
      <alignment horizontal="distributed" vertical="distributed" wrapText="1"/>
      <protection/>
    </xf>
    <xf numFmtId="0" fontId="1" fillId="0" borderId="11" xfId="32" applyFont="1" applyFill="1" applyBorder="1" applyAlignment="1">
      <alignment horizontal="distributed" vertical="distributed" wrapText="1"/>
      <protection/>
    </xf>
    <xf numFmtId="0" fontId="1" fillId="0" borderId="1" xfId="32" applyFont="1" applyFill="1" applyBorder="1" applyAlignment="1">
      <alignment horizontal="center" vertical="center"/>
      <protection/>
    </xf>
    <xf numFmtId="0" fontId="8" fillId="0" borderId="32" xfId="32" applyFont="1" applyFill="1" applyBorder="1" applyAlignment="1">
      <alignment horizontal="distributed" vertical="center" wrapText="1"/>
      <protection/>
    </xf>
    <xf numFmtId="0" fontId="0" fillId="0" borderId="42" xfId="32" applyFill="1" applyBorder="1" applyAlignment="1">
      <alignment horizontal="distributed" vertical="center" wrapText="1"/>
      <protection/>
    </xf>
    <xf numFmtId="0" fontId="1" fillId="0" borderId="28" xfId="32" applyFont="1" applyFill="1" applyBorder="1" applyAlignment="1">
      <alignment horizontal="center" vertical="center"/>
      <protection/>
    </xf>
    <xf numFmtId="0" fontId="1" fillId="0" borderId="11" xfId="32" applyFont="1" applyFill="1" applyBorder="1" applyAlignment="1">
      <alignment horizontal="center" vertical="center"/>
      <protection/>
    </xf>
    <xf numFmtId="0" fontId="1" fillId="0" borderId="32" xfId="32" applyFont="1" applyFill="1" applyBorder="1" applyAlignment="1">
      <alignment horizontal="center" vertical="center"/>
      <protection/>
    </xf>
    <xf numFmtId="0" fontId="1" fillId="0" borderId="41" xfId="32" applyFont="1" applyFill="1" applyBorder="1" applyAlignment="1">
      <alignment horizontal="center" vertical="center"/>
      <protection/>
    </xf>
    <xf numFmtId="0" fontId="1" fillId="0" borderId="42" xfId="32" applyFont="1" applyFill="1" applyBorder="1" applyAlignment="1">
      <alignment horizontal="center" vertical="center"/>
      <protection/>
    </xf>
    <xf numFmtId="0" fontId="0" fillId="0" borderId="40" xfId="32" applyBorder="1" applyAlignment="1">
      <alignment horizontal="center" vertical="center"/>
      <protection/>
    </xf>
    <xf numFmtId="0" fontId="0" fillId="0" borderId="30" xfId="32" applyBorder="1" applyAlignment="1">
      <alignment horizontal="center" vertical="center"/>
      <protection/>
    </xf>
    <xf numFmtId="0" fontId="0" fillId="0" borderId="41" xfId="32" applyBorder="1" applyAlignment="1">
      <alignment horizontal="center" vertical="center"/>
      <protection/>
    </xf>
    <xf numFmtId="0" fontId="0" fillId="0" borderId="42" xfId="32" applyBorder="1" applyAlignment="1">
      <alignment horizontal="center" vertical="center"/>
      <protection/>
    </xf>
    <xf numFmtId="38" fontId="9" fillId="0" borderId="0" xfId="17" applyFont="1" applyFill="1" applyBorder="1" applyAlignment="1">
      <alignment horizontal="distributed" vertical="center"/>
    </xf>
    <xf numFmtId="38" fontId="9" fillId="0" borderId="9" xfId="17" applyFont="1" applyFill="1" applyBorder="1" applyAlignment="1">
      <alignment horizontal="distributed" vertical="center"/>
    </xf>
    <xf numFmtId="0" fontId="14" fillId="0" borderId="0" xfId="32" applyFont="1" applyFill="1" applyBorder="1" applyAlignment="1">
      <alignment horizontal="distributed" vertical="center"/>
      <protection/>
    </xf>
    <xf numFmtId="0" fontId="14" fillId="0" borderId="9" xfId="32" applyFont="1" applyFill="1" applyBorder="1" applyAlignment="1">
      <alignment horizontal="distributed" vertical="center"/>
      <protection/>
    </xf>
    <xf numFmtId="0" fontId="14" fillId="0" borderId="4" xfId="32" applyFont="1" applyFill="1" applyBorder="1" applyAlignment="1">
      <alignment horizontal="distributed" vertical="center"/>
      <protection/>
    </xf>
    <xf numFmtId="0" fontId="1" fillId="0" borderId="27" xfId="32" applyFont="1" applyFill="1" applyBorder="1" applyAlignment="1">
      <alignment horizontal="center" vertical="center"/>
      <protection/>
    </xf>
    <xf numFmtId="0" fontId="1" fillId="0" borderId="38" xfId="32" applyFont="1" applyFill="1" applyBorder="1" applyAlignment="1">
      <alignment horizontal="center" vertical="center"/>
      <protection/>
    </xf>
    <xf numFmtId="0" fontId="1" fillId="0" borderId="39" xfId="32" applyFont="1" applyFill="1" applyBorder="1" applyAlignment="1">
      <alignment horizontal="center" vertical="center"/>
      <protection/>
    </xf>
    <xf numFmtId="0" fontId="1" fillId="0" borderId="4" xfId="32" applyFont="1" applyFill="1" applyBorder="1" applyAlignment="1">
      <alignment horizontal="center" vertical="center"/>
      <protection/>
    </xf>
    <xf numFmtId="0" fontId="1" fillId="0" borderId="0" xfId="32" applyFont="1" applyFill="1" applyBorder="1" applyAlignment="1">
      <alignment horizontal="center" vertical="center"/>
      <protection/>
    </xf>
    <xf numFmtId="0" fontId="1" fillId="0" borderId="9" xfId="32" applyFont="1" applyFill="1" applyBorder="1" applyAlignment="1">
      <alignment horizontal="center" vertical="center"/>
      <protection/>
    </xf>
    <xf numFmtId="0" fontId="1" fillId="0" borderId="12" xfId="32" applyFont="1" applyFill="1" applyBorder="1" applyAlignment="1">
      <alignment horizontal="center" vertical="center"/>
      <protection/>
    </xf>
    <xf numFmtId="0" fontId="1" fillId="0" borderId="13" xfId="32" applyFont="1" applyFill="1" applyBorder="1" applyAlignment="1">
      <alignment horizontal="center" vertical="center"/>
      <protection/>
    </xf>
    <xf numFmtId="0" fontId="1" fillId="0" borderId="15" xfId="32" applyFont="1" applyFill="1" applyBorder="1" applyAlignment="1">
      <alignment horizontal="center" vertical="center"/>
      <protection/>
    </xf>
    <xf numFmtId="0" fontId="1" fillId="0" borderId="29" xfId="33" applyFont="1" applyBorder="1" applyAlignment="1">
      <alignment horizontal="center" vertical="center"/>
      <protection/>
    </xf>
    <xf numFmtId="0" fontId="1" fillId="0" borderId="3" xfId="33" applyFont="1" applyBorder="1" applyAlignment="1">
      <alignment horizontal="center" vertical="center"/>
      <protection/>
    </xf>
    <xf numFmtId="0" fontId="1" fillId="0" borderId="11" xfId="33" applyFont="1" applyBorder="1" applyAlignment="1">
      <alignment horizontal="center" vertical="center"/>
      <protection/>
    </xf>
    <xf numFmtId="41" fontId="9" fillId="0" borderId="0" xfId="33" applyNumberFormat="1" applyFont="1" applyBorder="1" applyAlignment="1">
      <alignment horizontal="distributed" vertical="center"/>
      <protection/>
    </xf>
    <xf numFmtId="41" fontId="9" fillId="0" borderId="9" xfId="33" applyNumberFormat="1" applyFont="1" applyBorder="1" applyAlignment="1">
      <alignment horizontal="distributed" vertical="center"/>
      <protection/>
    </xf>
    <xf numFmtId="0" fontId="1" fillId="0" borderId="0" xfId="33" applyFont="1" applyBorder="1" applyAlignment="1">
      <alignment horizontal="distributed" vertical="center"/>
      <protection/>
    </xf>
    <xf numFmtId="0" fontId="1" fillId="0" borderId="9" xfId="33" applyFont="1" applyBorder="1" applyAlignment="1">
      <alignment horizontal="distributed" vertical="center"/>
      <protection/>
    </xf>
    <xf numFmtId="0" fontId="9" fillId="0" borderId="0" xfId="33" applyFont="1" applyBorder="1" applyAlignment="1">
      <alignment horizontal="distributed" vertical="center"/>
      <protection/>
    </xf>
    <xf numFmtId="0" fontId="9" fillId="0" borderId="9" xfId="33" applyFont="1" applyBorder="1" applyAlignment="1">
      <alignment horizontal="distributed" vertical="center"/>
      <protection/>
    </xf>
    <xf numFmtId="41" fontId="1" fillId="0" borderId="0" xfId="33" applyNumberFormat="1" applyFont="1" applyBorder="1" applyAlignment="1">
      <alignment horizontal="distributed" vertical="center"/>
      <protection/>
    </xf>
    <xf numFmtId="41" fontId="1" fillId="0" borderId="9" xfId="33" applyNumberFormat="1" applyFont="1" applyBorder="1" applyAlignment="1">
      <alignment horizontal="distributed" vertical="center"/>
      <protection/>
    </xf>
    <xf numFmtId="41" fontId="1" fillId="0" borderId="0" xfId="33" applyNumberFormat="1" applyFont="1" applyBorder="1" applyAlignment="1">
      <alignment horizontal="center" vertical="center" textRotation="255"/>
      <protection/>
    </xf>
    <xf numFmtId="187" fontId="1" fillId="0" borderId="0" xfId="33" applyNumberFormat="1" applyFont="1" applyBorder="1" applyAlignment="1">
      <alignment horizontal="distributed" vertical="center"/>
      <protection/>
    </xf>
    <xf numFmtId="187" fontId="1" fillId="0" borderId="9" xfId="33" applyNumberFormat="1" applyFont="1" applyBorder="1" applyAlignment="1">
      <alignment horizontal="distributed" vertical="center"/>
      <protection/>
    </xf>
    <xf numFmtId="41" fontId="14" fillId="0" borderId="0" xfId="33" applyNumberFormat="1" applyFont="1" applyBorder="1" applyAlignment="1">
      <alignment horizontal="distributed" vertical="center"/>
      <protection/>
    </xf>
    <xf numFmtId="41" fontId="14" fillId="0" borderId="9" xfId="33" applyNumberFormat="1" applyFont="1" applyBorder="1" applyAlignment="1">
      <alignment horizontal="distributed" vertical="center"/>
      <protection/>
    </xf>
    <xf numFmtId="0" fontId="14" fillId="0" borderId="0" xfId="33" applyNumberFormat="1" applyFont="1" applyBorder="1" applyAlignment="1">
      <alignment horizontal="distributed" vertical="center"/>
      <protection/>
    </xf>
    <xf numFmtId="0" fontId="14" fillId="0" borderId="9" xfId="33" applyNumberFormat="1" applyFont="1" applyBorder="1" applyAlignment="1">
      <alignment horizontal="distributed" vertical="center"/>
      <protection/>
    </xf>
    <xf numFmtId="41" fontId="9" fillId="0" borderId="4" xfId="33" applyNumberFormat="1" applyFont="1" applyBorder="1" applyAlignment="1">
      <alignment horizontal="distributed" vertical="center"/>
      <protection/>
    </xf>
    <xf numFmtId="41" fontId="1" fillId="0" borderId="4" xfId="33" applyNumberFormat="1" applyFont="1" applyBorder="1" applyAlignment="1">
      <alignment horizontal="left" vertical="center"/>
      <protection/>
    </xf>
    <xf numFmtId="41" fontId="1" fillId="0" borderId="0" xfId="33" applyNumberFormat="1" applyFont="1" applyBorder="1" applyAlignment="1">
      <alignment horizontal="left" vertical="center"/>
      <protection/>
    </xf>
    <xf numFmtId="41" fontId="1" fillId="0" borderId="9" xfId="33" applyNumberFormat="1" applyFont="1" applyBorder="1" applyAlignment="1">
      <alignment horizontal="left" vertical="center"/>
      <protection/>
    </xf>
    <xf numFmtId="0" fontId="1" fillId="0" borderId="27" xfId="33" applyFont="1" applyFill="1" applyBorder="1" applyAlignment="1">
      <alignment horizontal="center" vertical="center"/>
      <protection/>
    </xf>
    <xf numFmtId="0" fontId="1" fillId="0" borderId="38" xfId="33" applyFont="1" applyFill="1" applyBorder="1" applyAlignment="1">
      <alignment horizontal="center" vertical="center"/>
      <protection/>
    </xf>
    <xf numFmtId="0" fontId="1" fillId="0" borderId="39" xfId="33" applyFont="1" applyFill="1" applyBorder="1" applyAlignment="1">
      <alignment horizontal="center" vertical="center"/>
      <protection/>
    </xf>
    <xf numFmtId="0" fontId="1" fillId="0" borderId="12" xfId="33" applyFont="1" applyFill="1" applyBorder="1" applyAlignment="1">
      <alignment horizontal="center" vertical="center"/>
      <protection/>
    </xf>
    <xf numFmtId="0" fontId="1" fillId="0" borderId="13" xfId="33" applyFont="1" applyFill="1" applyBorder="1" applyAlignment="1">
      <alignment horizontal="center" vertical="center"/>
      <protection/>
    </xf>
    <xf numFmtId="0" fontId="1" fillId="0" borderId="15" xfId="33" applyFont="1" applyFill="1" applyBorder="1" applyAlignment="1">
      <alignment horizontal="center" vertical="center"/>
      <protection/>
    </xf>
    <xf numFmtId="0" fontId="1" fillId="0" borderId="27" xfId="33" applyFont="1" applyBorder="1" applyAlignment="1">
      <alignment horizontal="center" vertical="center"/>
      <protection/>
    </xf>
    <xf numFmtId="0" fontId="1" fillId="0" borderId="38" xfId="33" applyFont="1" applyBorder="1" applyAlignment="1">
      <alignment horizontal="center" vertical="center"/>
      <protection/>
    </xf>
    <xf numFmtId="0" fontId="1" fillId="0" borderId="39" xfId="33" applyFont="1" applyBorder="1" applyAlignment="1">
      <alignment horizontal="center" vertical="center"/>
      <protection/>
    </xf>
    <xf numFmtId="0" fontId="1" fillId="0" borderId="4" xfId="33" applyFont="1" applyBorder="1" applyAlignment="1">
      <alignment horizontal="center" vertical="center"/>
      <protection/>
    </xf>
    <xf numFmtId="0" fontId="1" fillId="0" borderId="0" xfId="33" applyFont="1" applyBorder="1" applyAlignment="1">
      <alignment horizontal="center" vertical="center"/>
      <protection/>
    </xf>
    <xf numFmtId="0" fontId="1" fillId="0" borderId="9" xfId="33" applyFont="1" applyBorder="1" applyAlignment="1">
      <alignment horizontal="center" vertical="center"/>
      <protection/>
    </xf>
    <xf numFmtId="0" fontId="1" fillId="0" borderId="12" xfId="33" applyFont="1" applyBorder="1" applyAlignment="1">
      <alignment horizontal="center" vertical="center"/>
      <protection/>
    </xf>
    <xf numFmtId="0" fontId="1" fillId="0" borderId="13" xfId="33" applyFont="1" applyBorder="1" applyAlignment="1">
      <alignment horizontal="center" vertical="center"/>
      <protection/>
    </xf>
    <xf numFmtId="0" fontId="1" fillId="0" borderId="15" xfId="33" applyFont="1" applyBorder="1" applyAlignment="1">
      <alignment horizontal="center" vertical="center"/>
      <protection/>
    </xf>
    <xf numFmtId="0" fontId="1" fillId="0" borderId="29" xfId="33" applyFont="1" applyFill="1" applyBorder="1" applyAlignment="1">
      <alignment horizontal="center" vertical="center"/>
      <protection/>
    </xf>
    <xf numFmtId="0" fontId="1" fillId="0" borderId="3" xfId="33" applyFont="1" applyFill="1" applyBorder="1" applyAlignment="1">
      <alignment horizontal="center" vertical="center"/>
      <protection/>
    </xf>
    <xf numFmtId="0" fontId="1" fillId="0" borderId="11" xfId="33" applyFont="1" applyFill="1" applyBorder="1" applyAlignment="1">
      <alignment horizontal="center" vertical="center"/>
      <protection/>
    </xf>
    <xf numFmtId="0" fontId="1" fillId="0" borderId="29" xfId="33" applyFont="1" applyFill="1" applyBorder="1" applyAlignment="1">
      <alignment horizontal="center" vertical="center" wrapText="1"/>
      <protection/>
    </xf>
    <xf numFmtId="0" fontId="1" fillId="0" borderId="3" xfId="33" applyFont="1" applyFill="1" applyBorder="1" applyAlignment="1">
      <alignment horizontal="center" vertical="center" wrapText="1"/>
      <protection/>
    </xf>
    <xf numFmtId="0" fontId="1" fillId="0" borderId="11" xfId="33" applyFont="1" applyFill="1" applyBorder="1" applyAlignment="1">
      <alignment horizontal="center" vertical="center" wrapText="1"/>
      <protection/>
    </xf>
    <xf numFmtId="38" fontId="1" fillId="0" borderId="0" xfId="17" applyFont="1" applyBorder="1" applyAlignment="1">
      <alignment horizontal="distributed" vertical="center"/>
    </xf>
    <xf numFmtId="0" fontId="15" fillId="0" borderId="9" xfId="34" applyFont="1" applyBorder="1" applyAlignment="1">
      <alignment horizontal="distributed" vertical="center"/>
      <protection/>
    </xf>
    <xf numFmtId="38" fontId="1" fillId="0" borderId="13" xfId="17" applyFont="1" applyBorder="1" applyAlignment="1">
      <alignment horizontal="distributed" vertical="center"/>
    </xf>
    <xf numFmtId="0" fontId="15" fillId="0" borderId="15" xfId="34" applyFont="1" applyBorder="1" applyAlignment="1">
      <alignment horizontal="distributed" vertical="center"/>
      <protection/>
    </xf>
    <xf numFmtId="38" fontId="9" fillId="0" borderId="4" xfId="17" applyFont="1" applyBorder="1" applyAlignment="1">
      <alignment horizontal="center" vertical="center"/>
    </xf>
    <xf numFmtId="38" fontId="9" fillId="0" borderId="0" xfId="17" applyFont="1" applyBorder="1" applyAlignment="1">
      <alignment horizontal="center" vertical="center"/>
    </xf>
    <xf numFmtId="38" fontId="9" fillId="0" borderId="9" xfId="17" applyFont="1" applyBorder="1" applyAlignment="1">
      <alignment horizontal="center" vertical="center"/>
    </xf>
    <xf numFmtId="0" fontId="8" fillId="0" borderId="0" xfId="34" applyFont="1" applyBorder="1" applyAlignment="1">
      <alignment horizontal="distributed" vertical="center"/>
      <protection/>
    </xf>
    <xf numFmtId="0" fontId="8" fillId="0" borderId="9" xfId="34" applyFont="1" applyBorder="1" applyAlignment="1">
      <alignment horizontal="distributed" vertical="center"/>
      <protection/>
    </xf>
    <xf numFmtId="38" fontId="1" fillId="0" borderId="43" xfId="17" applyFont="1" applyBorder="1" applyAlignment="1">
      <alignment horizontal="distributed" vertical="center"/>
    </xf>
    <xf numFmtId="0" fontId="15" fillId="0" borderId="40" xfId="34" applyFont="1" applyBorder="1" applyAlignment="1">
      <alignment horizontal="distributed" vertical="center"/>
      <protection/>
    </xf>
    <xf numFmtId="0" fontId="15" fillId="0" borderId="30" xfId="34" applyFont="1" applyBorder="1" applyAlignment="1">
      <alignment horizontal="distributed" vertical="center"/>
      <protection/>
    </xf>
    <xf numFmtId="38" fontId="1" fillId="0" borderId="45" xfId="17" applyFont="1" applyBorder="1" applyAlignment="1">
      <alignment horizontal="distributed" vertical="center"/>
    </xf>
    <xf numFmtId="38" fontId="1" fillId="0" borderId="26" xfId="17" applyFont="1" applyBorder="1" applyAlignment="1">
      <alignment horizontal="center"/>
    </xf>
    <xf numFmtId="38" fontId="1" fillId="0" borderId="5" xfId="17" applyFont="1" applyBorder="1" applyAlignment="1">
      <alignment horizontal="center"/>
    </xf>
    <xf numFmtId="38" fontId="1" fillId="0" borderId="7" xfId="17" applyFont="1" applyBorder="1" applyAlignment="1">
      <alignment horizontal="center"/>
    </xf>
    <xf numFmtId="38" fontId="9" fillId="0" borderId="35" xfId="17" applyFont="1" applyBorder="1" applyAlignment="1">
      <alignment horizontal="distributed"/>
    </xf>
    <xf numFmtId="0" fontId="8" fillId="0" borderId="9" xfId="34" applyFont="1" applyBorder="1" applyAlignment="1">
      <alignment horizontal="distributed"/>
      <protection/>
    </xf>
    <xf numFmtId="38" fontId="1" fillId="0" borderId="27" xfId="17" applyFont="1" applyBorder="1" applyAlignment="1">
      <alignment horizontal="center" vertical="center" wrapText="1"/>
    </xf>
    <xf numFmtId="0" fontId="1" fillId="0" borderId="4" xfId="35" applyFont="1" applyBorder="1" applyAlignment="1">
      <alignment vertical="center" wrapText="1"/>
      <protection/>
    </xf>
    <xf numFmtId="38" fontId="1" fillId="0" borderId="29" xfId="17" applyFont="1" applyBorder="1" applyAlignment="1">
      <alignment horizontal="center" vertical="center" wrapText="1"/>
    </xf>
    <xf numFmtId="0" fontId="1" fillId="0" borderId="3" xfId="35" applyFont="1" applyBorder="1" applyAlignment="1">
      <alignment vertical="center" wrapText="1"/>
      <protection/>
    </xf>
    <xf numFmtId="0" fontId="1" fillId="0" borderId="3" xfId="35" applyFont="1" applyBorder="1" applyAlignment="1">
      <alignment horizontal="center" vertical="center" wrapText="1"/>
      <protection/>
    </xf>
    <xf numFmtId="38" fontId="1" fillId="0" borderId="29" xfId="17" applyFont="1" applyFill="1" applyBorder="1" applyAlignment="1">
      <alignment horizontal="center" vertical="center" wrapText="1"/>
    </xf>
    <xf numFmtId="38" fontId="1" fillId="0" borderId="3" xfId="17" applyFont="1" applyFill="1" applyBorder="1" applyAlignment="1">
      <alignment horizontal="center" vertical="center" wrapText="1"/>
    </xf>
    <xf numFmtId="38" fontId="1" fillId="0" borderId="11" xfId="17" applyFont="1" applyFill="1" applyBorder="1" applyAlignment="1">
      <alignment horizontal="center" vertical="center" wrapText="1"/>
    </xf>
    <xf numFmtId="38" fontId="1" fillId="0" borderId="3" xfId="17" applyFont="1" applyBorder="1" applyAlignment="1">
      <alignment horizontal="center" vertical="center" wrapText="1"/>
    </xf>
    <xf numFmtId="38" fontId="1" fillId="0" borderId="11" xfId="17" applyFont="1" applyBorder="1" applyAlignment="1">
      <alignment horizontal="center" vertical="center" wrapText="1"/>
    </xf>
    <xf numFmtId="38" fontId="8" fillId="0" borderId="7" xfId="17" applyFont="1" applyFill="1" applyBorder="1" applyAlignment="1">
      <alignment horizontal="distributed" vertical="center" wrapText="1"/>
    </xf>
    <xf numFmtId="38" fontId="8" fillId="0" borderId="15" xfId="17" applyFont="1" applyFill="1" applyBorder="1" applyAlignment="1">
      <alignment horizontal="distributed" vertical="center" wrapText="1"/>
    </xf>
    <xf numFmtId="38" fontId="8" fillId="0" borderId="28" xfId="17" applyFont="1" applyFill="1" applyBorder="1" applyAlignment="1">
      <alignment horizontal="distributed" vertical="center" wrapText="1"/>
    </xf>
    <xf numFmtId="38" fontId="8" fillId="0" borderId="11" xfId="17" applyFont="1" applyFill="1" applyBorder="1" applyAlignment="1">
      <alignment horizontal="distributed" vertical="center" wrapText="1"/>
    </xf>
    <xf numFmtId="38" fontId="1" fillId="0" borderId="28" xfId="17" applyFont="1" applyFill="1" applyBorder="1" applyAlignment="1">
      <alignment horizontal="center" vertical="center"/>
    </xf>
    <xf numFmtId="38" fontId="1" fillId="0" borderId="11" xfId="17" applyFont="1" applyFill="1" applyBorder="1" applyAlignment="1">
      <alignment horizontal="center" vertical="center"/>
    </xf>
    <xf numFmtId="38" fontId="1" fillId="0" borderId="29" xfId="17" applyFont="1" applyFill="1" applyBorder="1" applyAlignment="1">
      <alignment horizontal="center" vertical="center"/>
    </xf>
    <xf numFmtId="0" fontId="0" fillId="0" borderId="3" xfId="36" applyBorder="1" applyAlignment="1">
      <alignment horizontal="center" vertical="center"/>
      <protection/>
    </xf>
    <xf numFmtId="0" fontId="0" fillId="0" borderId="11" xfId="36" applyBorder="1" applyAlignment="1">
      <alignment horizontal="center" vertical="center"/>
      <protection/>
    </xf>
    <xf numFmtId="38" fontId="1" fillId="0" borderId="3" xfId="17" applyFont="1" applyFill="1" applyBorder="1" applyAlignment="1">
      <alignment horizontal="distributed" vertical="center" wrapText="1"/>
    </xf>
    <xf numFmtId="0" fontId="0" fillId="0" borderId="11" xfId="36" applyBorder="1" applyAlignment="1">
      <alignment horizontal="distributed" vertical="center" wrapText="1"/>
      <protection/>
    </xf>
    <xf numFmtId="38" fontId="1" fillId="0" borderId="4" xfId="17" applyFont="1" applyFill="1" applyBorder="1" applyAlignment="1">
      <alignment horizontal="center"/>
    </xf>
    <xf numFmtId="0" fontId="15" fillId="0" borderId="9" xfId="36" applyFont="1" applyFill="1" applyBorder="1" applyAlignment="1">
      <alignment horizontal="center"/>
      <protection/>
    </xf>
    <xf numFmtId="38" fontId="1" fillId="0" borderId="7" xfId="17" applyFont="1" applyFill="1" applyBorder="1" applyAlignment="1">
      <alignment horizontal="center" vertical="center"/>
    </xf>
    <xf numFmtId="38" fontId="1" fillId="0" borderId="15" xfId="17" applyFont="1" applyFill="1" applyBorder="1" applyAlignment="1">
      <alignment horizontal="center" vertical="center"/>
    </xf>
    <xf numFmtId="38" fontId="1" fillId="0" borderId="7" xfId="17" applyFont="1" applyFill="1" applyBorder="1" applyAlignment="1">
      <alignment horizontal="distributed" vertical="center" wrapText="1"/>
    </xf>
    <xf numFmtId="38" fontId="1" fillId="0" borderId="15" xfId="17" applyFont="1" applyFill="1" applyBorder="1" applyAlignment="1">
      <alignment horizontal="distributed" vertical="center" wrapText="1"/>
    </xf>
    <xf numFmtId="38" fontId="1" fillId="0" borderId="43" xfId="17" applyFont="1" applyFill="1" applyBorder="1" applyAlignment="1">
      <alignment horizontal="distributed" vertical="center"/>
    </xf>
    <xf numFmtId="0" fontId="0" fillId="0" borderId="40" xfId="36" applyBorder="1" applyAlignment="1">
      <alignment horizontal="distributed" vertical="center"/>
      <protection/>
    </xf>
    <xf numFmtId="0" fontId="0" fillId="0" borderId="30" xfId="36" applyBorder="1" applyAlignment="1">
      <alignment horizontal="distributed" vertical="center"/>
      <protection/>
    </xf>
    <xf numFmtId="38" fontId="1" fillId="0" borderId="12" xfId="17" applyFont="1" applyFill="1" applyBorder="1" applyAlignment="1">
      <alignment horizontal="distributed" vertical="center"/>
    </xf>
    <xf numFmtId="0" fontId="15" fillId="0" borderId="15" xfId="36" applyFont="1" applyBorder="1" applyAlignment="1">
      <alignment horizontal="distributed" vertical="center"/>
      <protection/>
    </xf>
    <xf numFmtId="0" fontId="0" fillId="0" borderId="9" xfId="36" applyBorder="1" applyAlignment="1">
      <alignment horizontal="center"/>
      <protection/>
    </xf>
    <xf numFmtId="38" fontId="9" fillId="0" borderId="4" xfId="17" applyFont="1" applyFill="1" applyBorder="1" applyAlignment="1">
      <alignment horizontal="center"/>
    </xf>
    <xf numFmtId="0" fontId="20" fillId="0" borderId="9" xfId="36" applyFont="1" applyBorder="1" applyAlignment="1">
      <alignment horizontal="center"/>
      <protection/>
    </xf>
    <xf numFmtId="38" fontId="1" fillId="0" borderId="4" xfId="17" applyFont="1" applyFill="1" applyBorder="1" applyAlignment="1">
      <alignment horizontal="distributed" vertical="center"/>
    </xf>
    <xf numFmtId="0" fontId="15" fillId="0" borderId="9" xfId="36" applyFont="1" applyBorder="1" applyAlignment="1">
      <alignment horizontal="distributed" vertical="center"/>
      <protection/>
    </xf>
    <xf numFmtId="38" fontId="1" fillId="0" borderId="3" xfId="17" applyFont="1" applyFill="1" applyBorder="1" applyAlignment="1">
      <alignment horizontal="center" vertical="center"/>
    </xf>
    <xf numFmtId="38" fontId="1" fillId="0" borderId="43" xfId="17" applyFont="1" applyFill="1" applyBorder="1" applyAlignment="1">
      <alignment horizontal="distributed"/>
    </xf>
    <xf numFmtId="0" fontId="0" fillId="0" borderId="40" xfId="36" applyBorder="1" applyAlignment="1">
      <alignment horizontal="distributed"/>
      <protection/>
    </xf>
    <xf numFmtId="0" fontId="0" fillId="0" borderId="30" xfId="36" applyBorder="1" applyAlignment="1">
      <alignment horizontal="distributed"/>
      <protection/>
    </xf>
    <xf numFmtId="38" fontId="1" fillId="0" borderId="0" xfId="17" applyFont="1" applyFill="1" applyBorder="1" applyAlignment="1">
      <alignment horizontal="center"/>
    </xf>
    <xf numFmtId="0" fontId="1" fillId="0" borderId="26" xfId="37" applyFont="1" applyFill="1" applyBorder="1" applyAlignment="1">
      <alignment horizontal="distributed" vertical="center"/>
      <protection/>
    </xf>
    <xf numFmtId="0" fontId="0" fillId="0" borderId="7" xfId="37" applyFill="1" applyBorder="1" applyAlignment="1">
      <alignment horizontal="distributed" vertical="center"/>
      <protection/>
    </xf>
    <xf numFmtId="0" fontId="1" fillId="0" borderId="12" xfId="37" applyFont="1" applyFill="1" applyBorder="1" applyAlignment="1">
      <alignment horizontal="distributed" vertical="center"/>
      <protection/>
    </xf>
    <xf numFmtId="0" fontId="0" fillId="0" borderId="15" xfId="37" applyFill="1" applyBorder="1" applyAlignment="1">
      <alignment horizontal="distributed" vertical="center"/>
      <protection/>
    </xf>
    <xf numFmtId="0" fontId="1" fillId="0" borderId="43" xfId="37" applyFont="1" applyFill="1" applyBorder="1" applyAlignment="1">
      <alignment horizontal="distributed" vertical="center"/>
      <protection/>
    </xf>
    <xf numFmtId="0" fontId="0" fillId="0" borderId="40" xfId="37" applyFill="1" applyBorder="1" applyAlignment="1">
      <alignment horizontal="distributed" vertical="center"/>
      <protection/>
    </xf>
    <xf numFmtId="0" fontId="0" fillId="0" borderId="30" xfId="37" applyFill="1" applyBorder="1" applyAlignment="1">
      <alignment horizontal="distributed" vertical="center"/>
      <protection/>
    </xf>
    <xf numFmtId="0" fontId="1" fillId="0" borderId="28" xfId="37" applyFont="1" applyFill="1" applyBorder="1" applyAlignment="1">
      <alignment horizontal="distributed" vertical="center"/>
      <protection/>
    </xf>
    <xf numFmtId="0" fontId="0" fillId="0" borderId="11" xfId="37" applyFill="1" applyBorder="1" applyAlignment="1">
      <alignment horizontal="distributed" vertical="center"/>
      <protection/>
    </xf>
    <xf numFmtId="0" fontId="1" fillId="0" borderId="25" xfId="37" applyFont="1" applyFill="1" applyBorder="1" applyAlignment="1">
      <alignment horizontal="distributed" vertical="center"/>
      <protection/>
    </xf>
    <xf numFmtId="0" fontId="15" fillId="0" borderId="25" xfId="37" applyFont="1" applyFill="1" applyBorder="1" applyAlignment="1">
      <alignment horizontal="distributed" vertical="center"/>
      <protection/>
    </xf>
    <xf numFmtId="0" fontId="1" fillId="0" borderId="29" xfId="37" applyFont="1" applyFill="1" applyBorder="1" applyAlignment="1">
      <alignment horizontal="center" vertical="center"/>
      <protection/>
    </xf>
    <xf numFmtId="0" fontId="0" fillId="0" borderId="3" xfId="37" applyBorder="1" applyAlignment="1">
      <alignment horizontal="center" vertical="center"/>
      <protection/>
    </xf>
    <xf numFmtId="0" fontId="0" fillId="0" borderId="11" xfId="37" applyBorder="1" applyAlignment="1">
      <alignment horizontal="center" vertical="center"/>
      <protection/>
    </xf>
    <xf numFmtId="0" fontId="0" fillId="0" borderId="12" xfId="37" applyFill="1" applyBorder="1" applyAlignment="1">
      <alignment horizontal="distributed" vertical="center"/>
      <protection/>
    </xf>
    <xf numFmtId="0" fontId="1" fillId="0" borderId="1" xfId="37" applyFont="1" applyFill="1" applyBorder="1" applyAlignment="1">
      <alignment horizontal="distributed" vertical="center"/>
      <protection/>
    </xf>
    <xf numFmtId="0" fontId="15" fillId="0" borderId="1" xfId="37" applyFont="1" applyFill="1" applyBorder="1" applyAlignment="1">
      <alignment horizontal="distributed" vertical="center"/>
      <protection/>
    </xf>
    <xf numFmtId="0" fontId="1" fillId="0" borderId="27" xfId="38" applyFont="1" applyBorder="1" applyAlignment="1">
      <alignment horizontal="distributed" vertical="center"/>
      <protection/>
    </xf>
    <xf numFmtId="0" fontId="0" fillId="0" borderId="39" xfId="38" applyBorder="1" applyAlignment="1">
      <alignment horizontal="distributed" vertical="center"/>
      <protection/>
    </xf>
    <xf numFmtId="0" fontId="0" fillId="0" borderId="4" xfId="38" applyBorder="1" applyAlignment="1">
      <alignment horizontal="distributed" vertical="center"/>
      <protection/>
    </xf>
    <xf numFmtId="0" fontId="0" fillId="0" borderId="9" xfId="38" applyBorder="1" applyAlignment="1">
      <alignment horizontal="distributed" vertical="center"/>
      <protection/>
    </xf>
    <xf numFmtId="0" fontId="0" fillId="0" borderId="12" xfId="38" applyBorder="1" applyAlignment="1">
      <alignment horizontal="distributed" vertical="center"/>
      <protection/>
    </xf>
    <xf numFmtId="0" fontId="0" fillId="0" borderId="15" xfId="38" applyBorder="1" applyAlignment="1">
      <alignment horizontal="distributed" vertical="center"/>
      <protection/>
    </xf>
    <xf numFmtId="0" fontId="1" fillId="0" borderId="43" xfId="38" applyFont="1" applyBorder="1" applyAlignment="1">
      <alignment horizontal="distributed" vertical="center"/>
      <protection/>
    </xf>
    <xf numFmtId="0" fontId="1" fillId="0" borderId="30" xfId="38" applyFont="1" applyBorder="1" applyAlignment="1">
      <alignment horizontal="distributed" vertical="center"/>
      <protection/>
    </xf>
    <xf numFmtId="0" fontId="1" fillId="0" borderId="25" xfId="38" applyFont="1" applyBorder="1" applyAlignment="1">
      <alignment horizontal="distributed" vertical="center" wrapText="1"/>
      <protection/>
    </xf>
    <xf numFmtId="0" fontId="0" fillId="0" borderId="25" xfId="38" applyBorder="1" applyAlignment="1">
      <alignment horizontal="distributed" vertical="center" wrapText="1"/>
      <protection/>
    </xf>
    <xf numFmtId="0" fontId="1" fillId="0" borderId="25" xfId="38" applyFont="1" applyBorder="1" applyAlignment="1">
      <alignment horizontal="distributed" vertical="center"/>
      <protection/>
    </xf>
    <xf numFmtId="0" fontId="1" fillId="0" borderId="4" xfId="38" applyFont="1" applyBorder="1" applyAlignment="1">
      <alignment horizontal="distributed" vertical="center"/>
      <protection/>
    </xf>
    <xf numFmtId="0" fontId="0" fillId="0" borderId="9" xfId="38" applyBorder="1" applyAlignment="1">
      <alignment vertical="center"/>
      <protection/>
    </xf>
    <xf numFmtId="0" fontId="9" fillId="0" borderId="26" xfId="38" applyFont="1" applyBorder="1" applyAlignment="1">
      <alignment horizontal="distributed" vertical="center"/>
      <protection/>
    </xf>
    <xf numFmtId="0" fontId="8" fillId="0" borderId="7" xfId="38" applyFont="1" applyBorder="1" applyAlignment="1">
      <alignment horizontal="distributed" vertical="center"/>
      <protection/>
    </xf>
    <xf numFmtId="0" fontId="1" fillId="0" borderId="9" xfId="38" applyFont="1" applyBorder="1" applyAlignment="1">
      <alignment horizontal="distributed" vertical="center"/>
      <protection/>
    </xf>
    <xf numFmtId="0" fontId="1" fillId="0" borderId="9" xfId="38" applyFont="1" applyBorder="1" applyAlignment="1">
      <alignment vertical="center"/>
      <protection/>
    </xf>
    <xf numFmtId="0" fontId="1" fillId="0" borderId="28" xfId="39" applyFont="1" applyBorder="1" applyAlignment="1">
      <alignment horizontal="center" vertical="center" wrapText="1"/>
      <protection/>
    </xf>
    <xf numFmtId="0" fontId="1" fillId="0" borderId="3" xfId="39" applyFont="1" applyBorder="1" applyAlignment="1">
      <alignment horizontal="center" vertical="center"/>
      <protection/>
    </xf>
    <xf numFmtId="0" fontId="1" fillId="0" borderId="11" xfId="39" applyFont="1" applyBorder="1" applyAlignment="1">
      <alignment horizontal="center" vertical="center"/>
      <protection/>
    </xf>
    <xf numFmtId="0" fontId="1" fillId="0" borderId="43" xfId="39" applyFont="1" applyBorder="1" applyAlignment="1">
      <alignment horizontal="center" vertical="center"/>
      <protection/>
    </xf>
    <xf numFmtId="0" fontId="1" fillId="0" borderId="40" xfId="39" applyFont="1" applyBorder="1" applyAlignment="1">
      <alignment horizontal="center" vertical="center"/>
      <protection/>
    </xf>
    <xf numFmtId="0" fontId="1" fillId="0" borderId="30" xfId="39" applyFont="1" applyBorder="1" applyAlignment="1">
      <alignment horizontal="center" vertical="center"/>
      <protection/>
    </xf>
    <xf numFmtId="0" fontId="1" fillId="0" borderId="29" xfId="39" applyFont="1" applyBorder="1" applyAlignment="1">
      <alignment horizontal="center" vertical="center" wrapText="1"/>
      <protection/>
    </xf>
    <xf numFmtId="0" fontId="1" fillId="0" borderId="3" xfId="39" applyFont="1" applyBorder="1" applyAlignment="1">
      <alignment horizontal="center" vertical="center" wrapText="1"/>
      <protection/>
    </xf>
    <xf numFmtId="0" fontId="1" fillId="0" borderId="11" xfId="39" applyFont="1" applyBorder="1" applyAlignment="1">
      <alignment horizontal="center" vertical="center" wrapText="1"/>
      <protection/>
    </xf>
    <xf numFmtId="0" fontId="1" fillId="0" borderId="26" xfId="39" applyFont="1" applyBorder="1" applyAlignment="1">
      <alignment horizontal="center" vertical="center"/>
      <protection/>
    </xf>
    <xf numFmtId="0" fontId="1" fillId="0" borderId="7" xfId="39" applyFont="1" applyBorder="1" applyAlignment="1">
      <alignment horizontal="center" vertical="center"/>
      <protection/>
    </xf>
    <xf numFmtId="0" fontId="1" fillId="0" borderId="12" xfId="39" applyFont="1" applyBorder="1" applyAlignment="1">
      <alignment horizontal="center" vertical="center"/>
      <protection/>
    </xf>
    <xf numFmtId="0" fontId="1" fillId="0" borderId="15" xfId="39" applyFont="1" applyBorder="1" applyAlignment="1">
      <alignment horizontal="center" vertical="center"/>
      <protection/>
    </xf>
    <xf numFmtId="0" fontId="1" fillId="0" borderId="5" xfId="39" applyFont="1" applyBorder="1" applyAlignment="1">
      <alignment horizontal="center" vertical="center"/>
      <protection/>
    </xf>
    <xf numFmtId="0" fontId="1" fillId="0" borderId="13" xfId="39" applyFont="1" applyBorder="1" applyAlignment="1">
      <alignment horizontal="center" vertical="center"/>
      <protection/>
    </xf>
    <xf numFmtId="0" fontId="1" fillId="0" borderId="28" xfId="39" applyFont="1" applyBorder="1" applyAlignment="1">
      <alignment vertical="center" wrapText="1"/>
      <protection/>
    </xf>
    <xf numFmtId="0" fontId="1" fillId="0" borderId="3" xfId="39" applyFont="1" applyBorder="1" applyAlignment="1">
      <alignment vertical="center" wrapText="1"/>
      <protection/>
    </xf>
    <xf numFmtId="0" fontId="1" fillId="0" borderId="11" xfId="39" applyFont="1" applyBorder="1" applyAlignment="1">
      <alignment vertical="center" wrapText="1"/>
      <protection/>
    </xf>
    <xf numFmtId="0" fontId="1" fillId="0" borderId="29" xfId="39" applyFont="1" applyBorder="1" applyAlignment="1">
      <alignment horizontal="center" vertical="center"/>
      <protection/>
    </xf>
    <xf numFmtId="38" fontId="1" fillId="0" borderId="9" xfId="17" applyFont="1" applyBorder="1" applyAlignment="1">
      <alignment horizontal="distributed" vertical="center"/>
    </xf>
    <xf numFmtId="38" fontId="1" fillId="0" borderId="13" xfId="17" applyFont="1" applyBorder="1" applyAlignment="1">
      <alignment vertical="center" wrapText="1"/>
    </xf>
    <xf numFmtId="38" fontId="1" fillId="0" borderId="15" xfId="17" applyFont="1" applyBorder="1" applyAlignment="1">
      <alignment vertical="center" wrapText="1"/>
    </xf>
    <xf numFmtId="38" fontId="1" fillId="0" borderId="38" xfId="17" applyFont="1" applyBorder="1" applyAlignment="1">
      <alignment horizontal="center" vertical="center"/>
    </xf>
    <xf numFmtId="38" fontId="1" fillId="0" borderId="39" xfId="17" applyFont="1" applyBorder="1" applyAlignment="1">
      <alignment horizontal="center" vertical="center"/>
    </xf>
    <xf numFmtId="38" fontId="1" fillId="0" borderId="12" xfId="17" applyFont="1" applyBorder="1" applyAlignment="1">
      <alignment horizontal="center" vertical="center"/>
    </xf>
    <xf numFmtId="38" fontId="1" fillId="0" borderId="13" xfId="17" applyFont="1" applyBorder="1" applyAlignment="1">
      <alignment horizontal="center" vertical="center"/>
    </xf>
    <xf numFmtId="38" fontId="1" fillId="0" borderId="15" xfId="17" applyFont="1" applyBorder="1" applyAlignment="1">
      <alignment horizontal="center" vertical="center"/>
    </xf>
    <xf numFmtId="38" fontId="1" fillId="0" borderId="1" xfId="17" applyFont="1" applyBorder="1" applyAlignment="1">
      <alignment horizontal="center" vertical="center"/>
    </xf>
    <xf numFmtId="38" fontId="9" fillId="0" borderId="26" xfId="17" applyFont="1" applyBorder="1" applyAlignment="1">
      <alignment horizontal="distributed" vertical="center"/>
    </xf>
    <xf numFmtId="38" fontId="9" fillId="0" borderId="5" xfId="17" applyFont="1" applyBorder="1" applyAlignment="1">
      <alignment horizontal="distributed" vertical="center"/>
    </xf>
    <xf numFmtId="38" fontId="9" fillId="0" borderId="7" xfId="17" applyFont="1" applyBorder="1" applyAlignment="1">
      <alignment horizontal="distributed" vertical="center"/>
    </xf>
    <xf numFmtId="0" fontId="9" fillId="0" borderId="26" xfId="41" applyFont="1" applyBorder="1" applyAlignment="1">
      <alignment horizontal="distributed" vertical="center"/>
      <protection/>
    </xf>
    <xf numFmtId="0" fontId="15" fillId="0" borderId="7" xfId="41" applyFont="1" applyBorder="1" applyAlignment="1">
      <alignment horizontal="distributed" vertical="center"/>
      <protection/>
    </xf>
    <xf numFmtId="0" fontId="9" fillId="0" borderId="4" xfId="41" applyFont="1" applyBorder="1" applyAlignment="1">
      <alignment horizontal="distributed" vertical="center"/>
      <protection/>
    </xf>
    <xf numFmtId="0" fontId="15" fillId="0" borderId="9" xfId="41" applyFont="1" applyBorder="1" applyAlignment="1">
      <alignment horizontal="distributed" vertical="center"/>
      <protection/>
    </xf>
    <xf numFmtId="0" fontId="1" fillId="0" borderId="27" xfId="41" applyFont="1" applyBorder="1" applyAlignment="1">
      <alignment horizontal="center" vertical="center"/>
      <protection/>
    </xf>
    <xf numFmtId="0" fontId="1" fillId="0" borderId="39" xfId="41" applyFont="1" applyBorder="1" applyAlignment="1">
      <alignment horizontal="center" vertical="center"/>
      <protection/>
    </xf>
    <xf numFmtId="0" fontId="1" fillId="0" borderId="12" xfId="41" applyFont="1" applyBorder="1" applyAlignment="1">
      <alignment horizontal="center" vertical="center"/>
      <protection/>
    </xf>
    <xf numFmtId="0" fontId="1" fillId="0" borderId="15" xfId="41" applyFont="1" applyBorder="1" applyAlignment="1">
      <alignment horizontal="center" vertical="center"/>
      <protection/>
    </xf>
    <xf numFmtId="0" fontId="15" fillId="0" borderId="40" xfId="42" applyFont="1" applyBorder="1" applyAlignment="1">
      <alignment horizontal="distributed" vertical="center"/>
      <protection/>
    </xf>
    <xf numFmtId="0" fontId="15" fillId="0" borderId="30" xfId="42" applyFont="1" applyBorder="1" applyAlignment="1">
      <alignment horizontal="distributed" vertical="center"/>
      <protection/>
    </xf>
    <xf numFmtId="0" fontId="15" fillId="0" borderId="3" xfId="42" applyFont="1" applyBorder="1" applyAlignment="1">
      <alignment horizontal="distributed" vertical="center"/>
      <protection/>
    </xf>
    <xf numFmtId="0" fontId="15" fillId="0" borderId="11" xfId="42" applyFont="1" applyBorder="1" applyAlignment="1">
      <alignment horizontal="distributed" vertical="center"/>
      <protection/>
    </xf>
    <xf numFmtId="38" fontId="1" fillId="0" borderId="28" xfId="17" applyFont="1" applyBorder="1" applyAlignment="1">
      <alignment horizontal="distributed" vertical="center" wrapText="1"/>
    </xf>
    <xf numFmtId="0" fontId="9" fillId="0" borderId="12" xfId="43" applyFont="1" applyFill="1" applyBorder="1" applyAlignment="1">
      <alignment horizontal="distributed" vertical="center"/>
      <protection/>
    </xf>
    <xf numFmtId="0" fontId="9" fillId="0" borderId="13" xfId="43" applyFont="1" applyFill="1" applyBorder="1" applyAlignment="1">
      <alignment horizontal="distributed" vertical="center"/>
      <protection/>
    </xf>
    <xf numFmtId="0" fontId="9" fillId="0" borderId="15" xfId="43" applyFont="1" applyFill="1" applyBorder="1" applyAlignment="1">
      <alignment horizontal="distributed" vertical="center"/>
      <protection/>
    </xf>
    <xf numFmtId="0" fontId="1" fillId="0" borderId="32" xfId="43" applyFont="1" applyFill="1" applyBorder="1" applyAlignment="1">
      <alignment horizontal="distributed" vertical="center"/>
      <protection/>
    </xf>
    <xf numFmtId="0" fontId="1" fillId="0" borderId="41" xfId="43" applyFont="1" applyFill="1" applyBorder="1" applyAlignment="1">
      <alignment horizontal="distributed" vertical="center"/>
      <protection/>
    </xf>
    <xf numFmtId="0" fontId="1" fillId="0" borderId="42" xfId="43" applyFont="1" applyFill="1" applyBorder="1" applyAlignment="1">
      <alignment horizontal="distributed" vertical="center"/>
      <protection/>
    </xf>
    <xf numFmtId="0" fontId="9" fillId="0" borderId="0" xfId="43" applyFont="1" applyFill="1" applyAlignment="1">
      <alignment horizontal="distributed" vertical="center"/>
      <protection/>
    </xf>
    <xf numFmtId="0" fontId="9" fillId="0" borderId="9" xfId="43" applyFont="1" applyFill="1" applyBorder="1" applyAlignment="1">
      <alignment horizontal="distributed" vertical="center"/>
      <protection/>
    </xf>
    <xf numFmtId="0" fontId="1" fillId="0" borderId="0" xfId="43" applyFont="1" applyFill="1" applyAlignment="1">
      <alignment horizontal="distributed" vertical="center"/>
      <protection/>
    </xf>
    <xf numFmtId="0" fontId="1" fillId="0" borderId="9" xfId="43" applyFont="1" applyFill="1" applyBorder="1" applyAlignment="1">
      <alignment horizontal="distributed" vertical="center"/>
      <protection/>
    </xf>
    <xf numFmtId="0" fontId="9" fillId="0" borderId="4" xfId="43" applyFont="1" applyFill="1" applyBorder="1" applyAlignment="1">
      <alignment horizontal="distributed" vertical="center"/>
      <protection/>
    </xf>
    <xf numFmtId="0" fontId="9" fillId="0" borderId="0" xfId="43" applyFont="1" applyFill="1" applyBorder="1" applyAlignment="1">
      <alignment horizontal="distributed" vertical="center"/>
      <protection/>
    </xf>
    <xf numFmtId="0" fontId="9" fillId="0" borderId="26" xfId="43" applyFont="1" applyFill="1" applyBorder="1" applyAlignment="1">
      <alignment horizontal="distributed" vertical="center"/>
      <protection/>
    </xf>
    <xf numFmtId="0" fontId="9" fillId="0" borderId="5" xfId="43" applyFont="1" applyFill="1" applyBorder="1" applyAlignment="1">
      <alignment horizontal="distributed" vertical="center"/>
      <protection/>
    </xf>
    <xf numFmtId="0" fontId="9" fillId="0" borderId="7" xfId="43" applyFont="1" applyFill="1" applyBorder="1" applyAlignment="1">
      <alignment horizontal="distributed" vertical="center"/>
      <protection/>
    </xf>
    <xf numFmtId="0" fontId="1" fillId="0" borderId="0" xfId="43" applyFont="1" applyFill="1" applyBorder="1" applyAlignment="1">
      <alignment horizontal="distributed" vertical="center"/>
      <protection/>
    </xf>
    <xf numFmtId="0" fontId="1" fillId="0" borderId="26" xfId="43" applyFont="1" applyFill="1" applyBorder="1" applyAlignment="1">
      <alignment horizontal="distributed" vertical="center"/>
      <protection/>
    </xf>
    <xf numFmtId="0" fontId="1" fillId="0" borderId="5" xfId="43" applyFont="1" applyFill="1" applyBorder="1" applyAlignment="1">
      <alignment horizontal="distributed" vertical="center"/>
      <protection/>
    </xf>
    <xf numFmtId="0" fontId="1" fillId="0" borderId="4" xfId="43" applyFont="1" applyFill="1" applyBorder="1" applyAlignment="1">
      <alignment horizontal="distributed" vertical="center"/>
      <protection/>
    </xf>
    <xf numFmtId="0" fontId="1" fillId="0" borderId="12" xfId="43" applyFont="1" applyFill="1" applyBorder="1" applyAlignment="1">
      <alignment horizontal="distributed" vertical="center"/>
      <protection/>
    </xf>
    <xf numFmtId="0" fontId="1" fillId="0" borderId="13" xfId="43" applyFont="1" applyFill="1" applyBorder="1" applyAlignment="1">
      <alignment horizontal="distributed" vertical="center"/>
      <protection/>
    </xf>
    <xf numFmtId="0" fontId="1" fillId="0" borderId="43" xfId="43" applyFont="1" applyFill="1" applyBorder="1" applyAlignment="1">
      <alignment horizontal="distributed" vertical="center"/>
      <protection/>
    </xf>
    <xf numFmtId="0" fontId="1" fillId="0" borderId="40" xfId="43" applyFont="1" applyFill="1" applyBorder="1" applyAlignment="1">
      <alignment horizontal="distributed" vertical="center"/>
      <protection/>
    </xf>
    <xf numFmtId="0" fontId="1" fillId="0" borderId="30" xfId="43" applyFont="1" applyFill="1" applyBorder="1" applyAlignment="1">
      <alignment horizontal="distributed" vertical="center"/>
      <protection/>
    </xf>
    <xf numFmtId="0" fontId="1" fillId="0" borderId="0" xfId="43" applyFont="1" applyFill="1" applyBorder="1" applyAlignment="1">
      <alignment horizontal="right" vertical="center"/>
      <protection/>
    </xf>
    <xf numFmtId="0" fontId="1" fillId="0" borderId="9" xfId="43" applyFont="1" applyFill="1" applyBorder="1" applyAlignment="1">
      <alignment horizontal="right" vertical="center"/>
      <protection/>
    </xf>
    <xf numFmtId="38" fontId="1" fillId="0" borderId="29" xfId="17" applyFont="1" applyBorder="1" applyAlignment="1">
      <alignment horizontal="center" vertical="center"/>
    </xf>
    <xf numFmtId="0" fontId="1" fillId="0" borderId="3" xfId="44" applyFont="1" applyBorder="1" applyAlignment="1">
      <alignment horizontal="center" vertical="center"/>
      <protection/>
    </xf>
    <xf numFmtId="0" fontId="1" fillId="0" borderId="11" xfId="44" applyFont="1" applyBorder="1" applyAlignment="1">
      <alignment horizontal="center" vertical="center"/>
      <protection/>
    </xf>
    <xf numFmtId="38" fontId="1" fillId="0" borderId="25" xfId="17" applyFont="1" applyBorder="1" applyAlignment="1">
      <alignment horizontal="center" vertical="center"/>
    </xf>
    <xf numFmtId="0" fontId="1" fillId="0" borderId="25" xfId="44" applyFont="1" applyBorder="1" applyAlignment="1">
      <alignment horizontal="distributed" vertical="center"/>
      <protection/>
    </xf>
    <xf numFmtId="38" fontId="1" fillId="0" borderId="43" xfId="17" applyFont="1" applyBorder="1" applyAlignment="1">
      <alignment horizontal="distributed" vertical="center"/>
    </xf>
    <xf numFmtId="0" fontId="1" fillId="0" borderId="40" xfId="44" applyFont="1" applyBorder="1" applyAlignment="1">
      <alignment horizontal="distributed" vertical="center"/>
      <protection/>
    </xf>
    <xf numFmtId="0" fontId="1" fillId="0" borderId="30" xfId="44" applyFont="1" applyBorder="1" applyAlignment="1">
      <alignment horizontal="distributed" vertical="center"/>
      <protection/>
    </xf>
    <xf numFmtId="0" fontId="9" fillId="0" borderId="26" xfId="17" applyNumberFormat="1" applyFont="1" applyBorder="1" applyAlignment="1">
      <alignment horizontal="distributed" vertical="center"/>
    </xf>
    <xf numFmtId="0" fontId="9" fillId="0" borderId="7" xfId="17" applyNumberFormat="1" applyFont="1" applyBorder="1" applyAlignment="1">
      <alignment horizontal="distributed" vertical="center"/>
    </xf>
    <xf numFmtId="0" fontId="1" fillId="0" borderId="43" xfId="17" applyNumberFormat="1" applyFont="1" applyBorder="1" applyAlignment="1">
      <alignment horizontal="distributed" vertical="center"/>
    </xf>
    <xf numFmtId="0" fontId="15" fillId="0" borderId="40" xfId="45" applyNumberFormat="1" applyFont="1" applyBorder="1" applyAlignment="1">
      <alignment horizontal="distributed" vertical="center"/>
      <protection/>
    </xf>
    <xf numFmtId="0" fontId="15" fillId="0" borderId="33" xfId="45" applyNumberFormat="1" applyFont="1" applyBorder="1" applyAlignment="1">
      <alignment horizontal="distributed" vertical="center"/>
      <protection/>
    </xf>
    <xf numFmtId="0" fontId="15" fillId="0" borderId="30" xfId="45" applyNumberFormat="1" applyFont="1" applyBorder="1" applyAlignment="1">
      <alignment horizontal="distributed" vertical="center"/>
      <protection/>
    </xf>
    <xf numFmtId="0" fontId="1" fillId="0" borderId="27" xfId="17" applyNumberFormat="1" applyFont="1" applyBorder="1" applyAlignment="1">
      <alignment horizontal="distributed" vertical="center"/>
    </xf>
    <xf numFmtId="0" fontId="1" fillId="0" borderId="39" xfId="17" applyNumberFormat="1" applyFont="1" applyBorder="1" applyAlignment="1">
      <alignment horizontal="distributed" vertical="center"/>
    </xf>
    <xf numFmtId="0" fontId="1" fillId="0" borderId="12" xfId="17" applyNumberFormat="1" applyFont="1" applyBorder="1" applyAlignment="1">
      <alignment horizontal="distributed" vertical="center"/>
    </xf>
    <xf numFmtId="0" fontId="1" fillId="0" borderId="15" xfId="17" applyNumberFormat="1" applyFont="1" applyBorder="1" applyAlignment="1">
      <alignment horizontal="distributed" vertical="center"/>
    </xf>
    <xf numFmtId="38" fontId="1" fillId="0" borderId="46" xfId="17" applyFont="1" applyBorder="1" applyAlignment="1">
      <alignment horizontal="distributed" vertical="center"/>
    </xf>
    <xf numFmtId="0" fontId="0" fillId="0" borderId="9" xfId="46" applyBorder="1" applyAlignment="1">
      <alignment horizontal="distributed" vertical="center"/>
      <protection/>
    </xf>
    <xf numFmtId="38" fontId="19" fillId="0" borderId="4" xfId="17" applyFont="1" applyBorder="1" applyAlignment="1">
      <alignment horizontal="distributed" vertical="center"/>
    </xf>
    <xf numFmtId="38" fontId="9" fillId="0" borderId="9" xfId="17" applyFont="1" applyBorder="1" applyAlignment="1">
      <alignment horizontal="distributed" vertical="center"/>
    </xf>
    <xf numFmtId="38" fontId="1" fillId="0" borderId="29" xfId="17" applyFont="1" applyBorder="1" applyAlignment="1">
      <alignment horizontal="distributed" vertical="center"/>
    </xf>
    <xf numFmtId="0" fontId="0" fillId="0" borderId="11" xfId="46" applyBorder="1" applyAlignment="1">
      <alignment horizontal="distributed" vertical="center"/>
      <protection/>
    </xf>
    <xf numFmtId="0" fontId="8" fillId="0" borderId="9" xfId="46" applyFont="1" applyBorder="1" applyAlignment="1">
      <alignment horizontal="distributed" vertical="center"/>
      <protection/>
    </xf>
    <xf numFmtId="38" fontId="1" fillId="0" borderId="27" xfId="17" applyFont="1" applyBorder="1" applyAlignment="1">
      <alignment horizontal="distributed" vertical="center" wrapText="1"/>
    </xf>
    <xf numFmtId="0" fontId="0" fillId="0" borderId="39" xfId="46" applyBorder="1" applyAlignment="1">
      <alignment horizontal="distributed" vertical="center"/>
      <protection/>
    </xf>
    <xf numFmtId="0" fontId="0" fillId="0" borderId="12" xfId="46" applyBorder="1" applyAlignment="1">
      <alignment horizontal="distributed" vertical="center"/>
      <protection/>
    </xf>
    <xf numFmtId="0" fontId="0" fillId="0" borderId="15" xfId="46" applyBorder="1" applyAlignment="1">
      <alignment horizontal="distributed" vertical="center"/>
      <protection/>
    </xf>
    <xf numFmtId="38" fontId="1" fillId="0" borderId="26" xfId="17" applyFont="1" applyBorder="1" applyAlignment="1">
      <alignment horizontal="distributed" vertical="center"/>
    </xf>
    <xf numFmtId="38" fontId="1" fillId="0" borderId="7" xfId="17" applyFont="1" applyBorder="1" applyAlignment="1">
      <alignment horizontal="distributed" vertical="center"/>
    </xf>
    <xf numFmtId="0" fontId="0" fillId="0" borderId="40" xfId="46" applyBorder="1" applyAlignment="1">
      <alignment horizontal="distributed" vertical="center"/>
      <protection/>
    </xf>
    <xf numFmtId="0" fontId="20" fillId="0" borderId="9" xfId="46" applyFont="1" applyBorder="1" applyAlignment="1">
      <alignment horizontal="distributed" vertical="center"/>
      <protection/>
    </xf>
    <xf numFmtId="38" fontId="1" fillId="0" borderId="4" xfId="17" applyFont="1" applyBorder="1" applyAlignment="1">
      <alignment horizontal="distributed" vertical="center"/>
    </xf>
    <xf numFmtId="38" fontId="8" fillId="0" borderId="4" xfId="17" applyFont="1" applyBorder="1" applyAlignment="1">
      <alignment horizontal="distributed" vertical="center"/>
    </xf>
    <xf numFmtId="38" fontId="8" fillId="0" borderId="9" xfId="17" applyFont="1" applyBorder="1" applyAlignment="1">
      <alignment horizontal="distributed" vertical="center"/>
    </xf>
    <xf numFmtId="38" fontId="1" fillId="0" borderId="43" xfId="17" applyFont="1" applyBorder="1" applyAlignment="1">
      <alignment horizontal="center" vertical="center"/>
    </xf>
    <xf numFmtId="38" fontId="1" fillId="0" borderId="40" xfId="17" applyFont="1" applyBorder="1" applyAlignment="1">
      <alignment horizontal="center" vertical="center"/>
    </xf>
    <xf numFmtId="38" fontId="1" fillId="0" borderId="30" xfId="17" applyFont="1" applyBorder="1" applyAlignment="1">
      <alignment horizontal="center" vertical="center"/>
    </xf>
    <xf numFmtId="38" fontId="14" fillId="0" borderId="4" xfId="17" applyFont="1" applyBorder="1" applyAlignment="1">
      <alignment horizontal="center" vertical="center"/>
    </xf>
    <xf numFmtId="0" fontId="25" fillId="0" borderId="0" xfId="47" applyFont="1" applyBorder="1" applyAlignment="1">
      <alignment horizontal="center" vertical="center"/>
      <protection/>
    </xf>
    <xf numFmtId="0" fontId="25" fillId="0" borderId="9" xfId="47" applyFont="1" applyBorder="1" applyAlignment="1">
      <alignment horizontal="center" vertical="center"/>
      <protection/>
    </xf>
    <xf numFmtId="0" fontId="0" fillId="0" borderId="40" xfId="47" applyBorder="1" applyAlignment="1">
      <alignment horizontal="center" vertical="center"/>
      <protection/>
    </xf>
    <xf numFmtId="0" fontId="0" fillId="0" borderId="30" xfId="47" applyBorder="1" applyAlignment="1">
      <alignment horizontal="center" vertical="center"/>
      <protection/>
    </xf>
    <xf numFmtId="38" fontId="14" fillId="0" borderId="0" xfId="17" applyFont="1" applyBorder="1" applyAlignment="1">
      <alignment horizontal="center" vertical="center"/>
    </xf>
    <xf numFmtId="38" fontId="14" fillId="0" borderId="9" xfId="17" applyFont="1" applyBorder="1" applyAlignment="1">
      <alignment horizontal="center" vertical="center"/>
    </xf>
    <xf numFmtId="38" fontId="9" fillId="0" borderId="4" xfId="17" applyFont="1" applyFill="1" applyBorder="1" applyAlignment="1">
      <alignment horizontal="distributed" vertical="center"/>
    </xf>
    <xf numFmtId="38" fontId="1" fillId="0" borderId="27" xfId="17" applyFont="1" applyFill="1" applyBorder="1" applyAlignment="1">
      <alignment horizontal="center" vertical="center"/>
    </xf>
    <xf numFmtId="38" fontId="1" fillId="0" borderId="39" xfId="17" applyFont="1" applyFill="1" applyBorder="1" applyAlignment="1">
      <alignment horizontal="center" vertical="center"/>
    </xf>
    <xf numFmtId="38" fontId="1" fillId="0" borderId="4" xfId="17" applyFont="1" applyFill="1" applyBorder="1" applyAlignment="1">
      <alignment horizontal="center" vertical="center"/>
    </xf>
    <xf numFmtId="38" fontId="1" fillId="0" borderId="9" xfId="17" applyFont="1" applyFill="1" applyBorder="1" applyAlignment="1">
      <alignment horizontal="center" vertical="center"/>
    </xf>
    <xf numFmtId="38" fontId="1" fillId="0" borderId="12" xfId="17" applyFont="1" applyFill="1" applyBorder="1" applyAlignment="1">
      <alignment horizontal="center" vertical="center"/>
    </xf>
    <xf numFmtId="38" fontId="1" fillId="0" borderId="28" xfId="17" applyFont="1" applyFill="1" applyBorder="1" applyAlignment="1">
      <alignment horizontal="center" wrapText="1"/>
    </xf>
    <xf numFmtId="38" fontId="1" fillId="0" borderId="11" xfId="17" applyFont="1" applyFill="1" applyBorder="1" applyAlignment="1">
      <alignment horizontal="center" wrapText="1"/>
    </xf>
    <xf numFmtId="38" fontId="1" fillId="0" borderId="43" xfId="17" applyFont="1" applyFill="1" applyBorder="1" applyAlignment="1">
      <alignment horizontal="center" vertical="center" wrapText="1"/>
    </xf>
    <xf numFmtId="38" fontId="1" fillId="0" borderId="30" xfId="17" applyFont="1" applyFill="1" applyBorder="1" applyAlignment="1">
      <alignment horizontal="center" vertical="center" wrapText="1"/>
    </xf>
    <xf numFmtId="38" fontId="1" fillId="0" borderId="43" xfId="17" applyFont="1" applyFill="1" applyBorder="1" applyAlignment="1">
      <alignment horizontal="center"/>
    </xf>
    <xf numFmtId="38" fontId="1" fillId="0" borderId="40" xfId="17" applyFont="1" applyFill="1" applyBorder="1" applyAlignment="1">
      <alignment horizontal="center"/>
    </xf>
    <xf numFmtId="38" fontId="1" fillId="0" borderId="30" xfId="17" applyFont="1" applyFill="1" applyBorder="1" applyAlignment="1">
      <alignment horizontal="center"/>
    </xf>
    <xf numFmtId="38" fontId="1" fillId="0" borderId="43" xfId="17" applyFont="1" applyFill="1" applyBorder="1" applyAlignment="1">
      <alignment horizontal="center" vertical="center"/>
    </xf>
    <xf numFmtId="38" fontId="1" fillId="0" borderId="40" xfId="17" applyFont="1" applyFill="1" applyBorder="1" applyAlignment="1">
      <alignment horizontal="center" vertical="center"/>
    </xf>
    <xf numFmtId="38" fontId="1" fillId="0" borderId="30" xfId="17" applyFont="1" applyFill="1" applyBorder="1" applyAlignment="1">
      <alignment horizontal="center" vertical="center"/>
    </xf>
    <xf numFmtId="0" fontId="1" fillId="0" borderId="29" xfId="48" applyFont="1" applyBorder="1" applyAlignment="1">
      <alignment horizontal="center" vertical="center" wrapText="1"/>
      <protection/>
    </xf>
    <xf numFmtId="0" fontId="0" fillId="0" borderId="3" xfId="48" applyBorder="1" applyAlignment="1">
      <alignment horizontal="center" vertical="center" wrapText="1"/>
      <protection/>
    </xf>
    <xf numFmtId="0" fontId="0" fillId="0" borderId="11" xfId="48" applyBorder="1" applyAlignment="1">
      <alignment horizontal="center" vertical="center" wrapText="1"/>
      <protection/>
    </xf>
    <xf numFmtId="38" fontId="1" fillId="0" borderId="32" xfId="17" applyFont="1" applyBorder="1" applyAlignment="1">
      <alignment horizontal="center" vertical="center"/>
    </xf>
    <xf numFmtId="0" fontId="0" fillId="0" borderId="42" xfId="48" applyBorder="1" applyAlignment="1">
      <alignment horizontal="center" vertical="center"/>
      <protection/>
    </xf>
    <xf numFmtId="38" fontId="8" fillId="0" borderId="27" xfId="17" applyFont="1" applyBorder="1" applyAlignment="1">
      <alignment horizontal="center" vertical="center"/>
    </xf>
    <xf numFmtId="38" fontId="8" fillId="0" borderId="39" xfId="17" applyFont="1" applyBorder="1" applyAlignment="1">
      <alignment horizontal="center" vertical="center"/>
    </xf>
    <xf numFmtId="38" fontId="8" fillId="0" borderId="4" xfId="17" applyFont="1" applyBorder="1" applyAlignment="1">
      <alignment horizontal="center" vertical="center"/>
    </xf>
    <xf numFmtId="38" fontId="8" fillId="0" borderId="9" xfId="17" applyFont="1" applyBorder="1" applyAlignment="1">
      <alignment horizontal="center" vertical="center"/>
    </xf>
    <xf numFmtId="38" fontId="8" fillId="0" borderId="12" xfId="17" applyFont="1" applyBorder="1" applyAlignment="1">
      <alignment horizontal="center" vertical="center"/>
    </xf>
    <xf numFmtId="38" fontId="8" fillId="0" borderId="15" xfId="17" applyFont="1" applyBorder="1" applyAlignment="1">
      <alignment horizontal="center" vertical="center"/>
    </xf>
    <xf numFmtId="0" fontId="0" fillId="0" borderId="42" xfId="48" applyBorder="1" applyAlignment="1">
      <alignment horizontal="distributed" vertical="center"/>
      <protection/>
    </xf>
    <xf numFmtId="0" fontId="0" fillId="0" borderId="42" xfId="48" applyBorder="1" applyAlignment="1">
      <alignment vertical="center"/>
      <protection/>
    </xf>
    <xf numFmtId="0" fontId="0" fillId="0" borderId="3" xfId="48" applyBorder="1" applyAlignment="1">
      <alignment horizontal="center" vertical="center"/>
      <protection/>
    </xf>
    <xf numFmtId="0" fontId="0" fillId="0" borderId="11" xfId="48" applyBorder="1" applyAlignment="1">
      <alignment horizontal="center" vertical="center"/>
      <protection/>
    </xf>
    <xf numFmtId="0" fontId="0" fillId="0" borderId="40" xfId="48" applyBorder="1" applyAlignment="1">
      <alignment horizontal="center" vertical="center"/>
      <protection/>
    </xf>
    <xf numFmtId="0" fontId="0" fillId="0" borderId="40" xfId="48" applyBorder="1" applyAlignment="1">
      <alignment vertical="center"/>
      <protection/>
    </xf>
    <xf numFmtId="0" fontId="0" fillId="0" borderId="30" xfId="48" applyBorder="1" applyAlignment="1">
      <alignment vertical="center"/>
      <protection/>
    </xf>
    <xf numFmtId="0" fontId="0" fillId="0" borderId="9" xfId="48" applyBorder="1" applyAlignment="1">
      <alignment/>
      <protection/>
    </xf>
    <xf numFmtId="0" fontId="0" fillId="0" borderId="9" xfId="48" applyBorder="1" applyAlignment="1">
      <alignment horizontal="distributed" vertical="center"/>
      <protection/>
    </xf>
    <xf numFmtId="0" fontId="0" fillId="0" borderId="41" xfId="48" applyBorder="1" applyAlignment="1">
      <alignment horizontal="center" vertical="center"/>
      <protection/>
    </xf>
    <xf numFmtId="38" fontId="1" fillId="0" borderId="3" xfId="17" applyFont="1" applyBorder="1" applyAlignment="1">
      <alignment horizontal="center" vertical="center"/>
    </xf>
    <xf numFmtId="38" fontId="1" fillId="0" borderId="11" xfId="17" applyFont="1" applyBorder="1" applyAlignment="1">
      <alignment horizontal="center" vertical="center"/>
    </xf>
    <xf numFmtId="0" fontId="0" fillId="0" borderId="42" xfId="49" applyBorder="1" applyAlignment="1">
      <alignment horizontal="distributed" vertical="center"/>
      <protection/>
    </xf>
    <xf numFmtId="38" fontId="8" fillId="0" borderId="29" xfId="17" applyFont="1" applyBorder="1" applyAlignment="1">
      <alignment horizontal="center" vertical="center" shrinkToFit="1"/>
    </xf>
    <xf numFmtId="38" fontId="8" fillId="0" borderId="3" xfId="17" applyFont="1" applyBorder="1" applyAlignment="1">
      <alignment horizontal="center" vertical="center" shrinkToFit="1"/>
    </xf>
    <xf numFmtId="38" fontId="8" fillId="0" borderId="11" xfId="17" applyFont="1" applyBorder="1" applyAlignment="1">
      <alignment horizontal="center" vertical="center" shrinkToFit="1"/>
    </xf>
    <xf numFmtId="0" fontId="1" fillId="0" borderId="1" xfId="49" applyFont="1" applyBorder="1" applyAlignment="1">
      <alignment horizontal="center" vertical="center"/>
      <protection/>
    </xf>
    <xf numFmtId="38" fontId="1" fillId="0" borderId="28" xfId="17" applyFont="1" applyBorder="1" applyAlignment="1">
      <alignment horizontal="center" vertical="center"/>
    </xf>
    <xf numFmtId="0" fontId="0" fillId="0" borderId="11" xfId="49" applyBorder="1" applyAlignment="1">
      <alignment horizontal="center" vertical="center"/>
      <protection/>
    </xf>
    <xf numFmtId="38" fontId="1" fillId="0" borderId="41" xfId="17" applyFont="1" applyBorder="1" applyAlignment="1">
      <alignment horizontal="center" vertical="center"/>
    </xf>
    <xf numFmtId="38" fontId="1" fillId="0" borderId="42" xfId="17" applyFont="1" applyBorder="1" applyAlignment="1">
      <alignment horizontal="center" vertical="center"/>
    </xf>
    <xf numFmtId="0" fontId="0" fillId="0" borderId="40" xfId="49" applyBorder="1" applyAlignment="1">
      <alignment horizontal="distributed" vertical="center"/>
      <protection/>
    </xf>
    <xf numFmtId="0" fontId="0" fillId="0" borderId="30" xfId="49" applyBorder="1" applyAlignment="1">
      <alignment horizontal="distributed" vertical="center"/>
      <protection/>
    </xf>
    <xf numFmtId="0" fontId="0" fillId="0" borderId="42" xfId="49" applyBorder="1" applyAlignment="1">
      <alignment horizontal="center" vertical="center"/>
      <protection/>
    </xf>
    <xf numFmtId="38" fontId="1" fillId="0" borderId="1" xfId="17" applyFont="1" applyBorder="1" applyAlignment="1">
      <alignment horizontal="distributed" vertical="center"/>
    </xf>
    <xf numFmtId="0" fontId="1" fillId="0" borderId="32" xfId="50" applyFont="1" applyFill="1" applyBorder="1" applyAlignment="1">
      <alignment horizontal="center"/>
      <protection/>
    </xf>
    <xf numFmtId="0" fontId="1" fillId="0" borderId="41" xfId="50" applyFont="1" applyFill="1" applyBorder="1" applyAlignment="1">
      <alignment horizontal="center"/>
      <protection/>
    </xf>
    <xf numFmtId="0" fontId="1" fillId="0" borderId="42" xfId="50" applyFont="1" applyFill="1" applyBorder="1" applyAlignment="1">
      <alignment horizontal="center"/>
      <protection/>
    </xf>
    <xf numFmtId="38" fontId="8" fillId="0" borderId="0" xfId="17" applyFont="1" applyFill="1" applyAlignment="1">
      <alignment horizontal="right" vertical="center"/>
    </xf>
    <xf numFmtId="38" fontId="8" fillId="0" borderId="0" xfId="17" applyFont="1" applyFill="1" applyBorder="1" applyAlignment="1">
      <alignment horizontal="right" vertical="center"/>
    </xf>
    <xf numFmtId="38" fontId="8" fillId="0" borderId="0" xfId="17" applyFont="1" applyFill="1" applyBorder="1" applyAlignment="1">
      <alignment horizontal="left" vertical="center"/>
    </xf>
    <xf numFmtId="0" fontId="1" fillId="0" borderId="3" xfId="50" applyFont="1" applyFill="1" applyBorder="1" applyAlignment="1">
      <alignment horizontal="center" vertical="center" wrapText="1"/>
      <protection/>
    </xf>
    <xf numFmtId="0" fontId="1" fillId="0" borderId="11" xfId="50" applyFont="1" applyFill="1" applyBorder="1" applyAlignment="1">
      <alignment horizontal="center" vertical="center" wrapText="1"/>
      <protection/>
    </xf>
    <xf numFmtId="38" fontId="1" fillId="0" borderId="38" xfId="17" applyFont="1" applyFill="1" applyBorder="1" applyAlignment="1">
      <alignment horizontal="center" vertical="center"/>
    </xf>
    <xf numFmtId="38" fontId="1" fillId="0" borderId="38" xfId="17" applyFont="1" applyFill="1" applyBorder="1" applyAlignment="1">
      <alignment horizontal="center" vertical="center" wrapText="1"/>
    </xf>
    <xf numFmtId="38" fontId="1" fillId="0" borderId="0" xfId="17" applyFont="1" applyFill="1" applyBorder="1" applyAlignment="1">
      <alignment horizontal="center" vertical="center" wrapText="1"/>
    </xf>
    <xf numFmtId="38" fontId="1" fillId="0" borderId="13" xfId="17" applyFont="1" applyFill="1" applyBorder="1" applyAlignment="1">
      <alignment horizontal="center" vertical="center" wrapText="1"/>
    </xf>
    <xf numFmtId="0" fontId="1" fillId="0" borderId="43" xfId="50" applyFont="1" applyFill="1" applyBorder="1" applyAlignment="1">
      <alignment horizontal="center"/>
      <protection/>
    </xf>
    <xf numFmtId="0" fontId="1" fillId="0" borderId="30" xfId="50" applyFont="1" applyFill="1" applyBorder="1" applyAlignment="1">
      <alignment horizontal="center"/>
      <protection/>
    </xf>
  </cellXfs>
  <cellStyles count="41">
    <cellStyle name="Normal" xfId="0"/>
    <cellStyle name="Percent" xfId="15"/>
    <cellStyle name="Hyperlink" xfId="16"/>
    <cellStyle name="Comma [0]" xfId="17"/>
    <cellStyle name="Comma" xfId="18"/>
    <cellStyle name="Currency [0]" xfId="19"/>
    <cellStyle name="Currency" xfId="20"/>
    <cellStyle name="標準_02-05-s58.59" xfId="21"/>
    <cellStyle name="標準_02-20-s58.59" xfId="22"/>
    <cellStyle name="標準_03-01-s58.59" xfId="23"/>
    <cellStyle name="標準_04-01-s58.59" xfId="24"/>
    <cellStyle name="標準_04-02-s58.59" xfId="25"/>
    <cellStyle name="標準_04-09-s58.59" xfId="26"/>
    <cellStyle name="標準_04-19-s58.59" xfId="27"/>
    <cellStyle name="標準_05-01-s58.59" xfId="28"/>
    <cellStyle name="標準_06-01-s58.59" xfId="29"/>
    <cellStyle name="標準_06-05-s58.59" xfId="30"/>
    <cellStyle name="標準_07-05-s58.59" xfId="31"/>
    <cellStyle name="標準_07-07-s58.59" xfId="32"/>
    <cellStyle name="標準_08-16-s58.59" xfId="33"/>
    <cellStyle name="標準_09-03-s58.59" xfId="34"/>
    <cellStyle name="標準_09-10-s58.59" xfId="35"/>
    <cellStyle name="標準_10-06-s58.59" xfId="36"/>
    <cellStyle name="標準_11-01-s58.59" xfId="37"/>
    <cellStyle name="標準_11-05-s58.59" xfId="38"/>
    <cellStyle name="標準_12-01-s58.59" xfId="39"/>
    <cellStyle name="標準_12-13-s58.59" xfId="40"/>
    <cellStyle name="標準_13-01-s58.59" xfId="41"/>
    <cellStyle name="標準_13-02-s58.59" xfId="42"/>
    <cellStyle name="標準_14-11-s58.59" xfId="43"/>
    <cellStyle name="標準_15-12-s58.59" xfId="44"/>
    <cellStyle name="標準_15-13-s58.59" xfId="45"/>
    <cellStyle name="標準_16-07-s58.59" xfId="46"/>
    <cellStyle name="標準_17-04-s58.59" xfId="47"/>
    <cellStyle name="標準_18-02-s58.59" xfId="48"/>
    <cellStyle name="標準_18-03-s58.59" xfId="49"/>
    <cellStyle name="標準_20-01-s58.59" xfId="50"/>
    <cellStyle name="標準_20-06-s58.59" xfId="51"/>
    <cellStyle name="標準_nenkan-S23-000" xfId="52"/>
    <cellStyle name="標準_nenkan-S23-000_s58 59" xfId="53"/>
    <cellStyle name="Followed Hyperlink" xfId="5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4</xdr:row>
      <xdr:rowOff>200025</xdr:rowOff>
    </xdr:from>
    <xdr:to>
      <xdr:col>7</xdr:col>
      <xdr:colOff>895350</xdr:colOff>
      <xdr:row>4</xdr:row>
      <xdr:rowOff>647700</xdr:rowOff>
    </xdr:to>
    <xdr:sp>
      <xdr:nvSpPr>
        <xdr:cNvPr id="1" name="AutoShape 1"/>
        <xdr:cNvSpPr>
          <a:spLocks/>
        </xdr:cNvSpPr>
      </xdr:nvSpPr>
      <xdr:spPr>
        <a:xfrm>
          <a:off x="6143625" y="904875"/>
          <a:ext cx="8858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xdr:row>
      <xdr:rowOff>200025</xdr:rowOff>
    </xdr:from>
    <xdr:to>
      <xdr:col>8</xdr:col>
      <xdr:colOff>895350</xdr:colOff>
      <xdr:row>4</xdr:row>
      <xdr:rowOff>647700</xdr:rowOff>
    </xdr:to>
    <xdr:sp>
      <xdr:nvSpPr>
        <xdr:cNvPr id="2" name="AutoShape 2"/>
        <xdr:cNvSpPr>
          <a:spLocks/>
        </xdr:cNvSpPr>
      </xdr:nvSpPr>
      <xdr:spPr>
        <a:xfrm>
          <a:off x="7067550" y="904875"/>
          <a:ext cx="8858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12</xdr:row>
      <xdr:rowOff>28575</xdr:rowOff>
    </xdr:from>
    <xdr:to>
      <xdr:col>2</xdr:col>
      <xdr:colOff>19050</xdr:colOff>
      <xdr:row>31</xdr:row>
      <xdr:rowOff>123825</xdr:rowOff>
    </xdr:to>
    <xdr:sp>
      <xdr:nvSpPr>
        <xdr:cNvPr id="1" name="AutoShape 1"/>
        <xdr:cNvSpPr>
          <a:spLocks/>
        </xdr:cNvSpPr>
      </xdr:nvSpPr>
      <xdr:spPr>
        <a:xfrm>
          <a:off x="590550" y="2533650"/>
          <a:ext cx="161925" cy="4019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25</xdr:row>
      <xdr:rowOff>28575</xdr:rowOff>
    </xdr:from>
    <xdr:to>
      <xdr:col>4</xdr:col>
      <xdr:colOff>142875</xdr:colOff>
      <xdr:row>28</xdr:row>
      <xdr:rowOff>228600</xdr:rowOff>
    </xdr:to>
    <xdr:sp>
      <xdr:nvSpPr>
        <xdr:cNvPr id="2" name="AutoShape 2"/>
        <xdr:cNvSpPr>
          <a:spLocks/>
        </xdr:cNvSpPr>
      </xdr:nvSpPr>
      <xdr:spPr>
        <a:xfrm>
          <a:off x="1076325" y="5010150"/>
          <a:ext cx="161925" cy="1000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42</xdr:row>
      <xdr:rowOff>19050</xdr:rowOff>
    </xdr:from>
    <xdr:to>
      <xdr:col>3</xdr:col>
      <xdr:colOff>1628775</xdr:colOff>
      <xdr:row>42</xdr:row>
      <xdr:rowOff>285750</xdr:rowOff>
    </xdr:to>
    <xdr:sp>
      <xdr:nvSpPr>
        <xdr:cNvPr id="1" name="AutoShape 1"/>
        <xdr:cNvSpPr>
          <a:spLocks/>
        </xdr:cNvSpPr>
      </xdr:nvSpPr>
      <xdr:spPr>
        <a:xfrm>
          <a:off x="1304925" y="8858250"/>
          <a:ext cx="1085850" cy="266700"/>
        </a:xfrm>
        <a:prstGeom prst="bracketPair">
          <a:avLst>
            <a:gd name="adj" fmla="val -323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4</xdr:row>
      <xdr:rowOff>66675</xdr:rowOff>
    </xdr:from>
    <xdr:to>
      <xdr:col>3</xdr:col>
      <xdr:colOff>152400</xdr:colOff>
      <xdr:row>5</xdr:row>
      <xdr:rowOff>123825</xdr:rowOff>
    </xdr:to>
    <xdr:sp>
      <xdr:nvSpPr>
        <xdr:cNvPr id="1" name="AutoShape 1"/>
        <xdr:cNvSpPr>
          <a:spLocks/>
        </xdr:cNvSpPr>
      </xdr:nvSpPr>
      <xdr:spPr>
        <a:xfrm>
          <a:off x="1885950" y="828675"/>
          <a:ext cx="76200" cy="2476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4</xdr:row>
      <xdr:rowOff>76200</xdr:rowOff>
    </xdr:from>
    <xdr:to>
      <xdr:col>3</xdr:col>
      <xdr:colOff>752475</xdr:colOff>
      <xdr:row>5</xdr:row>
      <xdr:rowOff>133350</xdr:rowOff>
    </xdr:to>
    <xdr:sp>
      <xdr:nvSpPr>
        <xdr:cNvPr id="2" name="AutoShape 2"/>
        <xdr:cNvSpPr>
          <a:spLocks/>
        </xdr:cNvSpPr>
      </xdr:nvSpPr>
      <xdr:spPr>
        <a:xfrm rot="10800000">
          <a:off x="2486025" y="838200"/>
          <a:ext cx="76200" cy="2476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5</xdr:row>
      <xdr:rowOff>0</xdr:rowOff>
    </xdr:from>
    <xdr:to>
      <xdr:col>5</xdr:col>
      <xdr:colOff>533400</xdr:colOff>
      <xdr:row>5</xdr:row>
      <xdr:rowOff>0</xdr:rowOff>
    </xdr:to>
    <xdr:sp>
      <xdr:nvSpPr>
        <xdr:cNvPr id="3" name="Line 3"/>
        <xdr:cNvSpPr>
          <a:spLocks/>
        </xdr:cNvSpPr>
      </xdr:nvSpPr>
      <xdr:spPr>
        <a:xfrm>
          <a:off x="3400425" y="9525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447675</xdr:colOff>
      <xdr:row>4</xdr:row>
      <xdr:rowOff>76200</xdr:rowOff>
    </xdr:from>
    <xdr:to>
      <xdr:col>5</xdr:col>
      <xdr:colOff>619125</xdr:colOff>
      <xdr:row>5</xdr:row>
      <xdr:rowOff>123825</xdr:rowOff>
    </xdr:to>
    <xdr:sp>
      <xdr:nvSpPr>
        <xdr:cNvPr id="4" name="Arc 4"/>
        <xdr:cNvSpPr>
          <a:spLocks/>
        </xdr:cNvSpPr>
      </xdr:nvSpPr>
      <xdr:spPr>
        <a:xfrm>
          <a:off x="3724275" y="838200"/>
          <a:ext cx="171450" cy="238125"/>
        </a:xfrm>
        <a:prstGeom prst="arc">
          <a:avLst>
            <a:gd name="adj1" fmla="val -15125504"/>
            <a:gd name="adj2" fmla="val 16408217"/>
            <a:gd name="adj3" fmla="val 26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xdr:row>
      <xdr:rowOff>57150</xdr:rowOff>
    </xdr:from>
    <xdr:to>
      <xdr:col>5</xdr:col>
      <xdr:colOff>200025</xdr:colOff>
      <xdr:row>5</xdr:row>
      <xdr:rowOff>104775</xdr:rowOff>
    </xdr:to>
    <xdr:sp>
      <xdr:nvSpPr>
        <xdr:cNvPr id="5" name="Arc 5"/>
        <xdr:cNvSpPr>
          <a:spLocks/>
        </xdr:cNvSpPr>
      </xdr:nvSpPr>
      <xdr:spPr>
        <a:xfrm rot="10800000">
          <a:off x="3305175" y="819150"/>
          <a:ext cx="171450" cy="238125"/>
        </a:xfrm>
        <a:prstGeom prst="arc">
          <a:avLst>
            <a:gd name="adj1" fmla="val -15125504"/>
            <a:gd name="adj2" fmla="val 16408217"/>
            <a:gd name="adj3" fmla="val 26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409575</xdr:colOff>
      <xdr:row>18</xdr:row>
      <xdr:rowOff>161925</xdr:rowOff>
    </xdr:from>
    <xdr:ext cx="76200" cy="228600"/>
    <xdr:sp>
      <xdr:nvSpPr>
        <xdr:cNvPr id="1" name="TextBox 1"/>
        <xdr:cNvSpPr txBox="1">
          <a:spLocks noChangeArrowheads="1"/>
        </xdr:cNvSpPr>
      </xdr:nvSpPr>
      <xdr:spPr>
        <a:xfrm>
          <a:off x="2228850" y="4152900"/>
          <a:ext cx="76200"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104"/>
  <sheetViews>
    <sheetView tabSelected="1" workbookViewId="0" topLeftCell="A1">
      <selection activeCell="A1" sqref="A1"/>
    </sheetView>
  </sheetViews>
  <sheetFormatPr defaultColWidth="9.00390625" defaultRowHeight="13.5"/>
  <cols>
    <col min="1" max="1" width="6.75390625" style="2" customWidth="1"/>
    <col min="2" max="2" width="6.875" style="2" customWidth="1"/>
    <col min="3" max="3" width="82.50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27</v>
      </c>
      <c r="B1" s="1"/>
      <c r="C1" s="1"/>
      <c r="D1" s="1"/>
      <c r="E1" s="1"/>
      <c r="F1" s="1"/>
    </row>
    <row r="2" spans="1:6" ht="12" customHeight="1">
      <c r="A2" s="1"/>
      <c r="B2" s="1"/>
      <c r="C2" s="1"/>
      <c r="D2" s="1"/>
      <c r="E2" s="1"/>
      <c r="F2" s="1"/>
    </row>
    <row r="3" spans="2:6" ht="12" customHeight="1">
      <c r="B3" s="1" t="s">
        <v>126</v>
      </c>
      <c r="C3" s="1"/>
      <c r="E3" s="1"/>
      <c r="F3" s="1"/>
    </row>
    <row r="4" spans="2:6" ht="12" customHeight="1">
      <c r="B4" s="3" t="s">
        <v>84</v>
      </c>
      <c r="C4" s="1" t="s">
        <v>133</v>
      </c>
      <c r="E4" s="1"/>
      <c r="F4" s="1"/>
    </row>
    <row r="5" spans="2:3" ht="26.25" customHeight="1">
      <c r="B5" s="3" t="s">
        <v>85</v>
      </c>
      <c r="C5" s="5" t="s">
        <v>28</v>
      </c>
    </row>
    <row r="6" spans="2:6" ht="12" customHeight="1">
      <c r="B6" s="3" t="s">
        <v>134</v>
      </c>
      <c r="C6" s="5" t="s">
        <v>30</v>
      </c>
      <c r="E6" s="1"/>
      <c r="F6" s="1"/>
    </row>
    <row r="7" spans="2:6" ht="12" customHeight="1">
      <c r="B7" s="3"/>
      <c r="C7" s="5" t="s">
        <v>147</v>
      </c>
      <c r="E7" s="1"/>
      <c r="F7" s="1"/>
    </row>
    <row r="8" spans="2:6" ht="12" customHeight="1">
      <c r="B8" s="3"/>
      <c r="C8" s="5" t="s">
        <v>148</v>
      </c>
      <c r="E8" s="1"/>
      <c r="F8" s="1"/>
    </row>
    <row r="9" spans="2:6" ht="12" customHeight="1">
      <c r="B9" s="3"/>
      <c r="C9" s="5" t="s">
        <v>149</v>
      </c>
      <c r="E9" s="1"/>
      <c r="F9" s="1"/>
    </row>
    <row r="10" spans="2:6" ht="12" customHeight="1">
      <c r="B10" s="3"/>
      <c r="C10" s="5" t="s">
        <v>150</v>
      </c>
      <c r="E10" s="1"/>
      <c r="F10" s="1"/>
    </row>
    <row r="11" spans="2:6" ht="12" customHeight="1">
      <c r="B11" s="3"/>
      <c r="C11" s="5" t="s">
        <v>151</v>
      </c>
      <c r="E11" s="1"/>
      <c r="F11" s="1"/>
    </row>
    <row r="12" spans="2:6" ht="12" customHeight="1">
      <c r="B12" s="3" t="s">
        <v>86</v>
      </c>
      <c r="C12" s="4" t="s">
        <v>29</v>
      </c>
      <c r="E12" s="1"/>
      <c r="F12" s="1"/>
    </row>
    <row r="13" spans="2:3" ht="12" customHeight="1">
      <c r="B13" s="3" t="s">
        <v>177</v>
      </c>
      <c r="C13" s="5" t="s">
        <v>152</v>
      </c>
    </row>
    <row r="14" spans="2:3" ht="12" customHeight="1">
      <c r="B14" s="3"/>
      <c r="C14" s="5" t="s">
        <v>154</v>
      </c>
    </row>
    <row r="15" spans="2:3" ht="12" customHeight="1">
      <c r="B15" s="3"/>
      <c r="C15" s="5" t="s">
        <v>153</v>
      </c>
    </row>
    <row r="16" spans="2:3" ht="11.25" customHeight="1">
      <c r="B16" s="3"/>
      <c r="C16" s="5" t="s">
        <v>155</v>
      </c>
    </row>
    <row r="17" spans="2:3" ht="24.75" customHeight="1">
      <c r="B17" s="3" t="s">
        <v>87</v>
      </c>
      <c r="C17" s="5" t="s">
        <v>156</v>
      </c>
    </row>
    <row r="18" spans="2:3" ht="24" customHeight="1">
      <c r="B18" s="3" t="s">
        <v>88</v>
      </c>
      <c r="C18" s="5" t="s">
        <v>158</v>
      </c>
    </row>
    <row r="19" spans="2:3" ht="12" customHeight="1">
      <c r="B19" s="1"/>
      <c r="C19" s="5"/>
    </row>
    <row r="20" spans="2:6" ht="12" customHeight="1">
      <c r="B20" s="1"/>
      <c r="C20" s="1" t="s">
        <v>71</v>
      </c>
      <c r="F20" s="1"/>
    </row>
    <row r="21" spans="2:6" ht="12">
      <c r="B21" s="1"/>
      <c r="C21" s="1" t="s">
        <v>6</v>
      </c>
      <c r="E21" s="1"/>
      <c r="F21" s="1"/>
    </row>
    <row r="22" spans="1:6" ht="12">
      <c r="A22" s="1"/>
      <c r="B22" s="1"/>
      <c r="C22" s="1"/>
      <c r="D22" s="1"/>
      <c r="E22" s="1"/>
      <c r="F22" s="1"/>
    </row>
    <row r="23" spans="1:4" ht="12">
      <c r="A23" s="1"/>
      <c r="B23" s="1"/>
      <c r="C23" s="1"/>
      <c r="D23" s="1"/>
    </row>
    <row r="24" spans="2:4" ht="12">
      <c r="B24" s="1" t="s">
        <v>127</v>
      </c>
      <c r="C24" s="1" t="s">
        <v>1112</v>
      </c>
      <c r="D24" s="1"/>
    </row>
    <row r="25" ht="12">
      <c r="C25" s="12"/>
    </row>
    <row r="26" ht="12">
      <c r="B26" s="2" t="s">
        <v>138</v>
      </c>
    </row>
    <row r="27" spans="2:3" ht="12">
      <c r="B27" s="2">
        <v>1</v>
      </c>
      <c r="C27" s="12" t="s">
        <v>16</v>
      </c>
    </row>
    <row r="28" spans="2:3" ht="12">
      <c r="B28" s="2">
        <v>2</v>
      </c>
      <c r="C28" s="2" t="s">
        <v>19</v>
      </c>
    </row>
    <row r="29" spans="2:3" ht="12">
      <c r="B29" s="2">
        <v>3</v>
      </c>
      <c r="C29" s="2" t="s">
        <v>1671</v>
      </c>
    </row>
    <row r="31" ht="12">
      <c r="B31" s="2" t="s">
        <v>139</v>
      </c>
    </row>
    <row r="32" spans="2:3" ht="12">
      <c r="B32" s="2">
        <v>4</v>
      </c>
      <c r="C32" s="2" t="s">
        <v>290</v>
      </c>
    </row>
    <row r="34" ht="12">
      <c r="B34" s="2" t="s">
        <v>140</v>
      </c>
    </row>
    <row r="35" spans="2:3" ht="12">
      <c r="B35" s="2">
        <v>5</v>
      </c>
      <c r="C35" s="2" t="s">
        <v>298</v>
      </c>
    </row>
    <row r="36" spans="2:3" ht="12">
      <c r="B36" s="2">
        <v>6</v>
      </c>
      <c r="C36" s="13" t="s">
        <v>295</v>
      </c>
    </row>
    <row r="37" spans="2:3" ht="12">
      <c r="B37" s="2">
        <v>7</v>
      </c>
      <c r="C37" s="2" t="s">
        <v>1673</v>
      </c>
    </row>
    <row r="38" spans="2:3" ht="12">
      <c r="B38" s="2">
        <v>8</v>
      </c>
      <c r="C38" s="2" t="s">
        <v>26</v>
      </c>
    </row>
    <row r="39" ht="12">
      <c r="C39" s="13"/>
    </row>
    <row r="40" ht="12">
      <c r="B40" s="2" t="s">
        <v>141</v>
      </c>
    </row>
    <row r="41" spans="2:3" ht="12">
      <c r="B41" s="2">
        <v>9</v>
      </c>
      <c r="C41" s="12" t="s">
        <v>34</v>
      </c>
    </row>
    <row r="42" ht="12">
      <c r="C42" s="12"/>
    </row>
    <row r="43" ht="12">
      <c r="B43" s="2" t="s">
        <v>142</v>
      </c>
    </row>
    <row r="44" spans="2:3" ht="12">
      <c r="B44" s="2">
        <v>10</v>
      </c>
      <c r="C44" s="7" t="s">
        <v>312</v>
      </c>
    </row>
    <row r="45" spans="2:3" ht="12">
      <c r="B45" s="2">
        <v>11</v>
      </c>
      <c r="C45" s="2" t="s">
        <v>316</v>
      </c>
    </row>
    <row r="46" ht="12">
      <c r="C46" s="12"/>
    </row>
    <row r="47" ht="12">
      <c r="B47" s="2" t="s">
        <v>125</v>
      </c>
    </row>
    <row r="48" spans="2:3" ht="24" customHeight="1">
      <c r="B48" s="11">
        <v>12</v>
      </c>
      <c r="C48" s="7" t="s">
        <v>325</v>
      </c>
    </row>
    <row r="49" spans="2:3" ht="24">
      <c r="B49" s="11">
        <v>13</v>
      </c>
      <c r="C49" s="14" t="s">
        <v>410</v>
      </c>
    </row>
    <row r="51" ht="12">
      <c r="B51" s="2" t="s">
        <v>143</v>
      </c>
    </row>
    <row r="52" spans="2:3" ht="12">
      <c r="B52" s="2">
        <v>14</v>
      </c>
      <c r="C52" s="2" t="s">
        <v>48</v>
      </c>
    </row>
    <row r="54" ht="12">
      <c r="B54" s="2" t="s">
        <v>60</v>
      </c>
    </row>
    <row r="55" spans="2:3" ht="12">
      <c r="B55" s="2">
        <v>15</v>
      </c>
      <c r="C55" s="2" t="s">
        <v>347</v>
      </c>
    </row>
    <row r="56" ht="12">
      <c r="C56" s="2" t="s">
        <v>354</v>
      </c>
    </row>
    <row r="57" spans="2:3" ht="12">
      <c r="B57" s="2">
        <v>16</v>
      </c>
      <c r="C57" s="2" t="s">
        <v>57</v>
      </c>
    </row>
    <row r="59" ht="12">
      <c r="B59" s="2" t="s">
        <v>59</v>
      </c>
    </row>
    <row r="60" ht="12">
      <c r="C60" s="2" t="s">
        <v>4</v>
      </c>
    </row>
    <row r="61" spans="2:3" ht="12">
      <c r="B61" s="2">
        <v>17</v>
      </c>
      <c r="C61" s="2" t="s">
        <v>360</v>
      </c>
    </row>
    <row r="63" ht="12">
      <c r="B63" s="2" t="s">
        <v>69</v>
      </c>
    </row>
    <row r="64" spans="2:3" ht="12">
      <c r="B64" s="2">
        <v>18</v>
      </c>
      <c r="C64" s="2" t="s">
        <v>368</v>
      </c>
    </row>
    <row r="65" spans="2:3" ht="12">
      <c r="B65" s="2">
        <v>19</v>
      </c>
      <c r="C65" s="2" t="s">
        <v>372</v>
      </c>
    </row>
    <row r="67" ht="12">
      <c r="B67" s="2" t="s">
        <v>145</v>
      </c>
    </row>
    <row r="68" spans="2:3" ht="12">
      <c r="B68" s="2">
        <v>20</v>
      </c>
      <c r="C68" s="2" t="s">
        <v>115</v>
      </c>
    </row>
    <row r="69" spans="2:3" ht="12">
      <c r="B69" s="2">
        <v>21</v>
      </c>
      <c r="C69" s="2" t="s">
        <v>385</v>
      </c>
    </row>
    <row r="71" ht="12">
      <c r="B71" s="2" t="s">
        <v>123</v>
      </c>
    </row>
    <row r="72" ht="12">
      <c r="C72" s="2" t="s">
        <v>398</v>
      </c>
    </row>
    <row r="73" spans="2:3" ht="12">
      <c r="B73" s="2">
        <v>22</v>
      </c>
      <c r="C73" s="2" t="s">
        <v>117</v>
      </c>
    </row>
    <row r="74" spans="2:3" ht="12">
      <c r="B74" s="2">
        <v>23</v>
      </c>
      <c r="C74" s="2" t="s">
        <v>399</v>
      </c>
    </row>
    <row r="76" ht="12">
      <c r="B76" s="2" t="s">
        <v>76</v>
      </c>
    </row>
    <row r="77" spans="2:3" ht="11.25" customHeight="1">
      <c r="B77" s="2">
        <v>24</v>
      </c>
      <c r="C77" s="2" t="s">
        <v>1097</v>
      </c>
    </row>
    <row r="79" ht="12">
      <c r="B79" s="2" t="s">
        <v>100</v>
      </c>
    </row>
    <row r="80" spans="2:3" ht="12">
      <c r="B80" s="2">
        <v>25</v>
      </c>
      <c r="C80" s="2" t="s">
        <v>1111</v>
      </c>
    </row>
    <row r="81" spans="2:3" ht="12">
      <c r="B81" s="2">
        <v>26</v>
      </c>
      <c r="C81" s="2" t="s">
        <v>1664</v>
      </c>
    </row>
    <row r="83" ht="12">
      <c r="B83" s="2" t="s">
        <v>124</v>
      </c>
    </row>
    <row r="84" ht="12">
      <c r="C84" s="2" t="s">
        <v>1087</v>
      </c>
    </row>
    <row r="85" spans="2:3" ht="12">
      <c r="B85" s="2">
        <v>27</v>
      </c>
      <c r="C85" s="2" t="s">
        <v>109</v>
      </c>
    </row>
    <row r="86" spans="2:3" ht="12">
      <c r="B86" s="2">
        <v>28</v>
      </c>
      <c r="C86" s="15" t="s">
        <v>206</v>
      </c>
    </row>
    <row r="88" ht="12">
      <c r="B88" s="2" t="s">
        <v>113</v>
      </c>
    </row>
    <row r="89" spans="2:3" ht="12">
      <c r="B89" s="2">
        <v>29</v>
      </c>
      <c r="C89" s="2" t="s">
        <v>213</v>
      </c>
    </row>
    <row r="90" spans="2:3" ht="12">
      <c r="B90" s="2">
        <v>30</v>
      </c>
      <c r="C90" s="2" t="s">
        <v>877</v>
      </c>
    </row>
    <row r="92" ht="12">
      <c r="B92" s="2" t="s">
        <v>47</v>
      </c>
    </row>
    <row r="93" spans="2:3" ht="12">
      <c r="B93" s="2">
        <v>31</v>
      </c>
      <c r="C93" s="2" t="s">
        <v>244</v>
      </c>
    </row>
    <row r="94" spans="2:3" ht="12">
      <c r="B94" s="2">
        <v>32</v>
      </c>
      <c r="C94" s="2" t="s">
        <v>245</v>
      </c>
    </row>
    <row r="96" ht="12">
      <c r="B96" s="2" t="s">
        <v>146</v>
      </c>
    </row>
    <row r="97" ht="12">
      <c r="C97" s="2" t="s">
        <v>265</v>
      </c>
    </row>
    <row r="98" spans="2:3" ht="12">
      <c r="B98" s="2">
        <v>33</v>
      </c>
      <c r="C98" s="2" t="s">
        <v>266</v>
      </c>
    </row>
    <row r="100" ht="12">
      <c r="B100" s="2" t="s">
        <v>185</v>
      </c>
    </row>
    <row r="101" ht="12">
      <c r="C101" s="2" t="s">
        <v>186</v>
      </c>
    </row>
    <row r="102" spans="2:3" ht="12">
      <c r="B102" s="2">
        <v>34</v>
      </c>
      <c r="C102" s="2" t="s">
        <v>272</v>
      </c>
    </row>
    <row r="103" ht="12">
      <c r="C103" s="2" t="s">
        <v>279</v>
      </c>
    </row>
    <row r="104" spans="2:3" ht="12">
      <c r="B104" s="2">
        <v>35</v>
      </c>
      <c r="C104" s="2" t="s">
        <v>191</v>
      </c>
    </row>
  </sheetData>
  <printOptions/>
  <pageMargins left="0.75" right="0.75" top="1" bottom="1" header="0.512" footer="0.512"/>
  <pageSetup fitToHeight="5" fitToWidth="1" horizontalDpi="600" verticalDpi="600" orientation="portrait" paperSize="9" scale="65" r:id="rId1"/>
</worksheet>
</file>

<file path=xl/worksheets/sheet10.xml><?xml version="1.0" encoding="utf-8"?>
<worksheet xmlns="http://schemas.openxmlformats.org/spreadsheetml/2006/main" xmlns:r="http://schemas.openxmlformats.org/officeDocument/2006/relationships">
  <sheetPr codeName="Sheet2"/>
  <dimension ref="B1:N118"/>
  <sheetViews>
    <sheetView workbookViewId="0" topLeftCell="A1">
      <selection activeCell="A1" sqref="A1"/>
    </sheetView>
  </sheetViews>
  <sheetFormatPr defaultColWidth="9.00390625" defaultRowHeight="13.5"/>
  <cols>
    <col min="1" max="1" width="2.625" style="363" customWidth="1"/>
    <col min="2" max="2" width="11.125" style="363" customWidth="1"/>
    <col min="3" max="4" width="8.125" style="363" customWidth="1"/>
    <col min="5" max="5" width="9.125" style="363" customWidth="1"/>
    <col min="6" max="6" width="9.375" style="363" customWidth="1"/>
    <col min="7" max="9" width="10.625" style="363" customWidth="1"/>
    <col min="10" max="11" width="8.625" style="363" customWidth="1"/>
    <col min="12" max="14" width="12.125" style="363" customWidth="1"/>
    <col min="15" max="16384" width="9.00390625" style="363" customWidth="1"/>
  </cols>
  <sheetData>
    <row r="1" spans="2:6" ht="14.25">
      <c r="B1" s="364" t="s">
        <v>1319</v>
      </c>
      <c r="C1" s="364"/>
      <c r="D1" s="364"/>
      <c r="E1" s="364"/>
      <c r="F1" s="364"/>
    </row>
    <row r="2" ht="12.75" thickBot="1">
      <c r="N2" s="365" t="s">
        <v>1302</v>
      </c>
    </row>
    <row r="3" spans="2:14" ht="18" customHeight="1" thickTop="1">
      <c r="B3" s="1305" t="s">
        <v>1114</v>
      </c>
      <c r="C3" s="1299" t="s">
        <v>1303</v>
      </c>
      <c r="D3" s="1299" t="s">
        <v>1304</v>
      </c>
      <c r="E3" s="1299" t="s">
        <v>1305</v>
      </c>
      <c r="F3" s="1302" t="s">
        <v>1306</v>
      </c>
      <c r="G3" s="1303"/>
      <c r="H3" s="1304"/>
      <c r="I3" s="1308" t="s">
        <v>1307</v>
      </c>
      <c r="J3" s="1309"/>
      <c r="K3" s="1310"/>
      <c r="L3" s="1310"/>
      <c r="M3" s="1310"/>
      <c r="N3" s="1311"/>
    </row>
    <row r="4" spans="2:14" ht="18" customHeight="1">
      <c r="B4" s="1306"/>
      <c r="C4" s="1300"/>
      <c r="D4" s="1300"/>
      <c r="E4" s="1300"/>
      <c r="F4" s="1312" t="s">
        <v>1308</v>
      </c>
      <c r="G4" s="1315" t="s">
        <v>1309</v>
      </c>
      <c r="H4" s="1315" t="s">
        <v>1310</v>
      </c>
      <c r="I4" s="1296" t="s">
        <v>1311</v>
      </c>
      <c r="J4" s="1296" t="s">
        <v>1312</v>
      </c>
      <c r="K4" s="1296" t="s">
        <v>1313</v>
      </c>
      <c r="L4" s="1320" t="s">
        <v>1314</v>
      </c>
      <c r="M4" s="1296" t="s">
        <v>1315</v>
      </c>
      <c r="N4" s="1296" t="s">
        <v>1316</v>
      </c>
    </row>
    <row r="5" spans="2:14" ht="18" customHeight="1">
      <c r="B5" s="1306"/>
      <c r="C5" s="1300"/>
      <c r="D5" s="1300"/>
      <c r="E5" s="1300"/>
      <c r="F5" s="1313"/>
      <c r="G5" s="1316"/>
      <c r="H5" s="1316"/>
      <c r="I5" s="1318"/>
      <c r="J5" s="1318"/>
      <c r="K5" s="1318"/>
      <c r="L5" s="1321"/>
      <c r="M5" s="1297"/>
      <c r="N5" s="1297"/>
    </row>
    <row r="6" spans="2:14" ht="18" customHeight="1">
      <c r="B6" s="1307"/>
      <c r="C6" s="1301"/>
      <c r="D6" s="1301"/>
      <c r="E6" s="1301"/>
      <c r="F6" s="1314"/>
      <c r="G6" s="1317"/>
      <c r="H6" s="1317"/>
      <c r="I6" s="1319"/>
      <c r="J6" s="1319"/>
      <c r="K6" s="1319"/>
      <c r="L6" s="1322"/>
      <c r="M6" s="1298"/>
      <c r="N6" s="1298"/>
    </row>
    <row r="7" spans="2:14" s="368" customFormat="1" ht="11.25">
      <c r="B7" s="369" t="s">
        <v>1317</v>
      </c>
      <c r="C7" s="370">
        <f aca="true" t="shared" si="0" ref="C7:N7">SUM(C9:C10)</f>
        <v>49012</v>
      </c>
      <c r="D7" s="371">
        <f t="shared" si="0"/>
        <v>341</v>
      </c>
      <c r="E7" s="371">
        <f t="shared" si="0"/>
        <v>2297</v>
      </c>
      <c r="F7" s="371">
        <f t="shared" si="0"/>
        <v>49889</v>
      </c>
      <c r="G7" s="371">
        <f t="shared" si="0"/>
        <v>35450</v>
      </c>
      <c r="H7" s="371">
        <f t="shared" si="0"/>
        <v>32816</v>
      </c>
      <c r="I7" s="371">
        <f t="shared" si="0"/>
        <v>116733</v>
      </c>
      <c r="J7" s="371">
        <f t="shared" si="0"/>
        <v>1826</v>
      </c>
      <c r="K7" s="371">
        <f t="shared" si="0"/>
        <v>4483</v>
      </c>
      <c r="L7" s="371">
        <f t="shared" si="0"/>
        <v>119390</v>
      </c>
      <c r="M7" s="371">
        <f t="shared" si="0"/>
        <v>53611</v>
      </c>
      <c r="N7" s="372">
        <f t="shared" si="0"/>
        <v>63340</v>
      </c>
    </row>
    <row r="8" spans="2:14" s="368" customFormat="1" ht="11.25">
      <c r="B8" s="369"/>
      <c r="C8" s="373"/>
      <c r="D8" s="374"/>
      <c r="E8" s="374"/>
      <c r="F8" s="374"/>
      <c r="G8" s="375"/>
      <c r="H8" s="375"/>
      <c r="I8" s="375"/>
      <c r="J8" s="375"/>
      <c r="K8" s="375"/>
      <c r="L8" s="375"/>
      <c r="M8" s="375"/>
      <c r="N8" s="376"/>
    </row>
    <row r="9" spans="2:14" s="368" customFormat="1" ht="11.25">
      <c r="B9" s="369" t="s">
        <v>1187</v>
      </c>
      <c r="C9" s="373">
        <f aca="true" t="shared" si="1" ref="C9:N9">SUM(C17:C31)</f>
        <v>22787</v>
      </c>
      <c r="D9" s="375">
        <f t="shared" si="1"/>
        <v>90</v>
      </c>
      <c r="E9" s="375">
        <f t="shared" si="1"/>
        <v>882</v>
      </c>
      <c r="F9" s="375">
        <f t="shared" si="1"/>
        <v>23201</v>
      </c>
      <c r="G9" s="375">
        <f t="shared" si="1"/>
        <v>14645</v>
      </c>
      <c r="H9" s="375">
        <f t="shared" si="1"/>
        <v>16092</v>
      </c>
      <c r="I9" s="375">
        <f t="shared" si="1"/>
        <v>48229</v>
      </c>
      <c r="J9" s="375">
        <f t="shared" si="1"/>
        <v>597</v>
      </c>
      <c r="K9" s="375">
        <f t="shared" si="1"/>
        <v>2584</v>
      </c>
      <c r="L9" s="375">
        <f t="shared" si="1"/>
        <v>50216</v>
      </c>
      <c r="M9" s="375">
        <f t="shared" si="1"/>
        <v>18747</v>
      </c>
      <c r="N9" s="376">
        <f t="shared" si="1"/>
        <v>30167</v>
      </c>
    </row>
    <row r="10" spans="2:14" s="368" customFormat="1" ht="11.25" customHeight="1">
      <c r="B10" s="369" t="s">
        <v>1255</v>
      </c>
      <c r="C10" s="373">
        <f aca="true" t="shared" si="2" ref="C10:N10">SUM(C33:C66)</f>
        <v>26225</v>
      </c>
      <c r="D10" s="375">
        <f t="shared" si="2"/>
        <v>251</v>
      </c>
      <c r="E10" s="375">
        <f t="shared" si="2"/>
        <v>1415</v>
      </c>
      <c r="F10" s="375">
        <f t="shared" si="2"/>
        <v>26688</v>
      </c>
      <c r="G10" s="375">
        <f t="shared" si="2"/>
        <v>20805</v>
      </c>
      <c r="H10" s="375">
        <f t="shared" si="2"/>
        <v>16724</v>
      </c>
      <c r="I10" s="375">
        <f t="shared" si="2"/>
        <v>68504</v>
      </c>
      <c r="J10" s="375">
        <f t="shared" si="2"/>
        <v>1229</v>
      </c>
      <c r="K10" s="375">
        <f t="shared" si="2"/>
        <v>1899</v>
      </c>
      <c r="L10" s="375">
        <f t="shared" si="2"/>
        <v>69174</v>
      </c>
      <c r="M10" s="375">
        <f t="shared" si="2"/>
        <v>34864</v>
      </c>
      <c r="N10" s="376">
        <f t="shared" si="2"/>
        <v>33173</v>
      </c>
    </row>
    <row r="11" spans="2:14" s="368" customFormat="1" ht="11.25">
      <c r="B11" s="369"/>
      <c r="C11" s="377"/>
      <c r="D11" s="374"/>
      <c r="E11" s="374"/>
      <c r="F11" s="374"/>
      <c r="G11" s="375"/>
      <c r="H11" s="375"/>
      <c r="I11" s="375"/>
      <c r="J11" s="375"/>
      <c r="K11" s="375"/>
      <c r="L11" s="375"/>
      <c r="M11" s="375"/>
      <c r="N11" s="376"/>
    </row>
    <row r="12" spans="2:14" s="368" customFormat="1" ht="11.25">
      <c r="B12" s="369" t="s">
        <v>1189</v>
      </c>
      <c r="C12" s="373">
        <f aca="true" t="shared" si="3" ref="C12:N12">C17+C23+C24+C25+C28+C29+C30+C33+C34+C35+C36+C37+C38+C39</f>
        <v>18574</v>
      </c>
      <c r="D12" s="375">
        <f t="shared" si="3"/>
        <v>27</v>
      </c>
      <c r="E12" s="375">
        <f t="shared" si="3"/>
        <v>642</v>
      </c>
      <c r="F12" s="378">
        <f t="shared" si="3"/>
        <v>18847</v>
      </c>
      <c r="G12" s="378">
        <f t="shared" si="3"/>
        <v>12408</v>
      </c>
      <c r="H12" s="375">
        <f t="shared" si="3"/>
        <v>14358</v>
      </c>
      <c r="I12" s="375">
        <f t="shared" si="3"/>
        <v>34770</v>
      </c>
      <c r="J12" s="375">
        <f t="shared" si="3"/>
        <v>102</v>
      </c>
      <c r="K12" s="375">
        <f t="shared" si="3"/>
        <v>2253</v>
      </c>
      <c r="L12" s="375">
        <f t="shared" si="3"/>
        <v>36921</v>
      </c>
      <c r="M12" s="375">
        <f t="shared" si="3"/>
        <v>13589</v>
      </c>
      <c r="N12" s="376">
        <f t="shared" si="3"/>
        <v>22618</v>
      </c>
    </row>
    <row r="13" spans="2:14" s="368" customFormat="1" ht="11.25">
      <c r="B13" s="369" t="s">
        <v>1190</v>
      </c>
      <c r="C13" s="373">
        <f aca="true" t="shared" si="4" ref="C13:N13">C22+C41+C42+C43+C44+C45+C46+C47</f>
        <v>7083</v>
      </c>
      <c r="D13" s="375">
        <f t="shared" si="4"/>
        <v>9</v>
      </c>
      <c r="E13" s="375">
        <f t="shared" si="4"/>
        <v>104</v>
      </c>
      <c r="F13" s="375">
        <f t="shared" si="4"/>
        <v>7114</v>
      </c>
      <c r="G13" s="375">
        <f t="shared" si="4"/>
        <v>5772</v>
      </c>
      <c r="H13" s="375">
        <f t="shared" si="4"/>
        <v>4023</v>
      </c>
      <c r="I13" s="375">
        <f t="shared" si="4"/>
        <v>15945</v>
      </c>
      <c r="J13" s="375">
        <f t="shared" si="4"/>
        <v>31</v>
      </c>
      <c r="K13" s="375">
        <f t="shared" si="4"/>
        <v>142</v>
      </c>
      <c r="L13" s="375">
        <f t="shared" si="4"/>
        <v>16056</v>
      </c>
      <c r="M13" s="375">
        <f t="shared" si="4"/>
        <v>9996</v>
      </c>
      <c r="N13" s="376">
        <f t="shared" si="4"/>
        <v>5811</v>
      </c>
    </row>
    <row r="14" spans="2:14" s="368" customFormat="1" ht="11.25">
      <c r="B14" s="369" t="s">
        <v>1318</v>
      </c>
      <c r="C14" s="373">
        <f aca="true" t="shared" si="5" ref="C14:N14">C18+C27+C31+C49+C50+C51+C52+C53</f>
        <v>9539</v>
      </c>
      <c r="D14" s="375">
        <f t="shared" si="5"/>
        <v>218</v>
      </c>
      <c r="E14" s="375">
        <f t="shared" si="5"/>
        <v>1130</v>
      </c>
      <c r="F14" s="375">
        <f t="shared" si="5"/>
        <v>10006</v>
      </c>
      <c r="G14" s="375">
        <f t="shared" si="5"/>
        <v>6337</v>
      </c>
      <c r="H14" s="375">
        <f t="shared" si="5"/>
        <v>7202</v>
      </c>
      <c r="I14" s="375">
        <f t="shared" si="5"/>
        <v>33273</v>
      </c>
      <c r="J14" s="375">
        <f t="shared" si="5"/>
        <v>1519</v>
      </c>
      <c r="K14" s="375">
        <f t="shared" si="5"/>
        <v>1857</v>
      </c>
      <c r="L14" s="375">
        <f t="shared" si="5"/>
        <v>33611</v>
      </c>
      <c r="M14" s="375">
        <f t="shared" si="5"/>
        <v>10916</v>
      </c>
      <c r="N14" s="376">
        <f t="shared" si="5"/>
        <v>22104</v>
      </c>
    </row>
    <row r="15" spans="2:14" s="368" customFormat="1" ht="11.25">
      <c r="B15" s="369" t="s">
        <v>1192</v>
      </c>
      <c r="C15" s="373">
        <f aca="true" t="shared" si="6" ref="C15:N15">C19+C20+C55+C56+C57+C58+C59+C60+C61+C62+C63+C64+C65+C66</f>
        <v>13816</v>
      </c>
      <c r="D15" s="375">
        <f t="shared" si="6"/>
        <v>87</v>
      </c>
      <c r="E15" s="375">
        <f t="shared" si="6"/>
        <v>421</v>
      </c>
      <c r="F15" s="375">
        <f t="shared" si="6"/>
        <v>13922</v>
      </c>
      <c r="G15" s="375">
        <f t="shared" si="6"/>
        <v>10933</v>
      </c>
      <c r="H15" s="375">
        <f t="shared" si="6"/>
        <v>7233</v>
      </c>
      <c r="I15" s="375">
        <f t="shared" si="6"/>
        <v>32745</v>
      </c>
      <c r="J15" s="375">
        <f t="shared" si="6"/>
        <v>174</v>
      </c>
      <c r="K15" s="375">
        <f t="shared" si="6"/>
        <v>231</v>
      </c>
      <c r="L15" s="375">
        <f t="shared" si="6"/>
        <v>32802</v>
      </c>
      <c r="M15" s="375">
        <f t="shared" si="6"/>
        <v>19110</v>
      </c>
      <c r="N15" s="376">
        <f t="shared" si="6"/>
        <v>12807</v>
      </c>
    </row>
    <row r="16" spans="2:14" ht="12.75" customHeight="1">
      <c r="B16" s="379"/>
      <c r="C16" s="380"/>
      <c r="D16" s="381"/>
      <c r="E16" s="381"/>
      <c r="F16" s="381"/>
      <c r="G16" s="382"/>
      <c r="H16" s="382"/>
      <c r="I16" s="382"/>
      <c r="J16" s="382"/>
      <c r="K16" s="382"/>
      <c r="L16" s="382"/>
      <c r="M16" s="382"/>
      <c r="N16" s="383"/>
    </row>
    <row r="17" spans="2:14" ht="12">
      <c r="B17" s="366" t="s">
        <v>1132</v>
      </c>
      <c r="C17" s="384">
        <v>3600</v>
      </c>
      <c r="D17" s="385">
        <v>4</v>
      </c>
      <c r="E17" s="385">
        <v>11</v>
      </c>
      <c r="F17" s="385">
        <v>3602</v>
      </c>
      <c r="G17" s="385">
        <v>2006</v>
      </c>
      <c r="H17" s="385">
        <v>2671</v>
      </c>
      <c r="I17" s="385">
        <v>5289</v>
      </c>
      <c r="J17" s="385">
        <v>2</v>
      </c>
      <c r="K17" s="385">
        <v>15</v>
      </c>
      <c r="L17" s="385">
        <v>5302</v>
      </c>
      <c r="M17" s="385">
        <v>1506</v>
      </c>
      <c r="N17" s="386">
        <v>3556</v>
      </c>
    </row>
    <row r="18" spans="2:14" ht="12">
      <c r="B18" s="366" t="s">
        <v>1133</v>
      </c>
      <c r="C18" s="384">
        <v>2083</v>
      </c>
      <c r="D18" s="385">
        <v>54</v>
      </c>
      <c r="E18" s="385">
        <v>14</v>
      </c>
      <c r="F18" s="385">
        <v>2088</v>
      </c>
      <c r="G18" s="385">
        <v>1262</v>
      </c>
      <c r="H18" s="385">
        <v>1470</v>
      </c>
      <c r="I18" s="385">
        <v>11236</v>
      </c>
      <c r="J18" s="385">
        <v>296</v>
      </c>
      <c r="K18" s="385">
        <v>34</v>
      </c>
      <c r="L18" s="385">
        <v>10974</v>
      </c>
      <c r="M18" s="385">
        <v>2853</v>
      </c>
      <c r="N18" s="386">
        <v>7932</v>
      </c>
    </row>
    <row r="19" spans="2:14" ht="12">
      <c r="B19" s="366" t="s">
        <v>1135</v>
      </c>
      <c r="C19" s="384">
        <v>2356</v>
      </c>
      <c r="D19" s="385">
        <v>11</v>
      </c>
      <c r="E19" s="385">
        <v>6</v>
      </c>
      <c r="F19" s="385">
        <v>2356</v>
      </c>
      <c r="G19" s="385">
        <v>1553</v>
      </c>
      <c r="H19" s="385">
        <v>1292</v>
      </c>
      <c r="I19" s="385">
        <v>4982</v>
      </c>
      <c r="J19" s="385">
        <v>41</v>
      </c>
      <c r="K19" s="385">
        <v>55</v>
      </c>
      <c r="L19" s="385">
        <v>4996</v>
      </c>
      <c r="M19" s="385">
        <v>3219</v>
      </c>
      <c r="N19" s="386">
        <v>1557</v>
      </c>
    </row>
    <row r="20" spans="2:14" ht="12">
      <c r="B20" s="366" t="s">
        <v>1137</v>
      </c>
      <c r="C20" s="384">
        <v>1648</v>
      </c>
      <c r="D20" s="385">
        <v>2</v>
      </c>
      <c r="E20" s="385">
        <v>3</v>
      </c>
      <c r="F20" s="385">
        <v>1648</v>
      </c>
      <c r="G20" s="385">
        <v>1313</v>
      </c>
      <c r="H20" s="385">
        <v>306</v>
      </c>
      <c r="I20" s="385">
        <v>1824</v>
      </c>
      <c r="J20" s="385">
        <v>2</v>
      </c>
      <c r="K20" s="385">
        <v>2</v>
      </c>
      <c r="L20" s="385">
        <v>1824</v>
      </c>
      <c r="M20" s="385">
        <v>1453</v>
      </c>
      <c r="N20" s="386">
        <v>265</v>
      </c>
    </row>
    <row r="21" spans="2:14" ht="8.25" customHeight="1">
      <c r="B21" s="366"/>
      <c r="C21" s="384"/>
      <c r="D21" s="385"/>
      <c r="E21" s="385"/>
      <c r="F21" s="385"/>
      <c r="G21" s="385"/>
      <c r="H21" s="385"/>
      <c r="I21" s="385"/>
      <c r="J21" s="385"/>
      <c r="K21" s="385"/>
      <c r="L21" s="385"/>
      <c r="M21" s="385"/>
      <c r="N21" s="386"/>
    </row>
    <row r="22" spans="2:14" ht="12">
      <c r="B22" s="366" t="s">
        <v>1139</v>
      </c>
      <c r="C22" s="384">
        <v>1401</v>
      </c>
      <c r="D22" s="385">
        <v>1</v>
      </c>
      <c r="E22" s="385">
        <v>1</v>
      </c>
      <c r="F22" s="385">
        <v>1401</v>
      </c>
      <c r="G22" s="385">
        <v>895</v>
      </c>
      <c r="H22" s="385">
        <v>908</v>
      </c>
      <c r="I22" s="385">
        <v>3018</v>
      </c>
      <c r="J22" s="387">
        <v>0</v>
      </c>
      <c r="K22" s="387">
        <v>0</v>
      </c>
      <c r="L22" s="385">
        <v>3018</v>
      </c>
      <c r="M22" s="385">
        <v>1565</v>
      </c>
      <c r="N22" s="386">
        <v>1395</v>
      </c>
    </row>
    <row r="23" spans="2:14" ht="12">
      <c r="B23" s="366" t="s">
        <v>1141</v>
      </c>
      <c r="C23" s="384">
        <v>1014</v>
      </c>
      <c r="D23" s="385">
        <v>2</v>
      </c>
      <c r="E23" s="385">
        <v>121</v>
      </c>
      <c r="F23" s="385">
        <v>1064</v>
      </c>
      <c r="G23" s="385">
        <v>608</v>
      </c>
      <c r="H23" s="385">
        <v>740</v>
      </c>
      <c r="I23" s="385">
        <v>1151</v>
      </c>
      <c r="J23" s="385">
        <v>1</v>
      </c>
      <c r="K23" s="385">
        <v>160</v>
      </c>
      <c r="L23" s="385">
        <v>1310</v>
      </c>
      <c r="M23" s="385">
        <v>552</v>
      </c>
      <c r="N23" s="386">
        <v>696</v>
      </c>
    </row>
    <row r="24" spans="2:14" ht="12">
      <c r="B24" s="366" t="s">
        <v>1143</v>
      </c>
      <c r="C24" s="384">
        <v>1712</v>
      </c>
      <c r="D24" s="385">
        <v>1</v>
      </c>
      <c r="E24" s="385">
        <v>11</v>
      </c>
      <c r="F24" s="385">
        <v>1712</v>
      </c>
      <c r="G24" s="385">
        <v>1085</v>
      </c>
      <c r="H24" s="385">
        <v>1446</v>
      </c>
      <c r="I24" s="385">
        <v>3514</v>
      </c>
      <c r="J24" s="387">
        <v>0</v>
      </c>
      <c r="K24" s="385">
        <v>63</v>
      </c>
      <c r="L24" s="385">
        <v>3577</v>
      </c>
      <c r="M24" s="385">
        <v>1249</v>
      </c>
      <c r="N24" s="386">
        <v>2290</v>
      </c>
    </row>
    <row r="25" spans="2:14" ht="12">
      <c r="B25" s="366" t="s">
        <v>1144</v>
      </c>
      <c r="C25" s="384">
        <v>2281</v>
      </c>
      <c r="D25" s="385">
        <v>2</v>
      </c>
      <c r="E25" s="385">
        <v>28</v>
      </c>
      <c r="F25" s="385">
        <v>2296</v>
      </c>
      <c r="G25" s="385">
        <v>1503</v>
      </c>
      <c r="H25" s="385">
        <v>1729</v>
      </c>
      <c r="I25" s="385">
        <v>3443</v>
      </c>
      <c r="J25" s="385">
        <v>6</v>
      </c>
      <c r="K25" s="385">
        <v>8</v>
      </c>
      <c r="L25" s="385">
        <v>3445</v>
      </c>
      <c r="M25" s="385">
        <v>1194</v>
      </c>
      <c r="N25" s="386">
        <v>2196</v>
      </c>
    </row>
    <row r="26" spans="2:14" ht="8.25" customHeight="1">
      <c r="B26" s="366"/>
      <c r="C26" s="384"/>
      <c r="D26" s="385"/>
      <c r="E26" s="385"/>
      <c r="F26" s="385"/>
      <c r="G26" s="385"/>
      <c r="H26" s="385"/>
      <c r="I26" s="385"/>
      <c r="J26" s="385"/>
      <c r="K26" s="385"/>
      <c r="L26" s="385"/>
      <c r="M26" s="385"/>
      <c r="N26" s="386"/>
    </row>
    <row r="27" spans="2:14" ht="12">
      <c r="B27" s="366" t="s">
        <v>1147</v>
      </c>
      <c r="C27" s="384">
        <v>1360</v>
      </c>
      <c r="D27" s="385">
        <v>4</v>
      </c>
      <c r="E27" s="385">
        <v>127</v>
      </c>
      <c r="F27" s="385">
        <v>1461</v>
      </c>
      <c r="G27" s="385">
        <v>729</v>
      </c>
      <c r="H27" s="385">
        <v>1165</v>
      </c>
      <c r="I27" s="385">
        <v>2713</v>
      </c>
      <c r="J27" s="385">
        <v>224</v>
      </c>
      <c r="K27" s="385">
        <v>114</v>
      </c>
      <c r="L27" s="385">
        <v>2603</v>
      </c>
      <c r="M27" s="385">
        <v>587</v>
      </c>
      <c r="N27" s="386">
        <v>1945</v>
      </c>
    </row>
    <row r="28" spans="2:14" ht="12">
      <c r="B28" s="366" t="s">
        <v>1149</v>
      </c>
      <c r="C28" s="384">
        <v>1138</v>
      </c>
      <c r="D28" s="385">
        <v>3</v>
      </c>
      <c r="E28" s="385">
        <v>147</v>
      </c>
      <c r="F28" s="385">
        <v>1181</v>
      </c>
      <c r="G28" s="385">
        <v>697</v>
      </c>
      <c r="H28" s="385">
        <v>956</v>
      </c>
      <c r="I28" s="385">
        <v>1811</v>
      </c>
      <c r="J28" s="385">
        <v>14</v>
      </c>
      <c r="K28" s="385">
        <v>141</v>
      </c>
      <c r="L28" s="385">
        <v>1938</v>
      </c>
      <c r="M28" s="385">
        <v>503</v>
      </c>
      <c r="N28" s="386">
        <v>1373</v>
      </c>
    </row>
    <row r="29" spans="2:14" ht="12">
      <c r="B29" s="366" t="s">
        <v>1151</v>
      </c>
      <c r="C29" s="384">
        <v>773</v>
      </c>
      <c r="D29" s="385">
        <v>1</v>
      </c>
      <c r="E29" s="385">
        <v>223</v>
      </c>
      <c r="F29" s="385">
        <v>920</v>
      </c>
      <c r="G29" s="385">
        <v>681</v>
      </c>
      <c r="H29" s="385">
        <v>803</v>
      </c>
      <c r="I29" s="385">
        <v>1483</v>
      </c>
      <c r="J29" s="385">
        <v>3</v>
      </c>
      <c r="K29" s="385">
        <v>1626</v>
      </c>
      <c r="L29" s="385">
        <v>3106</v>
      </c>
      <c r="M29" s="385">
        <v>627</v>
      </c>
      <c r="N29" s="386">
        <v>2451</v>
      </c>
    </row>
    <row r="30" spans="2:14" ht="12">
      <c r="B30" s="366" t="s">
        <v>1153</v>
      </c>
      <c r="C30" s="384">
        <v>2316</v>
      </c>
      <c r="D30" s="385">
        <v>2</v>
      </c>
      <c r="E30" s="385">
        <v>11</v>
      </c>
      <c r="F30" s="385">
        <v>2319</v>
      </c>
      <c r="G30" s="385">
        <v>1530</v>
      </c>
      <c r="H30" s="385">
        <v>1836</v>
      </c>
      <c r="I30" s="385">
        <v>4313</v>
      </c>
      <c r="J30" s="385">
        <v>5</v>
      </c>
      <c r="K30" s="385">
        <v>53</v>
      </c>
      <c r="L30" s="385">
        <v>4361</v>
      </c>
      <c r="M30" s="385">
        <v>1644</v>
      </c>
      <c r="N30" s="386">
        <v>2655</v>
      </c>
    </row>
    <row r="31" spans="2:14" ht="12">
      <c r="B31" s="366" t="s">
        <v>1155</v>
      </c>
      <c r="C31" s="384">
        <v>1105</v>
      </c>
      <c r="D31" s="385">
        <v>3</v>
      </c>
      <c r="E31" s="385">
        <v>179</v>
      </c>
      <c r="F31" s="385">
        <v>1153</v>
      </c>
      <c r="G31" s="385">
        <v>783</v>
      </c>
      <c r="H31" s="385">
        <v>770</v>
      </c>
      <c r="I31" s="385">
        <v>3452</v>
      </c>
      <c r="J31" s="385">
        <v>3</v>
      </c>
      <c r="K31" s="385">
        <v>313</v>
      </c>
      <c r="L31" s="385">
        <v>3762</v>
      </c>
      <c r="M31" s="385">
        <v>1795</v>
      </c>
      <c r="N31" s="386">
        <v>1856</v>
      </c>
    </row>
    <row r="32" spans="2:14" ht="7.5" customHeight="1">
      <c r="B32" s="366"/>
      <c r="C32" s="384"/>
      <c r="D32" s="385"/>
      <c r="E32" s="385"/>
      <c r="F32" s="385"/>
      <c r="G32" s="385"/>
      <c r="H32" s="385"/>
      <c r="I32" s="385"/>
      <c r="J32" s="385"/>
      <c r="K32" s="385"/>
      <c r="L32" s="385"/>
      <c r="M32" s="385"/>
      <c r="N32" s="386"/>
    </row>
    <row r="33" spans="2:14" ht="12">
      <c r="B33" s="366" t="s">
        <v>1157</v>
      </c>
      <c r="C33" s="384">
        <v>841</v>
      </c>
      <c r="D33" s="385">
        <v>3</v>
      </c>
      <c r="E33" s="387">
        <v>0</v>
      </c>
      <c r="F33" s="385">
        <v>841</v>
      </c>
      <c r="G33" s="385">
        <v>565</v>
      </c>
      <c r="H33" s="385">
        <v>663</v>
      </c>
      <c r="I33" s="385">
        <v>1457</v>
      </c>
      <c r="J33" s="385">
        <v>18</v>
      </c>
      <c r="K33" s="387">
        <v>0</v>
      </c>
      <c r="L33" s="385">
        <v>1439</v>
      </c>
      <c r="M33" s="385">
        <v>583</v>
      </c>
      <c r="N33" s="386">
        <v>840</v>
      </c>
    </row>
    <row r="34" spans="2:14" ht="12">
      <c r="B34" s="366" t="s">
        <v>1159</v>
      </c>
      <c r="C34" s="384">
        <v>581</v>
      </c>
      <c r="D34" s="387">
        <v>0</v>
      </c>
      <c r="E34" s="387">
        <v>0</v>
      </c>
      <c r="F34" s="385">
        <v>581</v>
      </c>
      <c r="G34" s="385">
        <v>368</v>
      </c>
      <c r="H34" s="385">
        <v>479</v>
      </c>
      <c r="I34" s="385">
        <v>741</v>
      </c>
      <c r="J34" s="387">
        <v>0</v>
      </c>
      <c r="K34" s="387">
        <v>0</v>
      </c>
      <c r="L34" s="385">
        <v>741</v>
      </c>
      <c r="M34" s="385">
        <v>206</v>
      </c>
      <c r="N34" s="386">
        <v>518</v>
      </c>
    </row>
    <row r="35" spans="2:14" ht="12">
      <c r="B35" s="366" t="s">
        <v>1161</v>
      </c>
      <c r="C35" s="384">
        <v>543</v>
      </c>
      <c r="D35" s="385">
        <v>1</v>
      </c>
      <c r="E35" s="385">
        <v>1</v>
      </c>
      <c r="F35" s="385">
        <v>543</v>
      </c>
      <c r="G35" s="385">
        <v>416</v>
      </c>
      <c r="H35" s="385">
        <v>449</v>
      </c>
      <c r="I35" s="385">
        <v>977</v>
      </c>
      <c r="J35" s="387">
        <v>0</v>
      </c>
      <c r="K35" s="385">
        <v>3</v>
      </c>
      <c r="L35" s="385">
        <v>980</v>
      </c>
      <c r="M35" s="385">
        <v>429</v>
      </c>
      <c r="N35" s="386">
        <v>540</v>
      </c>
    </row>
    <row r="36" spans="2:14" ht="12">
      <c r="B36" s="366" t="s">
        <v>1163</v>
      </c>
      <c r="C36" s="384">
        <v>1169</v>
      </c>
      <c r="D36" s="385">
        <v>2</v>
      </c>
      <c r="E36" s="385">
        <v>78</v>
      </c>
      <c r="F36" s="385">
        <v>1179</v>
      </c>
      <c r="G36" s="385">
        <v>1002</v>
      </c>
      <c r="H36" s="385">
        <v>613</v>
      </c>
      <c r="I36" s="385">
        <v>3108</v>
      </c>
      <c r="J36" s="385">
        <v>25</v>
      </c>
      <c r="K36" s="385">
        <v>147</v>
      </c>
      <c r="L36" s="385">
        <v>3230</v>
      </c>
      <c r="M36" s="385">
        <v>2052</v>
      </c>
      <c r="N36" s="386">
        <v>1121</v>
      </c>
    </row>
    <row r="37" spans="2:14" ht="12">
      <c r="B37" s="366" t="s">
        <v>1165</v>
      </c>
      <c r="C37" s="384">
        <v>1073</v>
      </c>
      <c r="D37" s="387">
        <v>0</v>
      </c>
      <c r="E37" s="385">
        <v>3</v>
      </c>
      <c r="F37" s="385">
        <v>1075</v>
      </c>
      <c r="G37" s="385">
        <v>826</v>
      </c>
      <c r="H37" s="385">
        <v>831</v>
      </c>
      <c r="I37" s="385">
        <v>2709</v>
      </c>
      <c r="J37" s="387">
        <v>0</v>
      </c>
      <c r="K37" s="385">
        <v>12</v>
      </c>
      <c r="L37" s="385">
        <v>2721</v>
      </c>
      <c r="M37" s="385">
        <v>877</v>
      </c>
      <c r="N37" s="386">
        <v>1811</v>
      </c>
    </row>
    <row r="38" spans="2:14" ht="12">
      <c r="B38" s="366" t="s">
        <v>1117</v>
      </c>
      <c r="C38" s="384">
        <v>945</v>
      </c>
      <c r="D38" s="387">
        <v>0</v>
      </c>
      <c r="E38" s="385">
        <v>3</v>
      </c>
      <c r="F38" s="385">
        <v>945</v>
      </c>
      <c r="G38" s="385">
        <v>689</v>
      </c>
      <c r="H38" s="385">
        <v>750</v>
      </c>
      <c r="I38" s="385">
        <v>3286</v>
      </c>
      <c r="J38" s="387">
        <v>0</v>
      </c>
      <c r="K38" s="385">
        <v>1</v>
      </c>
      <c r="L38" s="385">
        <v>3287</v>
      </c>
      <c r="M38" s="385">
        <v>1615</v>
      </c>
      <c r="N38" s="386">
        <v>1650</v>
      </c>
    </row>
    <row r="39" spans="2:14" ht="12">
      <c r="B39" s="366" t="s">
        <v>1118</v>
      </c>
      <c r="C39" s="384">
        <v>588</v>
      </c>
      <c r="D39" s="385">
        <v>6</v>
      </c>
      <c r="E39" s="385">
        <v>5</v>
      </c>
      <c r="F39" s="385">
        <v>589</v>
      </c>
      <c r="G39" s="385">
        <v>432</v>
      </c>
      <c r="H39" s="385">
        <v>392</v>
      </c>
      <c r="I39" s="385">
        <v>1488</v>
      </c>
      <c r="J39" s="385">
        <v>28</v>
      </c>
      <c r="K39" s="385">
        <v>24</v>
      </c>
      <c r="L39" s="385">
        <v>1484</v>
      </c>
      <c r="M39" s="385">
        <v>552</v>
      </c>
      <c r="N39" s="386">
        <v>921</v>
      </c>
    </row>
    <row r="40" spans="2:14" ht="8.25" customHeight="1">
      <c r="B40" s="366"/>
      <c r="C40" s="388"/>
      <c r="D40" s="385"/>
      <c r="E40" s="385"/>
      <c r="F40" s="385"/>
      <c r="G40" s="385"/>
      <c r="H40" s="385"/>
      <c r="I40" s="385"/>
      <c r="J40" s="385"/>
      <c r="K40" s="385"/>
      <c r="L40" s="385"/>
      <c r="M40" s="385"/>
      <c r="N40" s="386"/>
    </row>
    <row r="41" spans="2:14" ht="12">
      <c r="B41" s="366" t="s">
        <v>1121</v>
      </c>
      <c r="C41" s="384">
        <v>761</v>
      </c>
      <c r="D41" s="387">
        <v>0</v>
      </c>
      <c r="E41" s="385">
        <v>2</v>
      </c>
      <c r="F41" s="385">
        <v>761</v>
      </c>
      <c r="G41" s="385">
        <v>639</v>
      </c>
      <c r="H41" s="385">
        <v>554</v>
      </c>
      <c r="I41" s="385">
        <v>2635</v>
      </c>
      <c r="J41" s="387">
        <v>0</v>
      </c>
      <c r="K41" s="385">
        <v>1</v>
      </c>
      <c r="L41" s="385">
        <v>2636</v>
      </c>
      <c r="M41" s="385">
        <v>1452</v>
      </c>
      <c r="N41" s="386">
        <v>1136</v>
      </c>
    </row>
    <row r="42" spans="2:14" ht="12">
      <c r="B42" s="366" t="s">
        <v>1122</v>
      </c>
      <c r="C42" s="384">
        <v>1409</v>
      </c>
      <c r="D42" s="387">
        <v>0</v>
      </c>
      <c r="E42" s="385">
        <v>6</v>
      </c>
      <c r="F42" s="385">
        <v>1409</v>
      </c>
      <c r="G42" s="385">
        <v>1234</v>
      </c>
      <c r="H42" s="385">
        <v>674</v>
      </c>
      <c r="I42" s="385">
        <v>2792</v>
      </c>
      <c r="J42" s="387">
        <v>0</v>
      </c>
      <c r="K42" s="385">
        <v>21</v>
      </c>
      <c r="L42" s="385">
        <v>2813</v>
      </c>
      <c r="M42" s="385">
        <v>2165</v>
      </c>
      <c r="N42" s="386">
        <v>602</v>
      </c>
    </row>
    <row r="43" spans="2:14" ht="12">
      <c r="B43" s="366" t="s">
        <v>1124</v>
      </c>
      <c r="C43" s="384">
        <v>847</v>
      </c>
      <c r="D43" s="387">
        <v>0</v>
      </c>
      <c r="E43" s="385">
        <v>3</v>
      </c>
      <c r="F43" s="385">
        <v>847</v>
      </c>
      <c r="G43" s="385">
        <v>671</v>
      </c>
      <c r="H43" s="385">
        <v>549</v>
      </c>
      <c r="I43" s="385">
        <v>1243</v>
      </c>
      <c r="J43" s="387">
        <v>0</v>
      </c>
      <c r="K43" s="385">
        <v>1</v>
      </c>
      <c r="L43" s="385">
        <v>1244</v>
      </c>
      <c r="M43" s="385">
        <v>565</v>
      </c>
      <c r="N43" s="386">
        <v>657</v>
      </c>
    </row>
    <row r="44" spans="2:14" ht="12">
      <c r="B44" s="366" t="s">
        <v>1126</v>
      </c>
      <c r="C44" s="384">
        <v>823</v>
      </c>
      <c r="D44" s="387">
        <v>0</v>
      </c>
      <c r="E44" s="385">
        <v>89</v>
      </c>
      <c r="F44" s="385">
        <v>854</v>
      </c>
      <c r="G44" s="385">
        <v>754</v>
      </c>
      <c r="H44" s="385">
        <v>309</v>
      </c>
      <c r="I44" s="385">
        <v>3018</v>
      </c>
      <c r="J44" s="387">
        <v>0</v>
      </c>
      <c r="K44" s="385">
        <v>116</v>
      </c>
      <c r="L44" s="385">
        <v>3134</v>
      </c>
      <c r="M44" s="385">
        <v>2289</v>
      </c>
      <c r="N44" s="386">
        <v>812</v>
      </c>
    </row>
    <row r="45" spans="2:14" ht="12">
      <c r="B45" s="366" t="s">
        <v>1128</v>
      </c>
      <c r="C45" s="384">
        <v>526</v>
      </c>
      <c r="D45" s="385">
        <v>5</v>
      </c>
      <c r="E45" s="387">
        <v>0</v>
      </c>
      <c r="F45" s="385">
        <v>526</v>
      </c>
      <c r="G45" s="385">
        <v>439</v>
      </c>
      <c r="H45" s="385">
        <v>310</v>
      </c>
      <c r="I45" s="385">
        <v>777</v>
      </c>
      <c r="J45" s="385">
        <v>21</v>
      </c>
      <c r="K45" s="387">
        <v>0</v>
      </c>
      <c r="L45" s="385">
        <v>756</v>
      </c>
      <c r="M45" s="385">
        <v>398</v>
      </c>
      <c r="N45" s="386">
        <v>346</v>
      </c>
    </row>
    <row r="46" spans="2:14" ht="12">
      <c r="B46" s="366" t="s">
        <v>1130</v>
      </c>
      <c r="C46" s="384">
        <v>567</v>
      </c>
      <c r="D46" s="385">
        <v>1</v>
      </c>
      <c r="E46" s="385">
        <v>1</v>
      </c>
      <c r="F46" s="385">
        <v>567</v>
      </c>
      <c r="G46" s="385">
        <v>479</v>
      </c>
      <c r="H46" s="385">
        <v>360</v>
      </c>
      <c r="I46" s="385">
        <v>1208</v>
      </c>
      <c r="J46" s="385">
        <v>1</v>
      </c>
      <c r="K46" s="387">
        <v>0</v>
      </c>
      <c r="L46" s="385">
        <v>1207</v>
      </c>
      <c r="M46" s="385">
        <v>772</v>
      </c>
      <c r="N46" s="386">
        <v>427</v>
      </c>
    </row>
    <row r="47" spans="2:14" ht="12">
      <c r="B47" s="366" t="s">
        <v>1131</v>
      </c>
      <c r="C47" s="384">
        <v>749</v>
      </c>
      <c r="D47" s="385">
        <v>2</v>
      </c>
      <c r="E47" s="385">
        <v>2</v>
      </c>
      <c r="F47" s="385">
        <v>749</v>
      </c>
      <c r="G47" s="385">
        <v>661</v>
      </c>
      <c r="H47" s="385">
        <v>359</v>
      </c>
      <c r="I47" s="385">
        <v>1254</v>
      </c>
      <c r="J47" s="385">
        <v>9</v>
      </c>
      <c r="K47" s="385">
        <v>3</v>
      </c>
      <c r="L47" s="385">
        <v>1248</v>
      </c>
      <c r="M47" s="385">
        <v>790</v>
      </c>
      <c r="N47" s="386">
        <v>436</v>
      </c>
    </row>
    <row r="48" spans="2:14" ht="8.25" customHeight="1">
      <c r="B48" s="366"/>
      <c r="C48" s="384"/>
      <c r="D48" s="385"/>
      <c r="E48" s="385"/>
      <c r="F48" s="385"/>
      <c r="G48" s="385"/>
      <c r="H48" s="385"/>
      <c r="I48" s="385"/>
      <c r="J48" s="385"/>
      <c r="K48" s="385"/>
      <c r="L48" s="385"/>
      <c r="M48" s="385"/>
      <c r="N48" s="386"/>
    </row>
    <row r="49" spans="2:14" ht="12">
      <c r="B49" s="366" t="s">
        <v>1134</v>
      </c>
      <c r="C49" s="384">
        <v>690</v>
      </c>
      <c r="D49" s="385">
        <v>8</v>
      </c>
      <c r="E49" s="385">
        <v>135</v>
      </c>
      <c r="F49" s="385">
        <v>775</v>
      </c>
      <c r="G49" s="385">
        <v>505</v>
      </c>
      <c r="H49" s="385">
        <v>514</v>
      </c>
      <c r="I49" s="385">
        <v>2325</v>
      </c>
      <c r="J49" s="385">
        <v>584</v>
      </c>
      <c r="K49" s="385">
        <v>103</v>
      </c>
      <c r="L49" s="385">
        <v>1844</v>
      </c>
      <c r="M49" s="385">
        <v>943</v>
      </c>
      <c r="N49" s="386">
        <v>870</v>
      </c>
    </row>
    <row r="50" spans="2:14" ht="12">
      <c r="B50" s="366" t="s">
        <v>1256</v>
      </c>
      <c r="C50" s="384">
        <v>695</v>
      </c>
      <c r="D50" s="385">
        <v>17</v>
      </c>
      <c r="E50" s="385">
        <v>2</v>
      </c>
      <c r="F50" s="385">
        <v>695</v>
      </c>
      <c r="G50" s="385">
        <v>382</v>
      </c>
      <c r="H50" s="385">
        <v>517</v>
      </c>
      <c r="I50" s="385">
        <v>3474</v>
      </c>
      <c r="J50" s="385">
        <v>75</v>
      </c>
      <c r="K50" s="387">
        <v>0</v>
      </c>
      <c r="L50" s="385">
        <v>3399</v>
      </c>
      <c r="M50" s="385">
        <v>859</v>
      </c>
      <c r="N50" s="386">
        <v>2518</v>
      </c>
    </row>
    <row r="51" spans="2:14" ht="12">
      <c r="B51" s="366" t="s">
        <v>1138</v>
      </c>
      <c r="C51" s="384">
        <v>1148</v>
      </c>
      <c r="D51" s="385">
        <v>23</v>
      </c>
      <c r="E51" s="385">
        <v>313</v>
      </c>
      <c r="F51" s="385">
        <v>1227</v>
      </c>
      <c r="G51" s="385">
        <v>1042</v>
      </c>
      <c r="H51" s="385">
        <v>718</v>
      </c>
      <c r="I51" s="385">
        <v>3081</v>
      </c>
      <c r="J51" s="385">
        <v>87</v>
      </c>
      <c r="K51" s="385">
        <v>222</v>
      </c>
      <c r="L51" s="385">
        <v>3216</v>
      </c>
      <c r="M51" s="385">
        <v>1305</v>
      </c>
      <c r="N51" s="386">
        <v>1817</v>
      </c>
    </row>
    <row r="52" spans="2:14" ht="12">
      <c r="B52" s="366" t="s">
        <v>1140</v>
      </c>
      <c r="C52" s="384">
        <v>1190</v>
      </c>
      <c r="D52" s="385">
        <v>2</v>
      </c>
      <c r="E52" s="385">
        <v>135</v>
      </c>
      <c r="F52" s="385">
        <v>1272</v>
      </c>
      <c r="G52" s="385">
        <v>1006</v>
      </c>
      <c r="H52" s="385">
        <v>894</v>
      </c>
      <c r="I52" s="385">
        <v>3393</v>
      </c>
      <c r="J52" s="385">
        <v>10</v>
      </c>
      <c r="K52" s="385">
        <v>49</v>
      </c>
      <c r="L52" s="385">
        <v>3432</v>
      </c>
      <c r="M52" s="385">
        <v>1773</v>
      </c>
      <c r="N52" s="386">
        <v>1633</v>
      </c>
    </row>
    <row r="53" spans="2:14" ht="12">
      <c r="B53" s="366" t="s">
        <v>1142</v>
      </c>
      <c r="C53" s="384">
        <v>1268</v>
      </c>
      <c r="D53" s="385">
        <v>107</v>
      </c>
      <c r="E53" s="385">
        <v>225</v>
      </c>
      <c r="F53" s="385">
        <v>1335</v>
      </c>
      <c r="G53" s="385">
        <v>628</v>
      </c>
      <c r="H53" s="385">
        <v>1154</v>
      </c>
      <c r="I53" s="385">
        <v>3599</v>
      </c>
      <c r="J53" s="385">
        <v>240</v>
      </c>
      <c r="K53" s="385">
        <v>1022</v>
      </c>
      <c r="L53" s="385">
        <v>4381</v>
      </c>
      <c r="M53" s="385">
        <v>801</v>
      </c>
      <c r="N53" s="386">
        <v>3533</v>
      </c>
    </row>
    <row r="54" spans="2:14" ht="8.25" customHeight="1">
      <c r="B54" s="366"/>
      <c r="C54" s="384"/>
      <c r="D54" s="385"/>
      <c r="E54" s="385"/>
      <c r="F54" s="385"/>
      <c r="G54" s="385"/>
      <c r="H54" s="385"/>
      <c r="I54" s="385"/>
      <c r="J54" s="385"/>
      <c r="K54" s="385"/>
      <c r="L54" s="385"/>
      <c r="M54" s="385"/>
      <c r="N54" s="386"/>
    </row>
    <row r="55" spans="2:14" ht="12">
      <c r="B55" s="366" t="s">
        <v>1145</v>
      </c>
      <c r="C55" s="384">
        <v>962</v>
      </c>
      <c r="D55" s="387">
        <v>0</v>
      </c>
      <c r="E55" s="385">
        <v>325</v>
      </c>
      <c r="F55" s="385">
        <v>1062</v>
      </c>
      <c r="G55" s="385">
        <v>907</v>
      </c>
      <c r="H55" s="385">
        <v>504</v>
      </c>
      <c r="I55" s="385">
        <v>1425</v>
      </c>
      <c r="J55" s="387">
        <v>0</v>
      </c>
      <c r="K55" s="385">
        <v>122</v>
      </c>
      <c r="L55" s="385">
        <v>1547</v>
      </c>
      <c r="M55" s="385">
        <v>1147</v>
      </c>
      <c r="N55" s="386">
        <v>351</v>
      </c>
    </row>
    <row r="56" spans="2:14" ht="12">
      <c r="B56" s="366" t="s">
        <v>1146</v>
      </c>
      <c r="C56" s="384">
        <v>204</v>
      </c>
      <c r="D56" s="387">
        <v>0</v>
      </c>
      <c r="E56" s="387">
        <v>0</v>
      </c>
      <c r="F56" s="385">
        <v>204</v>
      </c>
      <c r="G56" s="385">
        <v>146</v>
      </c>
      <c r="H56" s="385">
        <v>73</v>
      </c>
      <c r="I56" s="385">
        <v>160</v>
      </c>
      <c r="J56" s="387">
        <v>0</v>
      </c>
      <c r="K56" s="387">
        <v>0</v>
      </c>
      <c r="L56" s="385">
        <v>160</v>
      </c>
      <c r="M56" s="385">
        <v>113</v>
      </c>
      <c r="N56" s="386">
        <v>39</v>
      </c>
    </row>
    <row r="57" spans="2:14" ht="12">
      <c r="B57" s="366" t="s">
        <v>1148</v>
      </c>
      <c r="C57" s="384">
        <v>435</v>
      </c>
      <c r="D57" s="387">
        <v>0</v>
      </c>
      <c r="E57" s="387">
        <v>0</v>
      </c>
      <c r="F57" s="385">
        <v>435</v>
      </c>
      <c r="G57" s="385">
        <v>288</v>
      </c>
      <c r="H57" s="385">
        <v>293</v>
      </c>
      <c r="I57" s="385">
        <v>452</v>
      </c>
      <c r="J57" s="387">
        <v>0</v>
      </c>
      <c r="K57" s="387">
        <v>0</v>
      </c>
      <c r="L57" s="385">
        <v>452</v>
      </c>
      <c r="M57" s="385">
        <v>252</v>
      </c>
      <c r="N57" s="386">
        <v>192</v>
      </c>
    </row>
    <row r="58" spans="2:14" ht="12">
      <c r="B58" s="366" t="s">
        <v>1150</v>
      </c>
      <c r="C58" s="384">
        <v>581</v>
      </c>
      <c r="D58" s="385">
        <v>1</v>
      </c>
      <c r="E58" s="385">
        <v>3</v>
      </c>
      <c r="F58" s="385">
        <v>581</v>
      </c>
      <c r="G58" s="385">
        <v>431</v>
      </c>
      <c r="H58" s="385">
        <v>276</v>
      </c>
      <c r="I58" s="385">
        <v>684</v>
      </c>
      <c r="J58" s="387">
        <v>0</v>
      </c>
      <c r="K58" s="385">
        <v>1</v>
      </c>
      <c r="L58" s="385">
        <v>685</v>
      </c>
      <c r="M58" s="385">
        <v>506</v>
      </c>
      <c r="N58" s="386">
        <v>157</v>
      </c>
    </row>
    <row r="59" spans="2:14" ht="12">
      <c r="B59" s="366" t="s">
        <v>1152</v>
      </c>
      <c r="C59" s="384">
        <v>772</v>
      </c>
      <c r="D59" s="387">
        <v>0</v>
      </c>
      <c r="E59" s="387">
        <v>0</v>
      </c>
      <c r="F59" s="385">
        <v>772</v>
      </c>
      <c r="G59" s="385">
        <v>603</v>
      </c>
      <c r="H59" s="385">
        <v>575</v>
      </c>
      <c r="I59" s="385">
        <v>997</v>
      </c>
      <c r="J59" s="387">
        <v>0</v>
      </c>
      <c r="K59" s="387">
        <v>0</v>
      </c>
      <c r="L59" s="385">
        <v>997</v>
      </c>
      <c r="M59" s="385">
        <v>490</v>
      </c>
      <c r="N59" s="386">
        <v>497</v>
      </c>
    </row>
    <row r="60" spans="2:14" ht="12">
      <c r="B60" s="366" t="s">
        <v>1154</v>
      </c>
      <c r="C60" s="384">
        <v>85</v>
      </c>
      <c r="D60" s="387">
        <v>0</v>
      </c>
      <c r="E60" s="387">
        <v>0</v>
      </c>
      <c r="F60" s="385">
        <v>85</v>
      </c>
      <c r="G60" s="385">
        <v>43</v>
      </c>
      <c r="H60" s="385">
        <v>41</v>
      </c>
      <c r="I60" s="385">
        <v>47</v>
      </c>
      <c r="J60" s="387">
        <v>0</v>
      </c>
      <c r="K60" s="387">
        <v>0</v>
      </c>
      <c r="L60" s="385">
        <v>47</v>
      </c>
      <c r="M60" s="385">
        <v>30</v>
      </c>
      <c r="N60" s="386">
        <v>12</v>
      </c>
    </row>
    <row r="61" spans="2:14" ht="12">
      <c r="B61" s="366" t="s">
        <v>1156</v>
      </c>
      <c r="C61" s="384">
        <v>1102</v>
      </c>
      <c r="D61" s="385">
        <v>1</v>
      </c>
      <c r="E61" s="385">
        <v>21</v>
      </c>
      <c r="F61" s="385">
        <v>1102</v>
      </c>
      <c r="G61" s="385">
        <v>941</v>
      </c>
      <c r="H61" s="385">
        <v>1009</v>
      </c>
      <c r="I61" s="385">
        <v>6295</v>
      </c>
      <c r="J61" s="385">
        <v>1</v>
      </c>
      <c r="K61" s="385">
        <v>20</v>
      </c>
      <c r="L61" s="385">
        <v>6314</v>
      </c>
      <c r="M61" s="385">
        <v>1615</v>
      </c>
      <c r="N61" s="386">
        <v>4635</v>
      </c>
    </row>
    <row r="62" spans="2:14" ht="12">
      <c r="B62" s="366" t="s">
        <v>1158</v>
      </c>
      <c r="C62" s="384">
        <v>1432</v>
      </c>
      <c r="D62" s="385">
        <v>19</v>
      </c>
      <c r="E62" s="385">
        <v>19</v>
      </c>
      <c r="F62" s="385">
        <v>1435</v>
      </c>
      <c r="G62" s="385">
        <v>1179</v>
      </c>
      <c r="H62" s="385">
        <v>1086</v>
      </c>
      <c r="I62" s="385">
        <v>8175</v>
      </c>
      <c r="J62" s="385">
        <v>99</v>
      </c>
      <c r="K62" s="385">
        <v>12</v>
      </c>
      <c r="L62" s="385">
        <v>8088</v>
      </c>
      <c r="M62" s="385">
        <v>4248</v>
      </c>
      <c r="N62" s="386">
        <v>3668</v>
      </c>
    </row>
    <row r="63" spans="2:14" ht="12">
      <c r="B63" s="366" t="s">
        <v>1160</v>
      </c>
      <c r="C63" s="384">
        <v>1775</v>
      </c>
      <c r="D63" s="385">
        <v>2</v>
      </c>
      <c r="E63" s="385">
        <v>11</v>
      </c>
      <c r="F63" s="385">
        <v>1775</v>
      </c>
      <c r="G63" s="385">
        <v>1459</v>
      </c>
      <c r="H63" s="385">
        <v>659</v>
      </c>
      <c r="I63" s="385">
        <v>2493</v>
      </c>
      <c r="J63" s="385">
        <v>1</v>
      </c>
      <c r="K63" s="385">
        <v>3</v>
      </c>
      <c r="L63" s="385">
        <v>2495</v>
      </c>
      <c r="M63" s="385">
        <v>1965</v>
      </c>
      <c r="N63" s="386">
        <v>446</v>
      </c>
    </row>
    <row r="64" spans="2:14" ht="12">
      <c r="B64" s="366" t="s">
        <v>1162</v>
      </c>
      <c r="C64" s="384">
        <v>1026</v>
      </c>
      <c r="D64" s="387">
        <v>0</v>
      </c>
      <c r="E64" s="385">
        <v>2</v>
      </c>
      <c r="F64" s="385">
        <v>1026</v>
      </c>
      <c r="G64" s="385">
        <v>828</v>
      </c>
      <c r="H64" s="385">
        <v>367</v>
      </c>
      <c r="I64" s="385">
        <v>2114</v>
      </c>
      <c r="J64" s="387">
        <v>0</v>
      </c>
      <c r="K64" s="385">
        <v>7</v>
      </c>
      <c r="L64" s="385">
        <v>2121</v>
      </c>
      <c r="M64" s="385">
        <v>1732</v>
      </c>
      <c r="N64" s="386">
        <v>317</v>
      </c>
    </row>
    <row r="65" spans="2:14" ht="12">
      <c r="B65" s="366" t="s">
        <v>1164</v>
      </c>
      <c r="C65" s="384">
        <v>549</v>
      </c>
      <c r="D65" s="385">
        <v>17</v>
      </c>
      <c r="E65" s="385">
        <v>6</v>
      </c>
      <c r="F65" s="385">
        <v>549</v>
      </c>
      <c r="G65" s="385">
        <v>455</v>
      </c>
      <c r="H65" s="385">
        <v>312</v>
      </c>
      <c r="I65" s="385">
        <v>919</v>
      </c>
      <c r="J65" s="385">
        <v>5</v>
      </c>
      <c r="K65" s="385">
        <v>2</v>
      </c>
      <c r="L65" s="385">
        <v>916</v>
      </c>
      <c r="M65" s="385">
        <v>631</v>
      </c>
      <c r="N65" s="386">
        <v>263</v>
      </c>
    </row>
    <row r="66" spans="2:14" ht="12">
      <c r="B66" s="367" t="s">
        <v>1166</v>
      </c>
      <c r="C66" s="389">
        <v>889</v>
      </c>
      <c r="D66" s="390">
        <v>34</v>
      </c>
      <c r="E66" s="390">
        <v>25</v>
      </c>
      <c r="F66" s="390">
        <v>892</v>
      </c>
      <c r="G66" s="390">
        <v>787</v>
      </c>
      <c r="H66" s="390">
        <v>440</v>
      </c>
      <c r="I66" s="390">
        <v>2178</v>
      </c>
      <c r="J66" s="390">
        <v>25</v>
      </c>
      <c r="K66" s="390">
        <v>7</v>
      </c>
      <c r="L66" s="390">
        <v>2160</v>
      </c>
      <c r="M66" s="390">
        <v>1709</v>
      </c>
      <c r="N66" s="391">
        <v>408</v>
      </c>
    </row>
    <row r="67" spans="2:14" ht="12">
      <c r="B67" s="381"/>
      <c r="C67" s="381"/>
      <c r="D67" s="381"/>
      <c r="E67" s="381"/>
      <c r="F67" s="381"/>
      <c r="G67" s="381"/>
      <c r="H67" s="381"/>
      <c r="I67" s="381"/>
      <c r="J67" s="381"/>
      <c r="K67" s="381"/>
      <c r="L67" s="381"/>
      <c r="M67" s="381"/>
      <c r="N67" s="381"/>
    </row>
    <row r="68" spans="2:14" ht="12">
      <c r="B68" s="381"/>
      <c r="C68" s="381"/>
      <c r="D68" s="381"/>
      <c r="E68" s="381"/>
      <c r="F68" s="381"/>
      <c r="G68" s="381"/>
      <c r="H68" s="381"/>
      <c r="I68" s="381"/>
      <c r="J68" s="381"/>
      <c r="K68" s="381"/>
      <c r="L68" s="381"/>
      <c r="M68" s="381"/>
      <c r="N68" s="381"/>
    </row>
    <row r="69" spans="2:14" ht="12">
      <c r="B69" s="381"/>
      <c r="C69" s="381"/>
      <c r="D69" s="381"/>
      <c r="E69" s="381"/>
      <c r="F69" s="381"/>
      <c r="G69" s="381"/>
      <c r="H69" s="381"/>
      <c r="I69" s="381"/>
      <c r="J69" s="381"/>
      <c r="K69" s="381"/>
      <c r="L69" s="381"/>
      <c r="M69" s="381"/>
      <c r="N69" s="381"/>
    </row>
    <row r="70" spans="2:14" ht="12">
      <c r="B70" s="381"/>
      <c r="C70" s="381"/>
      <c r="D70" s="381"/>
      <c r="E70" s="381"/>
      <c r="F70" s="381"/>
      <c r="G70" s="381"/>
      <c r="H70" s="381"/>
      <c r="I70" s="381"/>
      <c r="J70" s="381"/>
      <c r="K70" s="381"/>
      <c r="L70" s="381"/>
      <c r="M70" s="381"/>
      <c r="N70" s="381"/>
    </row>
    <row r="71" spans="2:14" ht="12">
      <c r="B71" s="381"/>
      <c r="C71" s="381"/>
      <c r="D71" s="381"/>
      <c r="E71" s="381"/>
      <c r="F71" s="381"/>
      <c r="G71" s="381"/>
      <c r="H71" s="381"/>
      <c r="I71" s="381"/>
      <c r="J71" s="381"/>
      <c r="K71" s="381"/>
      <c r="L71" s="381"/>
      <c r="M71" s="381"/>
      <c r="N71" s="381"/>
    </row>
    <row r="72" spans="2:14" ht="12">
      <c r="B72" s="381"/>
      <c r="C72" s="381"/>
      <c r="D72" s="381"/>
      <c r="E72" s="381"/>
      <c r="F72" s="381"/>
      <c r="G72" s="381"/>
      <c r="H72" s="381"/>
      <c r="I72" s="381"/>
      <c r="J72" s="381"/>
      <c r="K72" s="381"/>
      <c r="L72" s="381"/>
      <c r="M72" s="381"/>
      <c r="N72" s="381"/>
    </row>
    <row r="73" spans="2:14" ht="12">
      <c r="B73" s="381"/>
      <c r="C73" s="381"/>
      <c r="D73" s="381"/>
      <c r="E73" s="381"/>
      <c r="F73" s="381"/>
      <c r="G73" s="381"/>
      <c r="H73" s="381"/>
      <c r="I73" s="381"/>
      <c r="J73" s="381"/>
      <c r="K73" s="381"/>
      <c r="L73" s="381"/>
      <c r="M73" s="381"/>
      <c r="N73" s="381"/>
    </row>
    <row r="74" spans="2:14" ht="12">
      <c r="B74" s="381"/>
      <c r="C74" s="381"/>
      <c r="D74" s="381"/>
      <c r="E74" s="381"/>
      <c r="F74" s="381"/>
      <c r="G74" s="381"/>
      <c r="H74" s="381"/>
      <c r="I74" s="381"/>
      <c r="J74" s="381"/>
      <c r="K74" s="381"/>
      <c r="L74" s="381"/>
      <c r="M74" s="381"/>
      <c r="N74" s="381"/>
    </row>
    <row r="75" spans="2:14" ht="12">
      <c r="B75" s="381"/>
      <c r="C75" s="381"/>
      <c r="D75" s="381"/>
      <c r="E75" s="381"/>
      <c r="F75" s="381"/>
      <c r="G75" s="381"/>
      <c r="H75" s="381"/>
      <c r="I75" s="381"/>
      <c r="J75" s="381"/>
      <c r="K75" s="381"/>
      <c r="L75" s="381"/>
      <c r="M75" s="381"/>
      <c r="N75" s="381"/>
    </row>
    <row r="76" spans="2:14" ht="12">
      <c r="B76" s="381"/>
      <c r="C76" s="381"/>
      <c r="D76" s="381"/>
      <c r="E76" s="381"/>
      <c r="F76" s="381"/>
      <c r="G76" s="381"/>
      <c r="H76" s="381"/>
      <c r="I76" s="381"/>
      <c r="J76" s="381"/>
      <c r="K76" s="381"/>
      <c r="L76" s="381"/>
      <c r="M76" s="381"/>
      <c r="N76" s="381"/>
    </row>
    <row r="77" spans="2:14" ht="12">
      <c r="B77" s="381"/>
      <c r="C77" s="381"/>
      <c r="D77" s="381"/>
      <c r="E77" s="381"/>
      <c r="F77" s="381"/>
      <c r="G77" s="381"/>
      <c r="H77" s="381"/>
      <c r="I77" s="381"/>
      <c r="J77" s="381"/>
      <c r="K77" s="381"/>
      <c r="L77" s="381"/>
      <c r="M77" s="381"/>
      <c r="N77" s="381"/>
    </row>
    <row r="78" spans="2:14" ht="12">
      <c r="B78" s="381"/>
      <c r="C78" s="381"/>
      <c r="D78" s="381"/>
      <c r="E78" s="381"/>
      <c r="F78" s="381"/>
      <c r="G78" s="381"/>
      <c r="H78" s="381"/>
      <c r="I78" s="381"/>
      <c r="J78" s="381"/>
      <c r="K78" s="381"/>
      <c r="L78" s="381"/>
      <c r="M78" s="381"/>
      <c r="N78" s="381"/>
    </row>
    <row r="79" spans="2:14" ht="12">
      <c r="B79" s="381"/>
      <c r="C79" s="381"/>
      <c r="D79" s="381"/>
      <c r="E79" s="381"/>
      <c r="F79" s="381"/>
      <c r="G79" s="381"/>
      <c r="H79" s="381"/>
      <c r="I79" s="381"/>
      <c r="J79" s="381"/>
      <c r="K79" s="381"/>
      <c r="L79" s="381"/>
      <c r="M79" s="381"/>
      <c r="N79" s="381"/>
    </row>
    <row r="80" spans="2:14" ht="12">
      <c r="B80" s="381"/>
      <c r="C80" s="381"/>
      <c r="D80" s="381"/>
      <c r="E80" s="381"/>
      <c r="F80" s="381"/>
      <c r="G80" s="381"/>
      <c r="H80" s="381"/>
      <c r="I80" s="381"/>
      <c r="J80" s="381"/>
      <c r="K80" s="381"/>
      <c r="L80" s="381"/>
      <c r="M80" s="381"/>
      <c r="N80" s="381"/>
    </row>
    <row r="81" spans="2:14" ht="12">
      <c r="B81" s="381"/>
      <c r="C81" s="381"/>
      <c r="D81" s="381"/>
      <c r="E81" s="381"/>
      <c r="F81" s="381"/>
      <c r="G81" s="381"/>
      <c r="H81" s="381"/>
      <c r="I81" s="381"/>
      <c r="J81" s="381"/>
      <c r="K81" s="381"/>
      <c r="L81" s="381"/>
      <c r="M81" s="381"/>
      <c r="N81" s="381"/>
    </row>
    <row r="82" spans="2:14" ht="12">
      <c r="B82" s="381"/>
      <c r="C82" s="381"/>
      <c r="D82" s="381"/>
      <c r="E82" s="381"/>
      <c r="F82" s="381"/>
      <c r="G82" s="381"/>
      <c r="H82" s="381"/>
      <c r="I82" s="381"/>
      <c r="J82" s="381"/>
      <c r="K82" s="381"/>
      <c r="L82" s="381"/>
      <c r="M82" s="381"/>
      <c r="N82" s="381"/>
    </row>
    <row r="83" spans="2:14" ht="12">
      <c r="B83" s="381"/>
      <c r="C83" s="381"/>
      <c r="D83" s="381"/>
      <c r="E83" s="381"/>
      <c r="F83" s="381"/>
      <c r="G83" s="381"/>
      <c r="H83" s="381"/>
      <c r="I83" s="381"/>
      <c r="J83" s="381"/>
      <c r="K83" s="381"/>
      <c r="L83" s="381"/>
      <c r="M83" s="381"/>
      <c r="N83" s="381"/>
    </row>
    <row r="84" spans="2:14" ht="12">
      <c r="B84" s="381"/>
      <c r="C84" s="381"/>
      <c r="D84" s="381"/>
      <c r="E84" s="381"/>
      <c r="F84" s="381"/>
      <c r="G84" s="381"/>
      <c r="H84" s="381"/>
      <c r="I84" s="381"/>
      <c r="J84" s="381"/>
      <c r="K84" s="381"/>
      <c r="L84" s="381"/>
      <c r="M84" s="381"/>
      <c r="N84" s="381"/>
    </row>
    <row r="85" spans="2:14" ht="12">
      <c r="B85" s="381"/>
      <c r="C85" s="381"/>
      <c r="D85" s="381"/>
      <c r="E85" s="381"/>
      <c r="F85" s="381"/>
      <c r="G85" s="381"/>
      <c r="H85" s="381"/>
      <c r="I85" s="381"/>
      <c r="J85" s="381"/>
      <c r="K85" s="381"/>
      <c r="L85" s="381"/>
      <c r="M85" s="381"/>
      <c r="N85" s="381"/>
    </row>
    <row r="86" spans="2:14" ht="12">
      <c r="B86" s="381"/>
      <c r="C86" s="381"/>
      <c r="D86" s="381"/>
      <c r="E86" s="381"/>
      <c r="F86" s="381"/>
      <c r="G86" s="381"/>
      <c r="H86" s="381"/>
      <c r="I86" s="381"/>
      <c r="J86" s="381"/>
      <c r="K86" s="381"/>
      <c r="L86" s="381"/>
      <c r="M86" s="381"/>
      <c r="N86" s="381"/>
    </row>
    <row r="87" spans="2:14" ht="12">
      <c r="B87" s="381"/>
      <c r="C87" s="381"/>
      <c r="D87" s="381"/>
      <c r="E87" s="381"/>
      <c r="F87" s="381"/>
      <c r="G87" s="381"/>
      <c r="H87" s="381"/>
      <c r="I87" s="381"/>
      <c r="J87" s="381"/>
      <c r="K87" s="381"/>
      <c r="L87" s="381"/>
      <c r="M87" s="381"/>
      <c r="N87" s="381"/>
    </row>
    <row r="88" spans="2:14" ht="12">
      <c r="B88" s="381"/>
      <c r="C88" s="381"/>
      <c r="D88" s="381"/>
      <c r="E88" s="381"/>
      <c r="F88" s="381"/>
      <c r="G88" s="381"/>
      <c r="H88" s="381"/>
      <c r="I88" s="381"/>
      <c r="J88" s="381"/>
      <c r="K88" s="381"/>
      <c r="L88" s="381"/>
      <c r="M88" s="381"/>
      <c r="N88" s="381"/>
    </row>
    <row r="89" spans="2:14" ht="12">
      <c r="B89" s="381"/>
      <c r="C89" s="381"/>
      <c r="D89" s="381"/>
      <c r="E89" s="381"/>
      <c r="F89" s="381"/>
      <c r="G89" s="381"/>
      <c r="H89" s="381"/>
      <c r="I89" s="381"/>
      <c r="J89" s="381"/>
      <c r="K89" s="381"/>
      <c r="L89" s="381"/>
      <c r="M89" s="381"/>
      <c r="N89" s="381"/>
    </row>
    <row r="90" spans="2:14" ht="12">
      <c r="B90" s="381"/>
      <c r="C90" s="381"/>
      <c r="D90" s="381"/>
      <c r="E90" s="381"/>
      <c r="F90" s="381"/>
      <c r="G90" s="381"/>
      <c r="H90" s="381"/>
      <c r="I90" s="381"/>
      <c r="J90" s="381"/>
      <c r="K90" s="381"/>
      <c r="L90" s="381"/>
      <c r="M90" s="381"/>
      <c r="N90" s="381"/>
    </row>
    <row r="91" spans="2:14" ht="12">
      <c r="B91" s="381"/>
      <c r="C91" s="381"/>
      <c r="D91" s="381"/>
      <c r="E91" s="381"/>
      <c r="F91" s="381"/>
      <c r="G91" s="381"/>
      <c r="H91" s="381"/>
      <c r="I91" s="381"/>
      <c r="J91" s="381"/>
      <c r="K91" s="381"/>
      <c r="L91" s="381"/>
      <c r="M91" s="381"/>
      <c r="N91" s="381"/>
    </row>
    <row r="92" spans="2:14" ht="12">
      <c r="B92" s="381"/>
      <c r="C92" s="381"/>
      <c r="D92" s="381"/>
      <c r="E92" s="381"/>
      <c r="F92" s="381"/>
      <c r="G92" s="381"/>
      <c r="H92" s="381"/>
      <c r="I92" s="381"/>
      <c r="J92" s="381"/>
      <c r="K92" s="381"/>
      <c r="L92" s="381"/>
      <c r="M92" s="381"/>
      <c r="N92" s="381"/>
    </row>
    <row r="93" spans="2:14" ht="12">
      <c r="B93" s="381"/>
      <c r="C93" s="381"/>
      <c r="D93" s="381"/>
      <c r="E93" s="381"/>
      <c r="F93" s="381"/>
      <c r="G93" s="381"/>
      <c r="H93" s="381"/>
      <c r="I93" s="381"/>
      <c r="J93" s="381"/>
      <c r="K93" s="381"/>
      <c r="L93" s="381"/>
      <c r="M93" s="381"/>
      <c r="N93" s="381"/>
    </row>
    <row r="94" spans="2:14" ht="12">
      <c r="B94" s="381"/>
      <c r="C94" s="381"/>
      <c r="D94" s="381"/>
      <c r="E94" s="381"/>
      <c r="F94" s="381"/>
      <c r="G94" s="381"/>
      <c r="H94" s="381"/>
      <c r="I94" s="381"/>
      <c r="J94" s="381"/>
      <c r="K94" s="381"/>
      <c r="L94" s="381"/>
      <c r="M94" s="381"/>
      <c r="N94" s="381"/>
    </row>
    <row r="95" spans="2:14" ht="12">
      <c r="B95" s="381"/>
      <c r="C95" s="381"/>
      <c r="D95" s="381"/>
      <c r="E95" s="381"/>
      <c r="F95" s="381"/>
      <c r="G95" s="381"/>
      <c r="H95" s="381"/>
      <c r="I95" s="381"/>
      <c r="J95" s="381"/>
      <c r="K95" s="381"/>
      <c r="L95" s="381"/>
      <c r="M95" s="381"/>
      <c r="N95" s="381"/>
    </row>
    <row r="96" spans="2:14" ht="12">
      <c r="B96" s="381"/>
      <c r="C96" s="381"/>
      <c r="D96" s="381"/>
      <c r="E96" s="381"/>
      <c r="F96" s="381"/>
      <c r="G96" s="381"/>
      <c r="H96" s="381"/>
      <c r="I96" s="381"/>
      <c r="J96" s="381"/>
      <c r="K96" s="381"/>
      <c r="L96" s="381"/>
      <c r="M96" s="381"/>
      <c r="N96" s="381"/>
    </row>
    <row r="97" spans="2:14" ht="12">
      <c r="B97" s="381"/>
      <c r="C97" s="381"/>
      <c r="D97" s="381"/>
      <c r="E97" s="381"/>
      <c r="F97" s="381"/>
      <c r="G97" s="381"/>
      <c r="H97" s="381"/>
      <c r="I97" s="381"/>
      <c r="J97" s="381"/>
      <c r="K97" s="381"/>
      <c r="L97" s="381"/>
      <c r="M97" s="381"/>
      <c r="N97" s="381"/>
    </row>
    <row r="98" spans="2:14" ht="12">
      <c r="B98" s="381"/>
      <c r="C98" s="381"/>
      <c r="D98" s="381"/>
      <c r="E98" s="381"/>
      <c r="F98" s="381"/>
      <c r="G98" s="381"/>
      <c r="H98" s="381"/>
      <c r="I98" s="381"/>
      <c r="J98" s="381"/>
      <c r="K98" s="381"/>
      <c r="L98" s="381"/>
      <c r="M98" s="381"/>
      <c r="N98" s="381"/>
    </row>
    <row r="99" spans="2:14" ht="12">
      <c r="B99" s="381"/>
      <c r="C99" s="381"/>
      <c r="D99" s="381"/>
      <c r="E99" s="381"/>
      <c r="F99" s="381"/>
      <c r="G99" s="381"/>
      <c r="H99" s="381"/>
      <c r="I99" s="381"/>
      <c r="J99" s="381"/>
      <c r="K99" s="381"/>
      <c r="L99" s="381"/>
      <c r="M99" s="381"/>
      <c r="N99" s="381"/>
    </row>
    <row r="100" spans="2:14" ht="12">
      <c r="B100" s="381"/>
      <c r="C100" s="381"/>
      <c r="D100" s="381"/>
      <c r="E100" s="381"/>
      <c r="F100" s="381"/>
      <c r="G100" s="381"/>
      <c r="H100" s="381"/>
      <c r="I100" s="381"/>
      <c r="J100" s="381"/>
      <c r="K100" s="381"/>
      <c r="L100" s="381"/>
      <c r="M100" s="381"/>
      <c r="N100" s="381"/>
    </row>
    <row r="101" spans="2:14" ht="12">
      <c r="B101" s="381"/>
      <c r="C101" s="381"/>
      <c r="D101" s="381"/>
      <c r="E101" s="381"/>
      <c r="F101" s="381"/>
      <c r="G101" s="381"/>
      <c r="H101" s="381"/>
      <c r="I101" s="381"/>
      <c r="J101" s="381"/>
      <c r="K101" s="381"/>
      <c r="L101" s="381"/>
      <c r="M101" s="381"/>
      <c r="N101" s="381"/>
    </row>
    <row r="102" spans="2:14" ht="12">
      <c r="B102" s="381"/>
      <c r="C102" s="381"/>
      <c r="D102" s="381"/>
      <c r="E102" s="381"/>
      <c r="F102" s="381"/>
      <c r="G102" s="381"/>
      <c r="H102" s="381"/>
      <c r="I102" s="381"/>
      <c r="J102" s="381"/>
      <c r="K102" s="381"/>
      <c r="L102" s="381"/>
      <c r="M102" s="381"/>
      <c r="N102" s="381"/>
    </row>
    <row r="103" spans="2:14" ht="12">
      <c r="B103" s="381"/>
      <c r="C103" s="381"/>
      <c r="D103" s="381"/>
      <c r="E103" s="381"/>
      <c r="F103" s="381"/>
      <c r="G103" s="381"/>
      <c r="H103" s="381"/>
      <c r="I103" s="381"/>
      <c r="J103" s="381"/>
      <c r="K103" s="381"/>
      <c r="L103" s="381"/>
      <c r="M103" s="381"/>
      <c r="N103" s="381"/>
    </row>
    <row r="104" spans="2:14" ht="12">
      <c r="B104" s="381"/>
      <c r="C104" s="381"/>
      <c r="D104" s="381"/>
      <c r="E104" s="381"/>
      <c r="F104" s="381"/>
      <c r="G104" s="381"/>
      <c r="H104" s="381"/>
      <c r="I104" s="381"/>
      <c r="J104" s="381"/>
      <c r="K104" s="381"/>
      <c r="L104" s="381"/>
      <c r="M104" s="381"/>
      <c r="N104" s="381"/>
    </row>
    <row r="105" spans="2:14" ht="12">
      <c r="B105" s="381"/>
      <c r="C105" s="381"/>
      <c r="D105" s="381"/>
      <c r="E105" s="381"/>
      <c r="F105" s="381"/>
      <c r="G105" s="381"/>
      <c r="H105" s="381"/>
      <c r="I105" s="381"/>
      <c r="J105" s="381"/>
      <c r="K105" s="381"/>
      <c r="L105" s="381"/>
      <c r="M105" s="381"/>
      <c r="N105" s="381"/>
    </row>
    <row r="106" spans="2:14" ht="12">
      <c r="B106" s="381"/>
      <c r="C106" s="381"/>
      <c r="D106" s="381"/>
      <c r="E106" s="381"/>
      <c r="F106" s="381"/>
      <c r="G106" s="381"/>
      <c r="H106" s="381"/>
      <c r="I106" s="381"/>
      <c r="J106" s="381"/>
      <c r="K106" s="381"/>
      <c r="L106" s="381"/>
      <c r="M106" s="381"/>
      <c r="N106" s="381"/>
    </row>
    <row r="107" spans="2:14" ht="12">
      <c r="B107" s="381"/>
      <c r="C107" s="381"/>
      <c r="D107" s="381"/>
      <c r="E107" s="381"/>
      <c r="F107" s="381"/>
      <c r="G107" s="381"/>
      <c r="H107" s="381"/>
      <c r="I107" s="381"/>
      <c r="J107" s="381"/>
      <c r="K107" s="381"/>
      <c r="L107" s="381"/>
      <c r="M107" s="381"/>
      <c r="N107" s="381"/>
    </row>
    <row r="108" spans="2:14" ht="12">
      <c r="B108" s="381"/>
      <c r="C108" s="381"/>
      <c r="D108" s="381"/>
      <c r="E108" s="381"/>
      <c r="F108" s="381"/>
      <c r="G108" s="381"/>
      <c r="H108" s="381"/>
      <c r="I108" s="381"/>
      <c r="J108" s="381"/>
      <c r="K108" s="381"/>
      <c r="L108" s="381"/>
      <c r="M108" s="381"/>
      <c r="N108" s="381"/>
    </row>
    <row r="109" spans="2:14" ht="12">
      <c r="B109" s="381"/>
      <c r="C109" s="381"/>
      <c r="D109" s="381"/>
      <c r="E109" s="381"/>
      <c r="F109" s="381"/>
      <c r="G109" s="381"/>
      <c r="H109" s="381"/>
      <c r="I109" s="381"/>
      <c r="J109" s="381"/>
      <c r="K109" s="381"/>
      <c r="L109" s="381"/>
      <c r="M109" s="381"/>
      <c r="N109" s="381"/>
    </row>
    <row r="110" spans="2:14" ht="12">
      <c r="B110" s="381"/>
      <c r="C110" s="381"/>
      <c r="D110" s="381"/>
      <c r="E110" s="381"/>
      <c r="F110" s="381"/>
      <c r="G110" s="381"/>
      <c r="H110" s="381"/>
      <c r="I110" s="381"/>
      <c r="J110" s="381"/>
      <c r="K110" s="381"/>
      <c r="L110" s="381"/>
      <c r="M110" s="381"/>
      <c r="N110" s="381"/>
    </row>
    <row r="111" spans="2:14" ht="12">
      <c r="B111" s="381"/>
      <c r="C111" s="381"/>
      <c r="D111" s="381"/>
      <c r="E111" s="381"/>
      <c r="F111" s="381"/>
      <c r="G111" s="381"/>
      <c r="H111" s="381"/>
      <c r="I111" s="381"/>
      <c r="J111" s="381"/>
      <c r="K111" s="381"/>
      <c r="L111" s="381"/>
      <c r="M111" s="381"/>
      <c r="N111" s="381"/>
    </row>
    <row r="112" spans="2:14" ht="12">
      <c r="B112" s="381"/>
      <c r="C112" s="381"/>
      <c r="D112" s="381"/>
      <c r="E112" s="381"/>
      <c r="F112" s="381"/>
      <c r="G112" s="381"/>
      <c r="H112" s="381"/>
      <c r="I112" s="381"/>
      <c r="J112" s="381"/>
      <c r="K112" s="381"/>
      <c r="L112" s="381"/>
      <c r="M112" s="381"/>
      <c r="N112" s="381"/>
    </row>
    <row r="113" spans="2:14" ht="12">
      <c r="B113" s="381"/>
      <c r="C113" s="381"/>
      <c r="D113" s="381"/>
      <c r="E113" s="381"/>
      <c r="F113" s="381"/>
      <c r="G113" s="381"/>
      <c r="H113" s="381"/>
      <c r="I113" s="381"/>
      <c r="J113" s="381"/>
      <c r="K113" s="381"/>
      <c r="L113" s="381"/>
      <c r="M113" s="381"/>
      <c r="N113" s="381"/>
    </row>
    <row r="114" spans="2:14" ht="12">
      <c r="B114" s="381"/>
      <c r="C114" s="381"/>
      <c r="D114" s="381"/>
      <c r="E114" s="381"/>
      <c r="F114" s="381"/>
      <c r="G114" s="381"/>
      <c r="H114" s="381"/>
      <c r="I114" s="381"/>
      <c r="J114" s="381"/>
      <c r="K114" s="381"/>
      <c r="L114" s="381"/>
      <c r="M114" s="381"/>
      <c r="N114" s="381"/>
    </row>
    <row r="115" spans="2:14" ht="12">
      <c r="B115" s="381"/>
      <c r="C115" s="381"/>
      <c r="D115" s="381"/>
      <c r="E115" s="381"/>
      <c r="F115" s="381"/>
      <c r="G115" s="381"/>
      <c r="H115" s="381"/>
      <c r="I115" s="381"/>
      <c r="J115" s="381"/>
      <c r="K115" s="381"/>
      <c r="L115" s="381"/>
      <c r="M115" s="381"/>
      <c r="N115" s="381"/>
    </row>
    <row r="116" spans="2:14" ht="12">
      <c r="B116" s="381"/>
      <c r="C116" s="381"/>
      <c r="D116" s="381"/>
      <c r="E116" s="381"/>
      <c r="F116" s="381"/>
      <c r="G116" s="381"/>
      <c r="H116" s="381"/>
      <c r="I116" s="381"/>
      <c r="J116" s="381"/>
      <c r="K116" s="381"/>
      <c r="L116" s="381"/>
      <c r="M116" s="381"/>
      <c r="N116" s="381"/>
    </row>
    <row r="117" spans="2:14" ht="12">
      <c r="B117" s="381"/>
      <c r="C117" s="381"/>
      <c r="D117" s="381"/>
      <c r="E117" s="381"/>
      <c r="F117" s="381"/>
      <c r="G117" s="381"/>
      <c r="H117" s="381"/>
      <c r="I117" s="381"/>
      <c r="J117" s="381"/>
      <c r="K117" s="381"/>
      <c r="L117" s="381"/>
      <c r="M117" s="381"/>
      <c r="N117" s="381"/>
    </row>
    <row r="118" spans="2:14" ht="12">
      <c r="B118" s="381"/>
      <c r="C118" s="381"/>
      <c r="D118" s="381"/>
      <c r="E118" s="381"/>
      <c r="F118" s="381"/>
      <c r="G118" s="381"/>
      <c r="H118" s="381"/>
      <c r="I118" s="381"/>
      <c r="J118" s="381"/>
      <c r="K118" s="381"/>
      <c r="L118" s="381"/>
      <c r="M118" s="381"/>
      <c r="N118" s="381"/>
    </row>
  </sheetData>
  <mergeCells count="15">
    <mergeCell ref="B3:B6"/>
    <mergeCell ref="I3:N3"/>
    <mergeCell ref="F4:F6"/>
    <mergeCell ref="G4:G6"/>
    <mergeCell ref="H4:H6"/>
    <mergeCell ref="I4:I6"/>
    <mergeCell ref="J4:J6"/>
    <mergeCell ref="K4:K6"/>
    <mergeCell ref="L4:L6"/>
    <mergeCell ref="M4:M6"/>
    <mergeCell ref="N4:N6"/>
    <mergeCell ref="C3:C6"/>
    <mergeCell ref="D3:D6"/>
    <mergeCell ref="E3:E6"/>
    <mergeCell ref="F3:H3"/>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1:T68"/>
  <sheetViews>
    <sheetView workbookViewId="0" topLeftCell="A1">
      <selection activeCell="A1" sqref="A1"/>
    </sheetView>
  </sheetViews>
  <sheetFormatPr defaultColWidth="9.00390625" defaultRowHeight="13.5"/>
  <cols>
    <col min="1" max="1" width="12.125" style="26" customWidth="1"/>
    <col min="2" max="3" width="10.125" style="26" bestFit="1" customWidth="1"/>
    <col min="4" max="5" width="8.625" style="26" customWidth="1"/>
    <col min="6" max="7" width="10.125" style="26" bestFit="1" customWidth="1"/>
    <col min="8" max="8" width="12.125" style="26" bestFit="1" customWidth="1"/>
    <col min="9" max="13" width="10.125" style="26" bestFit="1" customWidth="1"/>
    <col min="14" max="14" width="9.125" style="26" customWidth="1"/>
    <col min="15" max="15" width="10.125" style="26" bestFit="1" customWidth="1"/>
    <col min="16" max="16" width="9.125" style="26" customWidth="1"/>
    <col min="17" max="17" width="10.125" style="26" bestFit="1" customWidth="1"/>
    <col min="18" max="18" width="10.00390625" style="26" customWidth="1"/>
    <col min="19" max="19" width="11.25390625" style="26" customWidth="1"/>
    <col min="20" max="20" width="9.50390625" style="26" customWidth="1"/>
    <col min="21" max="16384" width="9.00390625" style="26" customWidth="1"/>
  </cols>
  <sheetData>
    <row r="1" ht="14.25">
      <c r="A1" s="392" t="s">
        <v>1339</v>
      </c>
    </row>
    <row r="2" spans="1:20" s="44" customFormat="1" ht="12" thickBot="1">
      <c r="A2" s="393"/>
      <c r="B2" s="393"/>
      <c r="C2" s="393"/>
      <c r="D2" s="393"/>
      <c r="E2" s="393"/>
      <c r="F2" s="393"/>
      <c r="G2" s="393"/>
      <c r="H2" s="393"/>
      <c r="I2" s="393"/>
      <c r="J2" s="393"/>
      <c r="K2" s="393"/>
      <c r="L2" s="393"/>
      <c r="M2" s="393"/>
      <c r="N2" s="393"/>
      <c r="O2" s="393"/>
      <c r="P2" s="393"/>
      <c r="Q2" s="393"/>
      <c r="R2" s="393"/>
      <c r="S2" s="393"/>
      <c r="T2" s="394" t="s">
        <v>1320</v>
      </c>
    </row>
    <row r="3" spans="1:20" ht="15" customHeight="1" thickTop="1">
      <c r="A3" s="1330" t="s">
        <v>1114</v>
      </c>
      <c r="B3" s="1343" t="s">
        <v>1321</v>
      </c>
      <c r="C3" s="1344"/>
      <c r="D3" s="1344"/>
      <c r="E3" s="1344"/>
      <c r="F3" s="1345"/>
      <c r="G3" s="1336" t="s">
        <v>1322</v>
      </c>
      <c r="H3" s="1339"/>
      <c r="I3" s="1339"/>
      <c r="J3" s="1339"/>
      <c r="K3" s="1340"/>
      <c r="L3" s="1336" t="s">
        <v>1322</v>
      </c>
      <c r="M3" s="1337"/>
      <c r="N3" s="1337"/>
      <c r="O3" s="1337"/>
      <c r="P3" s="1337"/>
      <c r="Q3" s="1337"/>
      <c r="R3" s="1337"/>
      <c r="S3" s="1338"/>
      <c r="T3" s="1325" t="s">
        <v>1323</v>
      </c>
    </row>
    <row r="4" spans="1:20" ht="15" customHeight="1">
      <c r="A4" s="1330"/>
      <c r="B4" s="1336"/>
      <c r="C4" s="1339"/>
      <c r="D4" s="1339"/>
      <c r="E4" s="1339"/>
      <c r="F4" s="1340"/>
      <c r="G4" s="1323" t="s">
        <v>1317</v>
      </c>
      <c r="H4" s="1331" t="s">
        <v>1324</v>
      </c>
      <c r="I4" s="1334"/>
      <c r="J4" s="1334"/>
      <c r="K4" s="1335"/>
      <c r="L4" s="1331" t="s">
        <v>1324</v>
      </c>
      <c r="M4" s="1332"/>
      <c r="N4" s="1332"/>
      <c r="O4" s="1332"/>
      <c r="P4" s="1332"/>
      <c r="Q4" s="1333"/>
      <c r="R4" s="1323" t="s">
        <v>1325</v>
      </c>
      <c r="S4" s="1327" t="s">
        <v>1326</v>
      </c>
      <c r="T4" s="1325"/>
    </row>
    <row r="5" spans="1:20" ht="15" customHeight="1">
      <c r="A5" s="1330"/>
      <c r="B5" s="1323" t="s">
        <v>1317</v>
      </c>
      <c r="C5" s="1323" t="s">
        <v>1327</v>
      </c>
      <c r="D5" s="395" t="s">
        <v>1328</v>
      </c>
      <c r="E5" s="1323" t="s">
        <v>1329</v>
      </c>
      <c r="F5" s="1323" t="s">
        <v>1330</v>
      </c>
      <c r="G5" s="1330"/>
      <c r="H5" s="1323" t="s">
        <v>1317</v>
      </c>
      <c r="I5" s="396" t="s">
        <v>1331</v>
      </c>
      <c r="J5" s="1341" t="s">
        <v>1332</v>
      </c>
      <c r="K5" s="1342"/>
      <c r="L5" s="1331" t="s">
        <v>1333</v>
      </c>
      <c r="M5" s="1334"/>
      <c r="N5" s="1335"/>
      <c r="O5" s="1331" t="s">
        <v>1334</v>
      </c>
      <c r="P5" s="1332"/>
      <c r="Q5" s="1333"/>
      <c r="R5" s="1330"/>
      <c r="S5" s="1328"/>
      <c r="T5" s="1325"/>
    </row>
    <row r="6" spans="1:20" ht="15" customHeight="1">
      <c r="A6" s="1324"/>
      <c r="B6" s="1324"/>
      <c r="C6" s="1324"/>
      <c r="D6" s="397" t="s">
        <v>1335</v>
      </c>
      <c r="E6" s="1324"/>
      <c r="F6" s="1324"/>
      <c r="G6" s="1324"/>
      <c r="H6" s="1324"/>
      <c r="I6" s="166" t="s">
        <v>1317</v>
      </c>
      <c r="J6" s="166" t="s">
        <v>1336</v>
      </c>
      <c r="K6" s="166" t="s">
        <v>1337</v>
      </c>
      <c r="L6" s="166" t="s">
        <v>1317</v>
      </c>
      <c r="M6" s="166" t="s">
        <v>1336</v>
      </c>
      <c r="N6" s="166" t="s">
        <v>1337</v>
      </c>
      <c r="O6" s="166" t="s">
        <v>1317</v>
      </c>
      <c r="P6" s="166" t="s">
        <v>1336</v>
      </c>
      <c r="Q6" s="166" t="s">
        <v>1337</v>
      </c>
      <c r="R6" s="1324"/>
      <c r="S6" s="1329"/>
      <c r="T6" s="1326"/>
    </row>
    <row r="7" spans="1:20" ht="8.25" customHeight="1">
      <c r="A7" s="398"/>
      <c r="B7" s="399"/>
      <c r="C7" s="35"/>
      <c r="D7" s="35"/>
      <c r="E7" s="35"/>
      <c r="F7" s="35"/>
      <c r="G7" s="35"/>
      <c r="H7" s="35"/>
      <c r="I7" s="35"/>
      <c r="J7" s="35"/>
      <c r="K7" s="35"/>
      <c r="L7" s="35"/>
      <c r="M7" s="35"/>
      <c r="N7" s="35"/>
      <c r="O7" s="35"/>
      <c r="P7" s="35"/>
      <c r="Q7" s="400"/>
      <c r="R7" s="35"/>
      <c r="S7" s="401"/>
      <c r="T7" s="36"/>
    </row>
    <row r="8" spans="1:20" ht="19.5" customHeight="1">
      <c r="A8" s="176" t="s">
        <v>1116</v>
      </c>
      <c r="B8" s="402">
        <f aca="true" t="shared" si="0" ref="B8:T8">SUM(B18:B67)</f>
        <v>648465</v>
      </c>
      <c r="C8" s="403">
        <f t="shared" si="0"/>
        <v>339560</v>
      </c>
      <c r="D8" s="403">
        <f t="shared" si="0"/>
        <v>6516</v>
      </c>
      <c r="E8" s="403">
        <f t="shared" si="0"/>
        <v>39206</v>
      </c>
      <c r="F8" s="403">
        <f t="shared" si="0"/>
        <v>263183</v>
      </c>
      <c r="G8" s="404">
        <f t="shared" si="0"/>
        <v>645002</v>
      </c>
      <c r="H8" s="404">
        <f t="shared" si="0"/>
        <v>644166</v>
      </c>
      <c r="I8" s="404">
        <f t="shared" si="0"/>
        <v>625454</v>
      </c>
      <c r="J8" s="403">
        <f t="shared" si="0"/>
        <v>189141</v>
      </c>
      <c r="K8" s="403">
        <f t="shared" si="0"/>
        <v>436313</v>
      </c>
      <c r="L8" s="403">
        <f t="shared" si="0"/>
        <v>171449</v>
      </c>
      <c r="M8" s="403">
        <f t="shared" si="0"/>
        <v>170669</v>
      </c>
      <c r="N8" s="403">
        <f t="shared" si="0"/>
        <v>780</v>
      </c>
      <c r="O8" s="403">
        <f t="shared" si="0"/>
        <v>454005</v>
      </c>
      <c r="P8" s="403">
        <f t="shared" si="0"/>
        <v>18472</v>
      </c>
      <c r="Q8" s="403">
        <f t="shared" si="0"/>
        <v>435533</v>
      </c>
      <c r="R8" s="403">
        <f t="shared" si="0"/>
        <v>18712</v>
      </c>
      <c r="S8" s="403">
        <f t="shared" si="0"/>
        <v>836</v>
      </c>
      <c r="T8" s="405">
        <f t="shared" si="0"/>
        <v>3463</v>
      </c>
    </row>
    <row r="9" spans="1:20" ht="7.5" customHeight="1">
      <c r="A9" s="176"/>
      <c r="B9" s="402"/>
      <c r="C9" s="403"/>
      <c r="D9" s="403"/>
      <c r="E9" s="403"/>
      <c r="F9" s="403"/>
      <c r="G9" s="404"/>
      <c r="H9" s="404"/>
      <c r="I9" s="404"/>
      <c r="J9" s="403"/>
      <c r="K9" s="403"/>
      <c r="L9" s="403"/>
      <c r="M9" s="403"/>
      <c r="N9" s="403"/>
      <c r="O9" s="403"/>
      <c r="P9" s="403"/>
      <c r="Q9" s="403"/>
      <c r="R9" s="403"/>
      <c r="S9" s="403"/>
      <c r="T9" s="405"/>
    </row>
    <row r="10" spans="1:20" ht="12">
      <c r="A10" s="176" t="s">
        <v>1187</v>
      </c>
      <c r="B10" s="402">
        <f aca="true" t="shared" si="1" ref="B10:T10">SUM(B18:B32)</f>
        <v>190190</v>
      </c>
      <c r="C10" s="403">
        <f t="shared" si="1"/>
        <v>67520</v>
      </c>
      <c r="D10" s="403">
        <f t="shared" si="1"/>
        <v>2287</v>
      </c>
      <c r="E10" s="403">
        <f t="shared" si="1"/>
        <v>12147</v>
      </c>
      <c r="F10" s="403">
        <f t="shared" si="1"/>
        <v>108236</v>
      </c>
      <c r="G10" s="403">
        <f t="shared" si="1"/>
        <v>189340</v>
      </c>
      <c r="H10" s="403">
        <f t="shared" si="1"/>
        <v>189262</v>
      </c>
      <c r="I10" s="403">
        <f t="shared" si="1"/>
        <v>183990</v>
      </c>
      <c r="J10" s="403">
        <f t="shared" si="1"/>
        <v>59000</v>
      </c>
      <c r="K10" s="403">
        <f t="shared" si="1"/>
        <v>124990</v>
      </c>
      <c r="L10" s="403">
        <f t="shared" si="1"/>
        <v>50330</v>
      </c>
      <c r="M10" s="403">
        <f t="shared" si="1"/>
        <v>49988</v>
      </c>
      <c r="N10" s="403">
        <f t="shared" si="1"/>
        <v>342</v>
      </c>
      <c r="O10" s="403">
        <f t="shared" si="1"/>
        <v>133660</v>
      </c>
      <c r="P10" s="403">
        <f t="shared" si="1"/>
        <v>9012</v>
      </c>
      <c r="Q10" s="403">
        <f t="shared" si="1"/>
        <v>124648</v>
      </c>
      <c r="R10" s="403">
        <f t="shared" si="1"/>
        <v>5272</v>
      </c>
      <c r="S10" s="403">
        <f t="shared" si="1"/>
        <v>78</v>
      </c>
      <c r="T10" s="405">
        <f t="shared" si="1"/>
        <v>850</v>
      </c>
    </row>
    <row r="11" spans="1:20" ht="12">
      <c r="A11" s="176" t="s">
        <v>1255</v>
      </c>
      <c r="B11" s="402">
        <f aca="true" t="shared" si="2" ref="B11:T11">SUM(B34:B67)</f>
        <v>458275</v>
      </c>
      <c r="C11" s="403">
        <f t="shared" si="2"/>
        <v>272040</v>
      </c>
      <c r="D11" s="403">
        <f t="shared" si="2"/>
        <v>4229</v>
      </c>
      <c r="E11" s="403">
        <f t="shared" si="2"/>
        <v>27059</v>
      </c>
      <c r="F11" s="403">
        <f t="shared" si="2"/>
        <v>154947</v>
      </c>
      <c r="G11" s="403">
        <f t="shared" si="2"/>
        <v>455662</v>
      </c>
      <c r="H11" s="403">
        <f t="shared" si="2"/>
        <v>454904</v>
      </c>
      <c r="I11" s="403">
        <f t="shared" si="2"/>
        <v>441464</v>
      </c>
      <c r="J11" s="403">
        <f t="shared" si="2"/>
        <v>130141</v>
      </c>
      <c r="K11" s="403">
        <f t="shared" si="2"/>
        <v>311323</v>
      </c>
      <c r="L11" s="403">
        <f t="shared" si="2"/>
        <v>121119</v>
      </c>
      <c r="M11" s="403">
        <f t="shared" si="2"/>
        <v>120681</v>
      </c>
      <c r="N11" s="403">
        <f t="shared" si="2"/>
        <v>438</v>
      </c>
      <c r="O11" s="403">
        <f t="shared" si="2"/>
        <v>320345</v>
      </c>
      <c r="P11" s="403">
        <f t="shared" si="2"/>
        <v>9460</v>
      </c>
      <c r="Q11" s="403">
        <f t="shared" si="2"/>
        <v>310885</v>
      </c>
      <c r="R11" s="403">
        <f t="shared" si="2"/>
        <v>13440</v>
      </c>
      <c r="S11" s="403">
        <f t="shared" si="2"/>
        <v>758</v>
      </c>
      <c r="T11" s="405">
        <f t="shared" si="2"/>
        <v>2613</v>
      </c>
    </row>
    <row r="12" spans="1:20" ht="6.75" customHeight="1">
      <c r="A12" s="176"/>
      <c r="B12" s="402"/>
      <c r="C12" s="403"/>
      <c r="D12" s="403"/>
      <c r="E12" s="403"/>
      <c r="F12" s="403"/>
      <c r="G12" s="404"/>
      <c r="H12" s="404"/>
      <c r="I12" s="404"/>
      <c r="J12" s="403"/>
      <c r="K12" s="403"/>
      <c r="L12" s="403"/>
      <c r="M12" s="403"/>
      <c r="N12" s="403"/>
      <c r="O12" s="403"/>
      <c r="P12" s="403"/>
      <c r="Q12" s="403"/>
      <c r="R12" s="403"/>
      <c r="S12" s="403"/>
      <c r="T12" s="405"/>
    </row>
    <row r="13" spans="1:20" ht="13.5" customHeight="1">
      <c r="A13" s="176" t="s">
        <v>1123</v>
      </c>
      <c r="B13" s="402">
        <f aca="true" t="shared" si="3" ref="B13:T13">B18+B24+B25+B26+B29+B30+B31+B34+B35+B36+B37+B38+B39+B40</f>
        <v>167353</v>
      </c>
      <c r="C13" s="403">
        <f t="shared" si="3"/>
        <v>73541</v>
      </c>
      <c r="D13" s="403">
        <f t="shared" si="3"/>
        <v>1355</v>
      </c>
      <c r="E13" s="403">
        <f t="shared" si="3"/>
        <v>9219</v>
      </c>
      <c r="F13" s="403">
        <f t="shared" si="3"/>
        <v>83238</v>
      </c>
      <c r="G13" s="404">
        <f t="shared" si="3"/>
        <v>167243</v>
      </c>
      <c r="H13" s="404">
        <f t="shared" si="3"/>
        <v>167243</v>
      </c>
      <c r="I13" s="404">
        <f t="shared" si="3"/>
        <v>163347</v>
      </c>
      <c r="J13" s="403">
        <f t="shared" si="3"/>
        <v>47685</v>
      </c>
      <c r="K13" s="403">
        <f t="shared" si="3"/>
        <v>115662</v>
      </c>
      <c r="L13" s="403">
        <f t="shared" si="3"/>
        <v>42597</v>
      </c>
      <c r="M13" s="403">
        <f t="shared" si="3"/>
        <v>42319</v>
      </c>
      <c r="N13" s="403">
        <f t="shared" si="3"/>
        <v>278</v>
      </c>
      <c r="O13" s="403">
        <f t="shared" si="3"/>
        <v>120750</v>
      </c>
      <c r="P13" s="403">
        <f t="shared" si="3"/>
        <v>5366</v>
      </c>
      <c r="Q13" s="403">
        <f t="shared" si="3"/>
        <v>115384</v>
      </c>
      <c r="R13" s="403">
        <f t="shared" si="3"/>
        <v>3896</v>
      </c>
      <c r="S13" s="403">
        <f t="shared" si="3"/>
        <v>0</v>
      </c>
      <c r="T13" s="405">
        <f t="shared" si="3"/>
        <v>110</v>
      </c>
    </row>
    <row r="14" spans="1:20" ht="13.5" customHeight="1">
      <c r="A14" s="176" t="s">
        <v>1125</v>
      </c>
      <c r="B14" s="402">
        <f aca="true" t="shared" si="4" ref="B14:T14">B23+B42+B43+B44+B45+B46+B47+B48</f>
        <v>141883</v>
      </c>
      <c r="C14" s="403">
        <f t="shared" si="4"/>
        <v>105410</v>
      </c>
      <c r="D14" s="403">
        <f t="shared" si="4"/>
        <v>0</v>
      </c>
      <c r="E14" s="403">
        <f t="shared" si="4"/>
        <v>3490</v>
      </c>
      <c r="F14" s="403">
        <f t="shared" si="4"/>
        <v>32983</v>
      </c>
      <c r="G14" s="404">
        <f t="shared" si="4"/>
        <v>139988</v>
      </c>
      <c r="H14" s="404">
        <f t="shared" si="4"/>
        <v>139317</v>
      </c>
      <c r="I14" s="404">
        <f t="shared" si="4"/>
        <v>136257</v>
      </c>
      <c r="J14" s="403">
        <f t="shared" si="4"/>
        <v>46742</v>
      </c>
      <c r="K14" s="403">
        <f t="shared" si="4"/>
        <v>89515</v>
      </c>
      <c r="L14" s="403">
        <f t="shared" si="4"/>
        <v>44376</v>
      </c>
      <c r="M14" s="403">
        <f t="shared" si="4"/>
        <v>44236</v>
      </c>
      <c r="N14" s="403">
        <f t="shared" si="4"/>
        <v>140</v>
      </c>
      <c r="O14" s="403">
        <f t="shared" si="4"/>
        <v>91881</v>
      </c>
      <c r="P14" s="403">
        <f t="shared" si="4"/>
        <v>2506</v>
      </c>
      <c r="Q14" s="403">
        <f t="shared" si="4"/>
        <v>89375</v>
      </c>
      <c r="R14" s="403">
        <f t="shared" si="4"/>
        <v>3060</v>
      </c>
      <c r="S14" s="403">
        <f t="shared" si="4"/>
        <v>671</v>
      </c>
      <c r="T14" s="405">
        <f t="shared" si="4"/>
        <v>1895</v>
      </c>
    </row>
    <row r="15" spans="1:20" ht="13.5" customHeight="1">
      <c r="A15" s="176" t="s">
        <v>1127</v>
      </c>
      <c r="B15" s="402">
        <f aca="true" t="shared" si="5" ref="B15:T15">B19+B28+B32+B50+B51+B52+B53+B54</f>
        <v>187733</v>
      </c>
      <c r="C15" s="403">
        <f t="shared" si="5"/>
        <v>75649</v>
      </c>
      <c r="D15" s="403">
        <f t="shared" si="5"/>
        <v>4451</v>
      </c>
      <c r="E15" s="403">
        <f t="shared" si="5"/>
        <v>19982</v>
      </c>
      <c r="F15" s="403">
        <f t="shared" si="5"/>
        <v>87651</v>
      </c>
      <c r="G15" s="404">
        <f t="shared" si="5"/>
        <v>186476</v>
      </c>
      <c r="H15" s="404">
        <f t="shared" si="5"/>
        <v>186323</v>
      </c>
      <c r="I15" s="404">
        <f t="shared" si="5"/>
        <v>181360</v>
      </c>
      <c r="J15" s="403">
        <f t="shared" si="5"/>
        <v>46166</v>
      </c>
      <c r="K15" s="403">
        <f t="shared" si="5"/>
        <v>135194</v>
      </c>
      <c r="L15" s="403">
        <f t="shared" si="5"/>
        <v>36973</v>
      </c>
      <c r="M15" s="403">
        <f t="shared" si="5"/>
        <v>36817</v>
      </c>
      <c r="N15" s="403">
        <f t="shared" si="5"/>
        <v>156</v>
      </c>
      <c r="O15" s="403">
        <f t="shared" si="5"/>
        <v>144387</v>
      </c>
      <c r="P15" s="403">
        <f t="shared" si="5"/>
        <v>9349</v>
      </c>
      <c r="Q15" s="403">
        <f t="shared" si="5"/>
        <v>135038</v>
      </c>
      <c r="R15" s="403">
        <f t="shared" si="5"/>
        <v>4963</v>
      </c>
      <c r="S15" s="403">
        <f t="shared" si="5"/>
        <v>153</v>
      </c>
      <c r="T15" s="405">
        <f t="shared" si="5"/>
        <v>1257</v>
      </c>
    </row>
    <row r="16" spans="1:20" ht="13.5" customHeight="1">
      <c r="A16" s="176" t="s">
        <v>1129</v>
      </c>
      <c r="B16" s="402">
        <f aca="true" t="shared" si="6" ref="B16:T16">B20+B21+B56+B57+B58+B59+B60+B61+B62+B63+B64+B65+B66+B67</f>
        <v>151496</v>
      </c>
      <c r="C16" s="403">
        <f t="shared" si="6"/>
        <v>84960</v>
      </c>
      <c r="D16" s="403">
        <f t="shared" si="6"/>
        <v>710</v>
      </c>
      <c r="E16" s="403">
        <f t="shared" si="6"/>
        <v>6515</v>
      </c>
      <c r="F16" s="403">
        <f t="shared" si="6"/>
        <v>59311</v>
      </c>
      <c r="G16" s="404">
        <f t="shared" si="6"/>
        <v>151295</v>
      </c>
      <c r="H16" s="404">
        <f t="shared" si="6"/>
        <v>151283</v>
      </c>
      <c r="I16" s="404">
        <f t="shared" si="6"/>
        <v>144490</v>
      </c>
      <c r="J16" s="403">
        <f t="shared" si="6"/>
        <v>48548</v>
      </c>
      <c r="K16" s="403">
        <f t="shared" si="6"/>
        <v>95942</v>
      </c>
      <c r="L16" s="403">
        <f t="shared" si="6"/>
        <v>47503</v>
      </c>
      <c r="M16" s="403">
        <f t="shared" si="6"/>
        <v>47297</v>
      </c>
      <c r="N16" s="403">
        <f t="shared" si="6"/>
        <v>206</v>
      </c>
      <c r="O16" s="403">
        <f t="shared" si="6"/>
        <v>96987</v>
      </c>
      <c r="P16" s="403">
        <f t="shared" si="6"/>
        <v>1251</v>
      </c>
      <c r="Q16" s="403">
        <f t="shared" si="6"/>
        <v>95736</v>
      </c>
      <c r="R16" s="403">
        <f t="shared" si="6"/>
        <v>6793</v>
      </c>
      <c r="S16" s="403">
        <f t="shared" si="6"/>
        <v>12</v>
      </c>
      <c r="T16" s="405">
        <f t="shared" si="6"/>
        <v>201</v>
      </c>
    </row>
    <row r="17" spans="1:20" ht="6" customHeight="1">
      <c r="A17" s="51"/>
      <c r="B17" s="406"/>
      <c r="C17" s="407"/>
      <c r="D17" s="407"/>
      <c r="E17" s="407"/>
      <c r="F17" s="407"/>
      <c r="G17" s="407"/>
      <c r="H17" s="407"/>
      <c r="I17" s="407"/>
      <c r="J17" s="407"/>
      <c r="K17" s="407"/>
      <c r="L17" s="407"/>
      <c r="M17" s="407"/>
      <c r="N17" s="407"/>
      <c r="O17" s="407"/>
      <c r="P17" s="407"/>
      <c r="Q17" s="407"/>
      <c r="R17" s="407"/>
      <c r="S17" s="407"/>
      <c r="T17" s="41"/>
    </row>
    <row r="18" spans="1:20" ht="13.5" customHeight="1">
      <c r="A18" s="51" t="s">
        <v>1132</v>
      </c>
      <c r="B18" s="406">
        <f>SUM(C18:F18)</f>
        <v>20868</v>
      </c>
      <c r="C18" s="407">
        <v>8120</v>
      </c>
      <c r="D18" s="407">
        <v>178</v>
      </c>
      <c r="E18" s="407">
        <v>1252</v>
      </c>
      <c r="F18" s="407">
        <v>11318</v>
      </c>
      <c r="G18" s="407">
        <v>20844</v>
      </c>
      <c r="H18" s="407">
        <v>20844</v>
      </c>
      <c r="I18" s="407">
        <f>J18+K18</f>
        <v>20471</v>
      </c>
      <c r="J18" s="407">
        <v>5882</v>
      </c>
      <c r="K18" s="407">
        <v>14589</v>
      </c>
      <c r="L18" s="407">
        <f>M18+N18</f>
        <v>4820</v>
      </c>
      <c r="M18" s="407">
        <v>4785</v>
      </c>
      <c r="N18" s="407">
        <v>35</v>
      </c>
      <c r="O18" s="407">
        <f>P18+Q18</f>
        <v>15651</v>
      </c>
      <c r="P18" s="407">
        <v>1097</v>
      </c>
      <c r="Q18" s="407">
        <v>14554</v>
      </c>
      <c r="R18" s="407">
        <v>373</v>
      </c>
      <c r="S18" s="407">
        <v>0</v>
      </c>
      <c r="T18" s="325">
        <v>24</v>
      </c>
    </row>
    <row r="19" spans="1:20" ht="13.5" customHeight="1">
      <c r="A19" s="51" t="s">
        <v>1133</v>
      </c>
      <c r="B19" s="406">
        <f>SUM(C19:F19)</f>
        <v>42130</v>
      </c>
      <c r="C19" s="407">
        <v>10016</v>
      </c>
      <c r="D19" s="407">
        <v>407</v>
      </c>
      <c r="E19" s="407">
        <v>2431</v>
      </c>
      <c r="F19" s="407">
        <v>29276</v>
      </c>
      <c r="G19" s="407">
        <v>41942</v>
      </c>
      <c r="H19" s="407">
        <v>41897</v>
      </c>
      <c r="I19" s="407">
        <f>J19+K19</f>
        <v>40874</v>
      </c>
      <c r="J19" s="407">
        <v>12272</v>
      </c>
      <c r="K19" s="407">
        <v>28602</v>
      </c>
      <c r="L19" s="407">
        <f>M19+N19</f>
        <v>8678</v>
      </c>
      <c r="M19" s="407">
        <v>8583</v>
      </c>
      <c r="N19" s="407">
        <v>95</v>
      </c>
      <c r="O19" s="407">
        <f>P19+Q19</f>
        <v>32196</v>
      </c>
      <c r="P19" s="407">
        <v>3689</v>
      </c>
      <c r="Q19" s="407">
        <v>28507</v>
      </c>
      <c r="R19" s="407">
        <v>1023</v>
      </c>
      <c r="S19" s="407">
        <v>45</v>
      </c>
      <c r="T19" s="325">
        <v>188</v>
      </c>
    </row>
    <row r="20" spans="1:20" ht="13.5" customHeight="1">
      <c r="A20" s="51" t="s">
        <v>1135</v>
      </c>
      <c r="B20" s="406">
        <f>SUM(C20:F20)</f>
        <v>10444</v>
      </c>
      <c r="C20" s="407">
        <v>880</v>
      </c>
      <c r="D20" s="407">
        <v>269</v>
      </c>
      <c r="E20" s="407">
        <v>837</v>
      </c>
      <c r="F20" s="407">
        <v>8458</v>
      </c>
      <c r="G20" s="407">
        <v>10444</v>
      </c>
      <c r="H20" s="407">
        <v>10444</v>
      </c>
      <c r="I20" s="407">
        <f>J20+K20</f>
        <v>9396</v>
      </c>
      <c r="J20" s="407">
        <v>5644</v>
      </c>
      <c r="K20" s="407">
        <v>3752</v>
      </c>
      <c r="L20" s="407">
        <f>M20+N20</f>
        <v>5633</v>
      </c>
      <c r="M20" s="407">
        <v>5600</v>
      </c>
      <c r="N20" s="407">
        <v>33</v>
      </c>
      <c r="O20" s="407">
        <f>P20+Q20</f>
        <v>3763</v>
      </c>
      <c r="P20" s="407">
        <v>44</v>
      </c>
      <c r="Q20" s="407">
        <v>3719</v>
      </c>
      <c r="R20" s="407">
        <v>1048</v>
      </c>
      <c r="S20" s="407">
        <v>0</v>
      </c>
      <c r="T20" s="325">
        <v>0</v>
      </c>
    </row>
    <row r="21" spans="1:20" ht="13.5" customHeight="1">
      <c r="A21" s="51" t="s">
        <v>1137</v>
      </c>
      <c r="B21" s="406">
        <f>SUM(C21:F21)</f>
        <v>2512</v>
      </c>
      <c r="C21" s="407">
        <v>535</v>
      </c>
      <c r="D21" s="407">
        <v>0</v>
      </c>
      <c r="E21" s="407">
        <v>214</v>
      </c>
      <c r="F21" s="407">
        <v>1763</v>
      </c>
      <c r="G21" s="407">
        <v>2510</v>
      </c>
      <c r="H21" s="407">
        <v>2510</v>
      </c>
      <c r="I21" s="407">
        <f>J21+K21</f>
        <v>2198</v>
      </c>
      <c r="J21" s="407">
        <v>1973</v>
      </c>
      <c r="K21" s="407">
        <v>225</v>
      </c>
      <c r="L21" s="407">
        <f>M21+N21</f>
        <v>1732</v>
      </c>
      <c r="M21" s="407">
        <v>1731</v>
      </c>
      <c r="N21" s="407">
        <v>1</v>
      </c>
      <c r="O21" s="407">
        <f>P21+Q21</f>
        <v>466</v>
      </c>
      <c r="P21" s="407">
        <v>242</v>
      </c>
      <c r="Q21" s="407">
        <v>224</v>
      </c>
      <c r="R21" s="407">
        <v>312</v>
      </c>
      <c r="S21" s="407">
        <v>0</v>
      </c>
      <c r="T21" s="325">
        <v>2</v>
      </c>
    </row>
    <row r="22" spans="1:20" ht="6" customHeight="1">
      <c r="A22" s="51"/>
      <c r="B22" s="406"/>
      <c r="C22" s="407"/>
      <c r="D22" s="407"/>
      <c r="E22" s="407"/>
      <c r="F22" s="407"/>
      <c r="G22" s="407"/>
      <c r="H22" s="407"/>
      <c r="I22" s="407"/>
      <c r="J22" s="407"/>
      <c r="K22" s="407"/>
      <c r="L22" s="407"/>
      <c r="M22" s="407"/>
      <c r="N22" s="407"/>
      <c r="O22" s="407"/>
      <c r="P22" s="407"/>
      <c r="Q22" s="407"/>
      <c r="R22" s="407"/>
      <c r="S22" s="407"/>
      <c r="T22" s="325"/>
    </row>
    <row r="23" spans="1:20" ht="13.5" customHeight="1">
      <c r="A23" s="51" t="s">
        <v>1139</v>
      </c>
      <c r="B23" s="406">
        <f>SUM(C23:F23)</f>
        <v>12791</v>
      </c>
      <c r="C23" s="407">
        <v>8072</v>
      </c>
      <c r="D23" s="407">
        <v>0</v>
      </c>
      <c r="E23" s="407">
        <v>199</v>
      </c>
      <c r="F23" s="407">
        <v>4520</v>
      </c>
      <c r="G23" s="407">
        <v>12434</v>
      </c>
      <c r="H23" s="407">
        <v>12434</v>
      </c>
      <c r="I23" s="407">
        <f>J23+K23</f>
        <v>12046</v>
      </c>
      <c r="J23" s="407">
        <v>3565</v>
      </c>
      <c r="K23" s="407">
        <v>8481</v>
      </c>
      <c r="L23" s="407">
        <f>M23+N23</f>
        <v>3353</v>
      </c>
      <c r="M23" s="407">
        <v>3349</v>
      </c>
      <c r="N23" s="407">
        <v>4</v>
      </c>
      <c r="O23" s="407">
        <f>P23+Q23</f>
        <v>8693</v>
      </c>
      <c r="P23" s="407">
        <v>216</v>
      </c>
      <c r="Q23" s="407">
        <v>8477</v>
      </c>
      <c r="R23" s="407">
        <v>388</v>
      </c>
      <c r="S23" s="407">
        <v>0</v>
      </c>
      <c r="T23" s="325">
        <v>357</v>
      </c>
    </row>
    <row r="24" spans="1:20" ht="13.5" customHeight="1">
      <c r="A24" s="51" t="s">
        <v>1141</v>
      </c>
      <c r="B24" s="406">
        <f>SUM(C24:F24)</f>
        <v>6923</v>
      </c>
      <c r="C24" s="407">
        <v>2259</v>
      </c>
      <c r="D24" s="407">
        <v>0</v>
      </c>
      <c r="E24" s="407">
        <v>1765</v>
      </c>
      <c r="F24" s="407">
        <v>2899</v>
      </c>
      <c r="G24" s="407">
        <v>6923</v>
      </c>
      <c r="H24" s="407">
        <v>6923</v>
      </c>
      <c r="I24" s="407">
        <f>J24+K24</f>
        <v>6738</v>
      </c>
      <c r="J24" s="407">
        <v>2074</v>
      </c>
      <c r="K24" s="407">
        <v>4664</v>
      </c>
      <c r="L24" s="407">
        <f>M24+N24</f>
        <v>1685</v>
      </c>
      <c r="M24" s="407">
        <v>1673</v>
      </c>
      <c r="N24" s="407">
        <v>12</v>
      </c>
      <c r="O24" s="407">
        <f>P24+Q24</f>
        <v>5053</v>
      </c>
      <c r="P24" s="407">
        <v>401</v>
      </c>
      <c r="Q24" s="407">
        <v>4652</v>
      </c>
      <c r="R24" s="407">
        <v>185</v>
      </c>
      <c r="S24" s="407">
        <v>0</v>
      </c>
      <c r="T24" s="325">
        <v>0</v>
      </c>
    </row>
    <row r="25" spans="1:20" ht="13.5" customHeight="1">
      <c r="A25" s="51" t="s">
        <v>1143</v>
      </c>
      <c r="B25" s="406">
        <f>SUM(C25:F25)</f>
        <v>16292</v>
      </c>
      <c r="C25" s="407">
        <v>4724</v>
      </c>
      <c r="D25" s="407">
        <v>595</v>
      </c>
      <c r="E25" s="407">
        <v>468</v>
      </c>
      <c r="F25" s="407">
        <v>10505</v>
      </c>
      <c r="G25" s="407">
        <v>16286</v>
      </c>
      <c r="H25" s="407">
        <v>16286</v>
      </c>
      <c r="I25" s="407">
        <f>J25+K25</f>
        <v>15883</v>
      </c>
      <c r="J25" s="407">
        <v>5945</v>
      </c>
      <c r="K25" s="407">
        <v>9938</v>
      </c>
      <c r="L25" s="407">
        <f>M25+N25</f>
        <v>5105</v>
      </c>
      <c r="M25" s="407">
        <v>5091</v>
      </c>
      <c r="N25" s="407">
        <v>14</v>
      </c>
      <c r="O25" s="407">
        <f>P25+Q25</f>
        <v>10778</v>
      </c>
      <c r="P25" s="407">
        <v>854</v>
      </c>
      <c r="Q25" s="407">
        <v>9924</v>
      </c>
      <c r="R25" s="407">
        <v>403</v>
      </c>
      <c r="S25" s="407">
        <v>0</v>
      </c>
      <c r="T25" s="325">
        <v>6</v>
      </c>
    </row>
    <row r="26" spans="1:20" ht="13.5" customHeight="1">
      <c r="A26" s="51" t="s">
        <v>1144</v>
      </c>
      <c r="B26" s="406">
        <f>SUM(C26:F26)</f>
        <v>11164</v>
      </c>
      <c r="C26" s="407">
        <v>4798</v>
      </c>
      <c r="D26" s="407">
        <v>43</v>
      </c>
      <c r="E26" s="407">
        <v>578</v>
      </c>
      <c r="F26" s="407">
        <v>5745</v>
      </c>
      <c r="G26" s="407">
        <v>11149</v>
      </c>
      <c r="H26" s="407">
        <v>11149</v>
      </c>
      <c r="I26" s="407">
        <f>J26+K26</f>
        <v>10872</v>
      </c>
      <c r="J26" s="407">
        <v>3388</v>
      </c>
      <c r="K26" s="407">
        <v>7484</v>
      </c>
      <c r="L26" s="407">
        <f>M26+N26</f>
        <v>3142</v>
      </c>
      <c r="M26" s="407">
        <v>3101</v>
      </c>
      <c r="N26" s="407">
        <v>41</v>
      </c>
      <c r="O26" s="407">
        <f>P26+Q26</f>
        <v>7730</v>
      </c>
      <c r="P26" s="407">
        <v>287</v>
      </c>
      <c r="Q26" s="407">
        <v>7443</v>
      </c>
      <c r="R26" s="407">
        <v>277</v>
      </c>
      <c r="S26" s="407">
        <v>0</v>
      </c>
      <c r="T26" s="325">
        <v>15</v>
      </c>
    </row>
    <row r="27" spans="1:20" ht="6" customHeight="1">
      <c r="A27" s="51"/>
      <c r="B27" s="406"/>
      <c r="C27" s="407"/>
      <c r="D27" s="407"/>
      <c r="E27" s="407"/>
      <c r="F27" s="407"/>
      <c r="G27" s="407"/>
      <c r="H27" s="407"/>
      <c r="I27" s="407"/>
      <c r="J27" s="407"/>
      <c r="K27" s="407"/>
      <c r="L27" s="407"/>
      <c r="M27" s="407"/>
      <c r="N27" s="407"/>
      <c r="O27" s="407"/>
      <c r="P27" s="407"/>
      <c r="Q27" s="407"/>
      <c r="R27" s="407"/>
      <c r="S27" s="407"/>
      <c r="T27" s="325"/>
    </row>
    <row r="28" spans="1:20" ht="13.5" customHeight="1">
      <c r="A28" s="51" t="s">
        <v>1147</v>
      </c>
      <c r="B28" s="406">
        <f>SUM(C28:F28)</f>
        <v>14154</v>
      </c>
      <c r="C28" s="407">
        <v>8263</v>
      </c>
      <c r="D28" s="407">
        <v>96</v>
      </c>
      <c r="E28" s="407">
        <v>158</v>
      </c>
      <c r="F28" s="407">
        <v>5637</v>
      </c>
      <c r="G28" s="407">
        <v>13901</v>
      </c>
      <c r="H28" s="407">
        <v>13901</v>
      </c>
      <c r="I28" s="407">
        <f>J28+K28</f>
        <v>13724</v>
      </c>
      <c r="J28" s="407">
        <v>2135</v>
      </c>
      <c r="K28" s="407">
        <v>11589</v>
      </c>
      <c r="L28" s="407">
        <f>M28+N28</f>
        <v>1635</v>
      </c>
      <c r="M28" s="407">
        <v>1634</v>
      </c>
      <c r="N28" s="407">
        <v>1</v>
      </c>
      <c r="O28" s="407">
        <f>P28+Q28</f>
        <v>12089</v>
      </c>
      <c r="P28" s="407">
        <v>501</v>
      </c>
      <c r="Q28" s="407">
        <v>11588</v>
      </c>
      <c r="R28" s="407">
        <v>177</v>
      </c>
      <c r="S28" s="407">
        <v>0</v>
      </c>
      <c r="T28" s="325">
        <v>253</v>
      </c>
    </row>
    <row r="29" spans="1:20" ht="13.5" customHeight="1">
      <c r="A29" s="51" t="s">
        <v>1149</v>
      </c>
      <c r="B29" s="406">
        <f>SUM(C29:F29)</f>
        <v>3900</v>
      </c>
      <c r="C29" s="407">
        <v>281</v>
      </c>
      <c r="D29" s="407">
        <v>127</v>
      </c>
      <c r="E29" s="407">
        <v>531</v>
      </c>
      <c r="F29" s="407">
        <v>2961</v>
      </c>
      <c r="G29" s="407">
        <v>3900</v>
      </c>
      <c r="H29" s="407">
        <v>3900</v>
      </c>
      <c r="I29" s="407">
        <f>J29+K29</f>
        <v>3741</v>
      </c>
      <c r="J29" s="407">
        <v>1500</v>
      </c>
      <c r="K29" s="407">
        <v>2241</v>
      </c>
      <c r="L29" s="407">
        <f>M29+N29</f>
        <v>1375</v>
      </c>
      <c r="M29" s="407">
        <v>1340</v>
      </c>
      <c r="N29" s="407">
        <v>35</v>
      </c>
      <c r="O29" s="407">
        <f>P29+Q29</f>
        <v>2366</v>
      </c>
      <c r="P29" s="407">
        <v>160</v>
      </c>
      <c r="Q29" s="407">
        <v>2206</v>
      </c>
      <c r="R29" s="407">
        <v>159</v>
      </c>
      <c r="S29" s="407">
        <v>0</v>
      </c>
      <c r="T29" s="325">
        <v>0</v>
      </c>
    </row>
    <row r="30" spans="1:20" ht="13.5" customHeight="1">
      <c r="A30" s="51" t="s">
        <v>1151</v>
      </c>
      <c r="B30" s="406">
        <f>SUM(C30:F30)</f>
        <v>13337</v>
      </c>
      <c r="C30" s="407">
        <v>3086</v>
      </c>
      <c r="D30" s="407">
        <v>225</v>
      </c>
      <c r="E30" s="407">
        <v>1362</v>
      </c>
      <c r="F30" s="407">
        <v>8664</v>
      </c>
      <c r="G30" s="407">
        <v>13337</v>
      </c>
      <c r="H30" s="407">
        <v>13337</v>
      </c>
      <c r="I30" s="407">
        <f>J30+K30</f>
        <v>13056</v>
      </c>
      <c r="J30" s="407">
        <v>2955</v>
      </c>
      <c r="K30" s="407">
        <v>10101</v>
      </c>
      <c r="L30" s="407">
        <f>M30+N30</f>
        <v>2448</v>
      </c>
      <c r="M30" s="407">
        <v>2421</v>
      </c>
      <c r="N30" s="407">
        <v>27</v>
      </c>
      <c r="O30" s="407">
        <f>P30+Q30</f>
        <v>10608</v>
      </c>
      <c r="P30" s="407">
        <v>534</v>
      </c>
      <c r="Q30" s="407">
        <v>10074</v>
      </c>
      <c r="R30" s="407">
        <v>281</v>
      </c>
      <c r="S30" s="407">
        <v>0</v>
      </c>
      <c r="T30" s="325">
        <v>0</v>
      </c>
    </row>
    <row r="31" spans="1:20" ht="13.5" customHeight="1">
      <c r="A31" s="51" t="s">
        <v>1153</v>
      </c>
      <c r="B31" s="406">
        <f>SUM(C31:F31)</f>
        <v>26163</v>
      </c>
      <c r="C31" s="407">
        <v>16087</v>
      </c>
      <c r="D31" s="407">
        <v>144</v>
      </c>
      <c r="E31" s="407">
        <v>955</v>
      </c>
      <c r="F31" s="407">
        <v>8977</v>
      </c>
      <c r="G31" s="407">
        <v>26163</v>
      </c>
      <c r="H31" s="407">
        <v>26163</v>
      </c>
      <c r="I31" s="407">
        <f>J31+K31</f>
        <v>25791</v>
      </c>
      <c r="J31" s="407">
        <v>7300</v>
      </c>
      <c r="K31" s="407">
        <v>18491</v>
      </c>
      <c r="L31" s="407">
        <f>M31+N31</f>
        <v>6998</v>
      </c>
      <c r="M31" s="407">
        <v>6983</v>
      </c>
      <c r="N31" s="407">
        <v>15</v>
      </c>
      <c r="O31" s="407">
        <f>P31+Q31</f>
        <v>18793</v>
      </c>
      <c r="P31" s="407">
        <v>317</v>
      </c>
      <c r="Q31" s="407">
        <v>18476</v>
      </c>
      <c r="R31" s="407">
        <v>372</v>
      </c>
      <c r="S31" s="407">
        <v>0</v>
      </c>
      <c r="T31" s="325">
        <v>0</v>
      </c>
    </row>
    <row r="32" spans="1:20" ht="13.5" customHeight="1">
      <c r="A32" s="51" t="s">
        <v>1155</v>
      </c>
      <c r="B32" s="406">
        <f>SUM(C32:F32)</f>
        <v>9512</v>
      </c>
      <c r="C32" s="407">
        <v>399</v>
      </c>
      <c r="D32" s="407">
        <v>203</v>
      </c>
      <c r="E32" s="407">
        <v>1397</v>
      </c>
      <c r="F32" s="407">
        <v>7513</v>
      </c>
      <c r="G32" s="407">
        <v>9507</v>
      </c>
      <c r="H32" s="407">
        <v>9474</v>
      </c>
      <c r="I32" s="407">
        <f>J32+K32</f>
        <v>9200</v>
      </c>
      <c r="J32" s="407">
        <v>4367</v>
      </c>
      <c r="K32" s="407">
        <v>4833</v>
      </c>
      <c r="L32" s="407">
        <f>M32+N32</f>
        <v>3726</v>
      </c>
      <c r="M32" s="407">
        <v>3697</v>
      </c>
      <c r="N32" s="407">
        <v>29</v>
      </c>
      <c r="O32" s="407">
        <f>P32+Q32</f>
        <v>5474</v>
      </c>
      <c r="P32" s="407">
        <v>670</v>
      </c>
      <c r="Q32" s="407">
        <v>4804</v>
      </c>
      <c r="R32" s="407">
        <v>274</v>
      </c>
      <c r="S32" s="407">
        <v>33</v>
      </c>
      <c r="T32" s="325">
        <v>5</v>
      </c>
    </row>
    <row r="33" spans="1:20" ht="6" customHeight="1">
      <c r="A33" s="51"/>
      <c r="B33" s="406"/>
      <c r="C33" s="407"/>
      <c r="D33" s="407"/>
      <c r="E33" s="407"/>
      <c r="F33" s="407"/>
      <c r="G33" s="407"/>
      <c r="H33" s="407"/>
      <c r="I33" s="407"/>
      <c r="J33" s="407"/>
      <c r="K33" s="407"/>
      <c r="L33" s="407"/>
      <c r="M33" s="407"/>
      <c r="N33" s="407"/>
      <c r="O33" s="407"/>
      <c r="P33" s="407"/>
      <c r="Q33" s="407"/>
      <c r="R33" s="407"/>
      <c r="S33" s="407"/>
      <c r="T33" s="325"/>
    </row>
    <row r="34" spans="1:20" ht="13.5" customHeight="1">
      <c r="A34" s="51" t="s">
        <v>1157</v>
      </c>
      <c r="B34" s="406">
        <f aca="true" t="shared" si="7" ref="B34:B40">SUM(C34:F34)</f>
        <v>3351</v>
      </c>
      <c r="C34" s="407">
        <v>286</v>
      </c>
      <c r="D34" s="407">
        <v>0</v>
      </c>
      <c r="E34" s="407">
        <v>406</v>
      </c>
      <c r="F34" s="407">
        <v>2659</v>
      </c>
      <c r="G34" s="407">
        <v>3300</v>
      </c>
      <c r="H34" s="407">
        <v>3300</v>
      </c>
      <c r="I34" s="407">
        <f aca="true" t="shared" si="8" ref="I34:I40">J34+K34</f>
        <v>3156</v>
      </c>
      <c r="J34" s="407">
        <v>1534</v>
      </c>
      <c r="K34" s="407">
        <v>1622</v>
      </c>
      <c r="L34" s="407">
        <f aca="true" t="shared" si="9" ref="L34:L40">M34+N34</f>
        <v>1453</v>
      </c>
      <c r="M34" s="407">
        <v>1428</v>
      </c>
      <c r="N34" s="407">
        <v>25</v>
      </c>
      <c r="O34" s="407">
        <f aca="true" t="shared" si="10" ref="O34:O40">P34+Q34</f>
        <v>1703</v>
      </c>
      <c r="P34" s="407">
        <v>106</v>
      </c>
      <c r="Q34" s="407">
        <v>1597</v>
      </c>
      <c r="R34" s="407">
        <v>144</v>
      </c>
      <c r="S34" s="407">
        <v>0</v>
      </c>
      <c r="T34" s="325">
        <v>51</v>
      </c>
    </row>
    <row r="35" spans="1:20" ht="13.5" customHeight="1">
      <c r="A35" s="51" t="s">
        <v>1159</v>
      </c>
      <c r="B35" s="406">
        <f t="shared" si="7"/>
        <v>1051</v>
      </c>
      <c r="C35" s="407">
        <v>0</v>
      </c>
      <c r="D35" s="407">
        <v>0</v>
      </c>
      <c r="E35" s="407">
        <v>3</v>
      </c>
      <c r="F35" s="407">
        <v>1048</v>
      </c>
      <c r="G35" s="407">
        <v>1051</v>
      </c>
      <c r="H35" s="407">
        <v>1051</v>
      </c>
      <c r="I35" s="407">
        <f t="shared" si="8"/>
        <v>1001</v>
      </c>
      <c r="J35" s="407">
        <v>407</v>
      </c>
      <c r="K35" s="407">
        <v>594</v>
      </c>
      <c r="L35" s="407">
        <f t="shared" si="9"/>
        <v>293</v>
      </c>
      <c r="M35" s="407">
        <v>290</v>
      </c>
      <c r="N35" s="407">
        <v>3</v>
      </c>
      <c r="O35" s="407">
        <f t="shared" si="10"/>
        <v>708</v>
      </c>
      <c r="P35" s="407">
        <v>117</v>
      </c>
      <c r="Q35" s="407">
        <v>591</v>
      </c>
      <c r="R35" s="407">
        <v>50</v>
      </c>
      <c r="S35" s="407">
        <v>0</v>
      </c>
      <c r="T35" s="325">
        <v>0</v>
      </c>
    </row>
    <row r="36" spans="1:20" ht="13.5" customHeight="1">
      <c r="A36" s="51" t="s">
        <v>1161</v>
      </c>
      <c r="B36" s="406">
        <f t="shared" si="7"/>
        <v>1355</v>
      </c>
      <c r="C36" s="407">
        <v>0</v>
      </c>
      <c r="D36" s="407">
        <v>0</v>
      </c>
      <c r="E36" s="407">
        <v>112</v>
      </c>
      <c r="F36" s="407">
        <v>1243</v>
      </c>
      <c r="G36" s="407">
        <v>1355</v>
      </c>
      <c r="H36" s="407">
        <v>1355</v>
      </c>
      <c r="I36" s="407">
        <f t="shared" si="8"/>
        <v>1326</v>
      </c>
      <c r="J36" s="407">
        <v>707</v>
      </c>
      <c r="K36" s="407">
        <v>619</v>
      </c>
      <c r="L36" s="407">
        <f t="shared" si="9"/>
        <v>469</v>
      </c>
      <c r="M36" s="407">
        <v>466</v>
      </c>
      <c r="N36" s="407">
        <v>3</v>
      </c>
      <c r="O36" s="407">
        <f t="shared" si="10"/>
        <v>857</v>
      </c>
      <c r="P36" s="407">
        <v>241</v>
      </c>
      <c r="Q36" s="407">
        <v>616</v>
      </c>
      <c r="R36" s="407">
        <v>29</v>
      </c>
      <c r="S36" s="407">
        <v>0</v>
      </c>
      <c r="T36" s="325">
        <v>0</v>
      </c>
    </row>
    <row r="37" spans="1:20" ht="13.5" customHeight="1">
      <c r="A37" s="51" t="s">
        <v>1163</v>
      </c>
      <c r="B37" s="406">
        <f t="shared" si="7"/>
        <v>32510</v>
      </c>
      <c r="C37" s="407">
        <v>19742</v>
      </c>
      <c r="D37" s="407">
        <v>0</v>
      </c>
      <c r="E37" s="407">
        <v>1191</v>
      </c>
      <c r="F37" s="407">
        <v>11577</v>
      </c>
      <c r="G37" s="407">
        <v>32510</v>
      </c>
      <c r="H37" s="407">
        <v>32510</v>
      </c>
      <c r="I37" s="407">
        <f t="shared" si="8"/>
        <v>31651</v>
      </c>
      <c r="J37" s="407">
        <v>7390</v>
      </c>
      <c r="K37" s="407">
        <v>24261</v>
      </c>
      <c r="L37" s="407">
        <f t="shared" si="9"/>
        <v>7056</v>
      </c>
      <c r="M37" s="407">
        <v>7044</v>
      </c>
      <c r="N37" s="407">
        <v>12</v>
      </c>
      <c r="O37" s="407">
        <f t="shared" si="10"/>
        <v>24595</v>
      </c>
      <c r="P37" s="407">
        <v>346</v>
      </c>
      <c r="Q37" s="407">
        <v>24249</v>
      </c>
      <c r="R37" s="407">
        <v>859</v>
      </c>
      <c r="S37" s="407">
        <v>0</v>
      </c>
      <c r="T37" s="325">
        <v>0</v>
      </c>
    </row>
    <row r="38" spans="1:20" ht="13.5" customHeight="1">
      <c r="A38" s="51" t="s">
        <v>1165</v>
      </c>
      <c r="B38" s="406">
        <f t="shared" si="7"/>
        <v>14348</v>
      </c>
      <c r="C38" s="407">
        <v>8485</v>
      </c>
      <c r="D38" s="407">
        <v>39</v>
      </c>
      <c r="E38" s="407">
        <v>284</v>
      </c>
      <c r="F38" s="407">
        <v>5540</v>
      </c>
      <c r="G38" s="407">
        <v>14348</v>
      </c>
      <c r="H38" s="407">
        <v>14348</v>
      </c>
      <c r="I38" s="407">
        <f t="shared" si="8"/>
        <v>14132</v>
      </c>
      <c r="J38" s="407">
        <v>3505</v>
      </c>
      <c r="K38" s="407">
        <v>10627</v>
      </c>
      <c r="L38" s="407">
        <f t="shared" si="9"/>
        <v>2909</v>
      </c>
      <c r="M38" s="407">
        <v>2882</v>
      </c>
      <c r="N38" s="407">
        <v>27</v>
      </c>
      <c r="O38" s="407">
        <f t="shared" si="10"/>
        <v>11223</v>
      </c>
      <c r="P38" s="407">
        <v>623</v>
      </c>
      <c r="Q38" s="407">
        <v>10600</v>
      </c>
      <c r="R38" s="407">
        <v>216</v>
      </c>
      <c r="S38" s="407">
        <v>0</v>
      </c>
      <c r="T38" s="325">
        <v>0</v>
      </c>
    </row>
    <row r="39" spans="1:20" ht="13.5" customHeight="1">
      <c r="A39" s="51" t="s">
        <v>1117</v>
      </c>
      <c r="B39" s="406">
        <f t="shared" si="7"/>
        <v>11987</v>
      </c>
      <c r="C39" s="407">
        <v>4318</v>
      </c>
      <c r="D39" s="407">
        <v>4</v>
      </c>
      <c r="E39" s="407">
        <v>153</v>
      </c>
      <c r="F39" s="407">
        <v>7512</v>
      </c>
      <c r="G39" s="407">
        <v>11973</v>
      </c>
      <c r="H39" s="407">
        <v>11973</v>
      </c>
      <c r="I39" s="407">
        <f t="shared" si="8"/>
        <v>11564</v>
      </c>
      <c r="J39" s="407">
        <v>3994</v>
      </c>
      <c r="K39" s="407">
        <v>7570</v>
      </c>
      <c r="L39" s="407">
        <f t="shared" si="9"/>
        <v>3767</v>
      </c>
      <c r="M39" s="407">
        <v>3742</v>
      </c>
      <c r="N39" s="407">
        <v>25</v>
      </c>
      <c r="O39" s="407">
        <f t="shared" si="10"/>
        <v>7797</v>
      </c>
      <c r="P39" s="407">
        <v>252</v>
      </c>
      <c r="Q39" s="407">
        <v>7545</v>
      </c>
      <c r="R39" s="407">
        <v>409</v>
      </c>
      <c r="S39" s="407">
        <v>0</v>
      </c>
      <c r="T39" s="325">
        <v>14</v>
      </c>
    </row>
    <row r="40" spans="1:20" ht="13.5" customHeight="1">
      <c r="A40" s="51" t="s">
        <v>1118</v>
      </c>
      <c r="B40" s="406">
        <f t="shared" si="7"/>
        <v>4104</v>
      </c>
      <c r="C40" s="407">
        <v>1355</v>
      </c>
      <c r="D40" s="407">
        <v>0</v>
      </c>
      <c r="E40" s="407">
        <v>159</v>
      </c>
      <c r="F40" s="407">
        <v>2590</v>
      </c>
      <c r="G40" s="407">
        <v>4104</v>
      </c>
      <c r="H40" s="407">
        <v>4104</v>
      </c>
      <c r="I40" s="407">
        <f t="shared" si="8"/>
        <v>3965</v>
      </c>
      <c r="J40" s="407">
        <v>1104</v>
      </c>
      <c r="K40" s="407">
        <v>2861</v>
      </c>
      <c r="L40" s="407">
        <f t="shared" si="9"/>
        <v>1077</v>
      </c>
      <c r="M40" s="407">
        <v>1073</v>
      </c>
      <c r="N40" s="407">
        <v>4</v>
      </c>
      <c r="O40" s="407">
        <f t="shared" si="10"/>
        <v>2888</v>
      </c>
      <c r="P40" s="407">
        <v>31</v>
      </c>
      <c r="Q40" s="407">
        <v>2857</v>
      </c>
      <c r="R40" s="407">
        <v>139</v>
      </c>
      <c r="S40" s="407">
        <v>0</v>
      </c>
      <c r="T40" s="325">
        <v>0</v>
      </c>
    </row>
    <row r="41" spans="1:20" ht="6" customHeight="1">
      <c r="A41" s="51"/>
      <c r="B41" s="406"/>
      <c r="C41" s="407"/>
      <c r="D41" s="407"/>
      <c r="E41" s="407"/>
      <c r="F41" s="407"/>
      <c r="G41" s="407"/>
      <c r="H41" s="407"/>
      <c r="I41" s="407"/>
      <c r="J41" s="407"/>
      <c r="K41" s="407"/>
      <c r="L41" s="407"/>
      <c r="M41" s="407"/>
      <c r="N41" s="407"/>
      <c r="O41" s="407"/>
      <c r="P41" s="407"/>
      <c r="Q41" s="407"/>
      <c r="R41" s="407"/>
      <c r="S41" s="407"/>
      <c r="T41" s="325"/>
    </row>
    <row r="42" spans="1:20" ht="13.5" customHeight="1">
      <c r="A42" s="51" t="s">
        <v>1121</v>
      </c>
      <c r="B42" s="406">
        <f aca="true" t="shared" si="11" ref="B42:B48">SUM(C42:F42)</f>
        <v>12726</v>
      </c>
      <c r="C42" s="407">
        <v>6917</v>
      </c>
      <c r="D42" s="407">
        <v>0</v>
      </c>
      <c r="E42" s="407">
        <v>69</v>
      </c>
      <c r="F42" s="407">
        <v>5740</v>
      </c>
      <c r="G42" s="407">
        <v>12624</v>
      </c>
      <c r="H42" s="407">
        <v>12619</v>
      </c>
      <c r="I42" s="407">
        <f aca="true" t="shared" si="12" ref="I42:I48">J42+K42</f>
        <v>12391</v>
      </c>
      <c r="J42" s="407">
        <v>4954</v>
      </c>
      <c r="K42" s="407">
        <v>7437</v>
      </c>
      <c r="L42" s="407">
        <f aca="true" t="shared" si="13" ref="L42:L48">M42+N42</f>
        <v>4652</v>
      </c>
      <c r="M42" s="407">
        <v>4643</v>
      </c>
      <c r="N42" s="407">
        <v>9</v>
      </c>
      <c r="O42" s="407">
        <f aca="true" t="shared" si="14" ref="O42:O48">P42+Q42</f>
        <v>7739</v>
      </c>
      <c r="P42" s="407">
        <v>311</v>
      </c>
      <c r="Q42" s="407">
        <v>7428</v>
      </c>
      <c r="R42" s="407">
        <v>228</v>
      </c>
      <c r="S42" s="407">
        <v>5</v>
      </c>
      <c r="T42" s="325">
        <v>102</v>
      </c>
    </row>
    <row r="43" spans="1:20" ht="13.5" customHeight="1">
      <c r="A43" s="51" t="s">
        <v>1122</v>
      </c>
      <c r="B43" s="406">
        <f t="shared" si="11"/>
        <v>27534</v>
      </c>
      <c r="C43" s="407">
        <v>21916</v>
      </c>
      <c r="D43" s="407">
        <v>0</v>
      </c>
      <c r="E43" s="407">
        <v>554</v>
      </c>
      <c r="F43" s="407">
        <v>5064</v>
      </c>
      <c r="G43" s="407">
        <v>27139</v>
      </c>
      <c r="H43" s="407">
        <v>27114</v>
      </c>
      <c r="I43" s="407">
        <f t="shared" si="12"/>
        <v>26674</v>
      </c>
      <c r="J43" s="407">
        <v>9454</v>
      </c>
      <c r="K43" s="407">
        <v>17220</v>
      </c>
      <c r="L43" s="407">
        <f t="shared" si="13"/>
        <v>9293</v>
      </c>
      <c r="M43" s="407">
        <v>9266</v>
      </c>
      <c r="N43" s="407">
        <v>27</v>
      </c>
      <c r="O43" s="407">
        <f t="shared" si="14"/>
        <v>17381</v>
      </c>
      <c r="P43" s="407">
        <v>188</v>
      </c>
      <c r="Q43" s="407">
        <v>17193</v>
      </c>
      <c r="R43" s="407">
        <v>440</v>
      </c>
      <c r="S43" s="407">
        <v>25</v>
      </c>
      <c r="T43" s="325">
        <v>395</v>
      </c>
    </row>
    <row r="44" spans="1:20" ht="13.5" customHeight="1">
      <c r="A44" s="51" t="s">
        <v>1124</v>
      </c>
      <c r="B44" s="406">
        <f t="shared" si="11"/>
        <v>8539</v>
      </c>
      <c r="C44" s="407">
        <v>5012</v>
      </c>
      <c r="D44" s="407">
        <v>0</v>
      </c>
      <c r="E44" s="407">
        <v>298</v>
      </c>
      <c r="F44" s="407">
        <v>3229</v>
      </c>
      <c r="G44" s="407">
        <v>8513</v>
      </c>
      <c r="H44" s="407">
        <v>8224</v>
      </c>
      <c r="I44" s="407">
        <f t="shared" si="12"/>
        <v>7860</v>
      </c>
      <c r="J44" s="407">
        <v>2761</v>
      </c>
      <c r="K44" s="407">
        <v>5099</v>
      </c>
      <c r="L44" s="407">
        <f t="shared" si="13"/>
        <v>2597</v>
      </c>
      <c r="M44" s="407">
        <v>2584</v>
      </c>
      <c r="N44" s="407">
        <v>13</v>
      </c>
      <c r="O44" s="407">
        <f t="shared" si="14"/>
        <v>5263</v>
      </c>
      <c r="P44" s="407">
        <v>177</v>
      </c>
      <c r="Q44" s="407">
        <v>5086</v>
      </c>
      <c r="R44" s="407">
        <v>364</v>
      </c>
      <c r="S44" s="407">
        <v>289</v>
      </c>
      <c r="T44" s="325">
        <v>26</v>
      </c>
    </row>
    <row r="45" spans="1:20" ht="13.5" customHeight="1">
      <c r="A45" s="51" t="s">
        <v>1126</v>
      </c>
      <c r="B45" s="406">
        <f t="shared" si="11"/>
        <v>32585</v>
      </c>
      <c r="C45" s="407">
        <v>25976</v>
      </c>
      <c r="D45" s="407">
        <v>0</v>
      </c>
      <c r="E45" s="407">
        <v>1086</v>
      </c>
      <c r="F45" s="407">
        <v>5523</v>
      </c>
      <c r="G45" s="407">
        <v>32511</v>
      </c>
      <c r="H45" s="407">
        <v>32483</v>
      </c>
      <c r="I45" s="407">
        <f t="shared" si="12"/>
        <v>31906</v>
      </c>
      <c r="J45" s="407">
        <v>12607</v>
      </c>
      <c r="K45" s="407">
        <v>19299</v>
      </c>
      <c r="L45" s="407">
        <f t="shared" si="13"/>
        <v>11479</v>
      </c>
      <c r="M45" s="407">
        <v>11437</v>
      </c>
      <c r="N45" s="407">
        <v>42</v>
      </c>
      <c r="O45" s="407">
        <f t="shared" si="14"/>
        <v>20427</v>
      </c>
      <c r="P45" s="407">
        <v>1170</v>
      </c>
      <c r="Q45" s="407">
        <v>19257</v>
      </c>
      <c r="R45" s="407">
        <v>577</v>
      </c>
      <c r="S45" s="407">
        <v>28</v>
      </c>
      <c r="T45" s="325">
        <v>74</v>
      </c>
    </row>
    <row r="46" spans="1:20" ht="13.5" customHeight="1">
      <c r="A46" s="51" t="s">
        <v>1128</v>
      </c>
      <c r="B46" s="406">
        <f t="shared" si="11"/>
        <v>17670</v>
      </c>
      <c r="C46" s="407">
        <v>14834</v>
      </c>
      <c r="D46" s="407">
        <v>0</v>
      </c>
      <c r="E46" s="407">
        <v>803</v>
      </c>
      <c r="F46" s="407">
        <v>2033</v>
      </c>
      <c r="G46" s="407">
        <v>17376</v>
      </c>
      <c r="H46" s="407">
        <v>17376</v>
      </c>
      <c r="I46" s="407">
        <f t="shared" si="12"/>
        <v>16890</v>
      </c>
      <c r="J46" s="407">
        <v>2525</v>
      </c>
      <c r="K46" s="407">
        <v>14365</v>
      </c>
      <c r="L46" s="407">
        <f t="shared" si="13"/>
        <v>2425</v>
      </c>
      <c r="M46" s="407">
        <v>2422</v>
      </c>
      <c r="N46" s="407">
        <v>3</v>
      </c>
      <c r="O46" s="407">
        <f t="shared" si="14"/>
        <v>14465</v>
      </c>
      <c r="P46" s="407">
        <v>103</v>
      </c>
      <c r="Q46" s="407">
        <v>14362</v>
      </c>
      <c r="R46" s="407">
        <v>486</v>
      </c>
      <c r="S46" s="407">
        <v>0</v>
      </c>
      <c r="T46" s="325">
        <v>294</v>
      </c>
    </row>
    <row r="47" spans="1:20" ht="13.5" customHeight="1">
      <c r="A47" s="51" t="s">
        <v>1130</v>
      </c>
      <c r="B47" s="406">
        <f t="shared" si="11"/>
        <v>8251</v>
      </c>
      <c r="C47" s="407">
        <v>5068</v>
      </c>
      <c r="D47" s="407">
        <v>0</v>
      </c>
      <c r="E47" s="407">
        <v>74</v>
      </c>
      <c r="F47" s="407">
        <v>3109</v>
      </c>
      <c r="G47" s="407">
        <v>8074</v>
      </c>
      <c r="H47" s="407">
        <v>7862</v>
      </c>
      <c r="I47" s="407">
        <f t="shared" si="12"/>
        <v>7753</v>
      </c>
      <c r="J47" s="407">
        <v>3873</v>
      </c>
      <c r="K47" s="407">
        <v>3880</v>
      </c>
      <c r="L47" s="407">
        <f t="shared" si="13"/>
        <v>3839</v>
      </c>
      <c r="M47" s="407">
        <v>3832</v>
      </c>
      <c r="N47" s="407">
        <v>7</v>
      </c>
      <c r="O47" s="407">
        <f t="shared" si="14"/>
        <v>3914</v>
      </c>
      <c r="P47" s="407">
        <v>41</v>
      </c>
      <c r="Q47" s="407">
        <v>3873</v>
      </c>
      <c r="R47" s="407">
        <v>109</v>
      </c>
      <c r="S47" s="407">
        <v>212</v>
      </c>
      <c r="T47" s="325">
        <v>177</v>
      </c>
    </row>
    <row r="48" spans="1:20" ht="13.5" customHeight="1">
      <c r="A48" s="51" t="s">
        <v>1131</v>
      </c>
      <c r="B48" s="406">
        <f t="shared" si="11"/>
        <v>21787</v>
      </c>
      <c r="C48" s="407">
        <v>17615</v>
      </c>
      <c r="D48" s="407">
        <v>0</v>
      </c>
      <c r="E48" s="407">
        <v>407</v>
      </c>
      <c r="F48" s="407">
        <v>3765</v>
      </c>
      <c r="G48" s="407">
        <v>21317</v>
      </c>
      <c r="H48" s="407">
        <v>21205</v>
      </c>
      <c r="I48" s="407">
        <f t="shared" si="12"/>
        <v>20737</v>
      </c>
      <c r="J48" s="407">
        <v>7003</v>
      </c>
      <c r="K48" s="407">
        <v>13734</v>
      </c>
      <c r="L48" s="407">
        <f t="shared" si="13"/>
        <v>6738</v>
      </c>
      <c r="M48" s="407">
        <v>6703</v>
      </c>
      <c r="N48" s="407">
        <v>35</v>
      </c>
      <c r="O48" s="407">
        <f t="shared" si="14"/>
        <v>13999</v>
      </c>
      <c r="P48" s="407">
        <v>300</v>
      </c>
      <c r="Q48" s="407">
        <v>13699</v>
      </c>
      <c r="R48" s="407">
        <v>468</v>
      </c>
      <c r="S48" s="407">
        <v>112</v>
      </c>
      <c r="T48" s="325">
        <v>470</v>
      </c>
    </row>
    <row r="49" spans="1:20" ht="6" customHeight="1">
      <c r="A49" s="51"/>
      <c r="B49" s="406"/>
      <c r="C49" s="407"/>
      <c r="D49" s="407"/>
      <c r="E49" s="407"/>
      <c r="F49" s="407"/>
      <c r="G49" s="407"/>
      <c r="H49" s="407"/>
      <c r="I49" s="407"/>
      <c r="J49" s="407"/>
      <c r="K49" s="407"/>
      <c r="L49" s="407"/>
      <c r="M49" s="407"/>
      <c r="N49" s="407"/>
      <c r="O49" s="407"/>
      <c r="P49" s="407"/>
      <c r="Q49" s="407"/>
      <c r="R49" s="407"/>
      <c r="S49" s="407"/>
      <c r="T49" s="325"/>
    </row>
    <row r="50" spans="1:20" ht="13.5" customHeight="1">
      <c r="A50" s="51" t="s">
        <v>1134</v>
      </c>
      <c r="B50" s="406">
        <f>SUM(C50:F50)</f>
        <v>10301</v>
      </c>
      <c r="C50" s="407">
        <v>1931</v>
      </c>
      <c r="D50" s="407">
        <v>229</v>
      </c>
      <c r="E50" s="407">
        <v>2076</v>
      </c>
      <c r="F50" s="407">
        <v>6065</v>
      </c>
      <c r="G50" s="407">
        <v>10298</v>
      </c>
      <c r="H50" s="407">
        <v>10290</v>
      </c>
      <c r="I50" s="407">
        <f>J50+K50</f>
        <v>10057</v>
      </c>
      <c r="J50" s="407">
        <v>4100</v>
      </c>
      <c r="K50" s="407">
        <v>5957</v>
      </c>
      <c r="L50" s="407">
        <f>M50+N50</f>
        <v>3165</v>
      </c>
      <c r="M50" s="407">
        <v>3159</v>
      </c>
      <c r="N50" s="407">
        <v>6</v>
      </c>
      <c r="O50" s="407">
        <f>P50+Q50</f>
        <v>6892</v>
      </c>
      <c r="P50" s="407">
        <v>941</v>
      </c>
      <c r="Q50" s="407">
        <v>5951</v>
      </c>
      <c r="R50" s="407">
        <v>233</v>
      </c>
      <c r="S50" s="407">
        <v>8</v>
      </c>
      <c r="T50" s="325">
        <v>3</v>
      </c>
    </row>
    <row r="51" spans="1:20" ht="13.5" customHeight="1">
      <c r="A51" s="51" t="s">
        <v>1136</v>
      </c>
      <c r="B51" s="406">
        <f>SUM(C51:F51)</f>
        <v>7903</v>
      </c>
      <c r="C51" s="407">
        <v>318</v>
      </c>
      <c r="D51" s="407">
        <v>216</v>
      </c>
      <c r="E51" s="407">
        <v>515</v>
      </c>
      <c r="F51" s="407">
        <v>6854</v>
      </c>
      <c r="G51" s="407">
        <v>7860</v>
      </c>
      <c r="H51" s="407">
        <v>7793</v>
      </c>
      <c r="I51" s="407">
        <f>J51+K51</f>
        <v>7558</v>
      </c>
      <c r="J51" s="407">
        <v>2545</v>
      </c>
      <c r="K51" s="407">
        <v>5013</v>
      </c>
      <c r="L51" s="407">
        <f>M51+N51</f>
        <v>1367</v>
      </c>
      <c r="M51" s="407">
        <v>1365</v>
      </c>
      <c r="N51" s="407">
        <v>2</v>
      </c>
      <c r="O51" s="407">
        <f>P51+Q51</f>
        <v>6191</v>
      </c>
      <c r="P51" s="407">
        <v>1180</v>
      </c>
      <c r="Q51" s="407">
        <v>5011</v>
      </c>
      <c r="R51" s="407">
        <v>235</v>
      </c>
      <c r="S51" s="407">
        <v>67</v>
      </c>
      <c r="T51" s="325">
        <v>43</v>
      </c>
    </row>
    <row r="52" spans="1:20" ht="13.5" customHeight="1">
      <c r="A52" s="51" t="s">
        <v>1138</v>
      </c>
      <c r="B52" s="406">
        <f>SUM(C52:F52)</f>
        <v>66238</v>
      </c>
      <c r="C52" s="407">
        <v>47585</v>
      </c>
      <c r="D52" s="407">
        <v>232</v>
      </c>
      <c r="E52" s="407">
        <v>2814</v>
      </c>
      <c r="F52" s="407">
        <v>15607</v>
      </c>
      <c r="G52" s="407">
        <v>65750</v>
      </c>
      <c r="H52" s="407">
        <v>65750</v>
      </c>
      <c r="I52" s="407">
        <f>J52+K52</f>
        <v>63808</v>
      </c>
      <c r="J52" s="407">
        <v>10720</v>
      </c>
      <c r="K52" s="407">
        <v>53088</v>
      </c>
      <c r="L52" s="407">
        <f>M52+N52</f>
        <v>9042</v>
      </c>
      <c r="M52" s="407">
        <v>9024</v>
      </c>
      <c r="N52" s="407">
        <v>18</v>
      </c>
      <c r="O52" s="407">
        <f>P52+Q52</f>
        <v>54766</v>
      </c>
      <c r="P52" s="407">
        <v>1696</v>
      </c>
      <c r="Q52" s="407">
        <v>53070</v>
      </c>
      <c r="R52" s="407">
        <v>1942</v>
      </c>
      <c r="S52" s="407">
        <v>0</v>
      </c>
      <c r="T52" s="325">
        <v>488</v>
      </c>
    </row>
    <row r="53" spans="1:20" ht="13.5" customHeight="1">
      <c r="A53" s="51" t="s">
        <v>1140</v>
      </c>
      <c r="B53" s="406">
        <f>SUM(C53:F53)</f>
        <v>10235</v>
      </c>
      <c r="C53" s="407">
        <v>795</v>
      </c>
      <c r="D53" s="407">
        <v>1183</v>
      </c>
      <c r="E53" s="407">
        <v>1564</v>
      </c>
      <c r="F53" s="407">
        <v>6693</v>
      </c>
      <c r="G53" s="407">
        <v>10080</v>
      </c>
      <c r="H53" s="407">
        <v>10080</v>
      </c>
      <c r="I53" s="407">
        <f>J53+K53</f>
        <v>9878</v>
      </c>
      <c r="J53" s="407">
        <v>5368</v>
      </c>
      <c r="K53" s="407">
        <v>4510</v>
      </c>
      <c r="L53" s="407">
        <f>M53+N53</f>
        <v>5183</v>
      </c>
      <c r="M53" s="407">
        <v>5182</v>
      </c>
      <c r="N53" s="407">
        <v>1</v>
      </c>
      <c r="O53" s="407">
        <f>P53+Q53</f>
        <v>4695</v>
      </c>
      <c r="P53" s="407">
        <v>186</v>
      </c>
      <c r="Q53" s="407">
        <v>4509</v>
      </c>
      <c r="R53" s="407">
        <v>202</v>
      </c>
      <c r="S53" s="407">
        <v>0</v>
      </c>
      <c r="T53" s="325">
        <v>155</v>
      </c>
    </row>
    <row r="54" spans="1:20" ht="13.5" customHeight="1">
      <c r="A54" s="51" t="s">
        <v>1142</v>
      </c>
      <c r="B54" s="406">
        <f>SUM(C54:F54)</f>
        <v>27260</v>
      </c>
      <c r="C54" s="407">
        <v>6342</v>
      </c>
      <c r="D54" s="407">
        <v>1885</v>
      </c>
      <c r="E54" s="407">
        <v>9027</v>
      </c>
      <c r="F54" s="407">
        <v>10006</v>
      </c>
      <c r="G54" s="407">
        <v>27138</v>
      </c>
      <c r="H54" s="407">
        <v>27138</v>
      </c>
      <c r="I54" s="407">
        <f>J54+K54</f>
        <v>26261</v>
      </c>
      <c r="J54" s="407">
        <v>4659</v>
      </c>
      <c r="K54" s="407">
        <v>21602</v>
      </c>
      <c r="L54" s="407">
        <f>M54+N54</f>
        <v>4177</v>
      </c>
      <c r="M54" s="407">
        <v>4173</v>
      </c>
      <c r="N54" s="407">
        <v>4</v>
      </c>
      <c r="O54" s="407">
        <f>P54+Q54</f>
        <v>22084</v>
      </c>
      <c r="P54" s="407">
        <v>486</v>
      </c>
      <c r="Q54" s="407">
        <v>21598</v>
      </c>
      <c r="R54" s="407">
        <v>877</v>
      </c>
      <c r="S54" s="407">
        <v>0</v>
      </c>
      <c r="T54" s="325">
        <v>122</v>
      </c>
    </row>
    <row r="55" spans="1:20" ht="6" customHeight="1">
      <c r="A55" s="51"/>
      <c r="B55" s="406"/>
      <c r="C55" s="407"/>
      <c r="D55" s="407"/>
      <c r="E55" s="407"/>
      <c r="F55" s="407"/>
      <c r="G55" s="407"/>
      <c r="H55" s="407"/>
      <c r="I55" s="407"/>
      <c r="J55" s="407"/>
      <c r="K55" s="407"/>
      <c r="L55" s="407"/>
      <c r="M55" s="407"/>
      <c r="N55" s="407"/>
      <c r="O55" s="407"/>
      <c r="P55" s="407"/>
      <c r="Q55" s="407"/>
      <c r="R55" s="407"/>
      <c r="S55" s="407"/>
      <c r="T55" s="325"/>
    </row>
    <row r="56" spans="1:20" ht="13.5" customHeight="1">
      <c r="A56" s="51" t="s">
        <v>1145</v>
      </c>
      <c r="B56" s="406">
        <f aca="true" t="shared" si="15" ref="B56:B67">SUM(C56:F56)</f>
        <v>14326</v>
      </c>
      <c r="C56" s="407">
        <v>9884</v>
      </c>
      <c r="D56" s="407">
        <v>43</v>
      </c>
      <c r="E56" s="407">
        <v>502</v>
      </c>
      <c r="F56" s="407">
        <v>3897</v>
      </c>
      <c r="G56" s="407">
        <v>14326</v>
      </c>
      <c r="H56" s="407">
        <v>14326</v>
      </c>
      <c r="I56" s="407">
        <f aca="true" t="shared" si="16" ref="I56:I67">J56+K56</f>
        <v>13580</v>
      </c>
      <c r="J56" s="407">
        <v>3736</v>
      </c>
      <c r="K56" s="407">
        <v>9844</v>
      </c>
      <c r="L56" s="407">
        <f aca="true" t="shared" si="17" ref="L56:L67">M56+N56</f>
        <v>3654</v>
      </c>
      <c r="M56" s="407">
        <v>3652</v>
      </c>
      <c r="N56" s="407">
        <v>2</v>
      </c>
      <c r="O56" s="407">
        <f aca="true" t="shared" si="18" ref="O56:O67">P56+Q56</f>
        <v>9926</v>
      </c>
      <c r="P56" s="407">
        <v>84</v>
      </c>
      <c r="Q56" s="407">
        <v>9842</v>
      </c>
      <c r="R56" s="407">
        <v>746</v>
      </c>
      <c r="S56" s="407">
        <v>0</v>
      </c>
      <c r="T56" s="325">
        <v>0</v>
      </c>
    </row>
    <row r="57" spans="1:20" ht="13.5" customHeight="1">
      <c r="A57" s="51" t="s">
        <v>1146</v>
      </c>
      <c r="B57" s="406">
        <f t="shared" si="15"/>
        <v>0</v>
      </c>
      <c r="C57" s="407">
        <v>0</v>
      </c>
      <c r="D57" s="407">
        <v>0</v>
      </c>
      <c r="E57" s="407">
        <v>0</v>
      </c>
      <c r="F57" s="407">
        <v>0</v>
      </c>
      <c r="G57" s="407">
        <v>0</v>
      </c>
      <c r="H57" s="407">
        <v>0</v>
      </c>
      <c r="I57" s="407">
        <f t="shared" si="16"/>
        <v>0</v>
      </c>
      <c r="J57" s="407">
        <v>0</v>
      </c>
      <c r="K57" s="407">
        <v>0</v>
      </c>
      <c r="L57" s="407">
        <f t="shared" si="17"/>
        <v>0</v>
      </c>
      <c r="M57" s="407">
        <v>0</v>
      </c>
      <c r="N57" s="407">
        <v>0</v>
      </c>
      <c r="O57" s="407">
        <f t="shared" si="18"/>
        <v>0</v>
      </c>
      <c r="P57" s="407">
        <v>0</v>
      </c>
      <c r="Q57" s="407">
        <v>0</v>
      </c>
      <c r="R57" s="407">
        <v>0</v>
      </c>
      <c r="S57" s="407">
        <v>0</v>
      </c>
      <c r="T57" s="325">
        <v>0</v>
      </c>
    </row>
    <row r="58" spans="1:20" ht="13.5" customHeight="1">
      <c r="A58" s="51" t="s">
        <v>1148</v>
      </c>
      <c r="B58" s="406">
        <f t="shared" si="15"/>
        <v>1062</v>
      </c>
      <c r="C58" s="407">
        <v>382</v>
      </c>
      <c r="D58" s="407">
        <v>0</v>
      </c>
      <c r="E58" s="407">
        <v>141</v>
      </c>
      <c r="F58" s="407">
        <v>539</v>
      </c>
      <c r="G58" s="407">
        <v>1057</v>
      </c>
      <c r="H58" s="407">
        <v>1057</v>
      </c>
      <c r="I58" s="407">
        <f t="shared" si="16"/>
        <v>1034</v>
      </c>
      <c r="J58" s="407">
        <v>583</v>
      </c>
      <c r="K58" s="407">
        <v>451</v>
      </c>
      <c r="L58" s="407">
        <f t="shared" si="17"/>
        <v>576</v>
      </c>
      <c r="M58" s="407">
        <v>575</v>
      </c>
      <c r="N58" s="407">
        <v>1</v>
      </c>
      <c r="O58" s="407">
        <f t="shared" si="18"/>
        <v>458</v>
      </c>
      <c r="P58" s="407">
        <v>8</v>
      </c>
      <c r="Q58" s="407">
        <v>450</v>
      </c>
      <c r="R58" s="407">
        <v>23</v>
      </c>
      <c r="S58" s="407">
        <v>0</v>
      </c>
      <c r="T58" s="325">
        <v>5</v>
      </c>
    </row>
    <row r="59" spans="1:20" ht="13.5" customHeight="1">
      <c r="A59" s="51" t="s">
        <v>1150</v>
      </c>
      <c r="B59" s="406">
        <f t="shared" si="15"/>
        <v>4097</v>
      </c>
      <c r="C59" s="407">
        <v>1825</v>
      </c>
      <c r="D59" s="407">
        <v>0</v>
      </c>
      <c r="E59" s="407">
        <v>178</v>
      </c>
      <c r="F59" s="407">
        <v>2094</v>
      </c>
      <c r="G59" s="407">
        <v>4097</v>
      </c>
      <c r="H59" s="407">
        <v>4093</v>
      </c>
      <c r="I59" s="407">
        <f t="shared" si="16"/>
        <v>3466</v>
      </c>
      <c r="J59" s="407">
        <v>1626</v>
      </c>
      <c r="K59" s="407">
        <v>1840</v>
      </c>
      <c r="L59" s="407">
        <f t="shared" si="17"/>
        <v>1598</v>
      </c>
      <c r="M59" s="407">
        <v>1593</v>
      </c>
      <c r="N59" s="407">
        <v>5</v>
      </c>
      <c r="O59" s="407">
        <f t="shared" si="18"/>
        <v>1868</v>
      </c>
      <c r="P59" s="407">
        <v>33</v>
      </c>
      <c r="Q59" s="407">
        <v>1835</v>
      </c>
      <c r="R59" s="407">
        <v>627</v>
      </c>
      <c r="S59" s="407">
        <v>4</v>
      </c>
      <c r="T59" s="325">
        <v>0</v>
      </c>
    </row>
    <row r="60" spans="1:20" ht="13.5" customHeight="1">
      <c r="A60" s="51" t="s">
        <v>1152</v>
      </c>
      <c r="B60" s="406">
        <f t="shared" si="15"/>
        <v>3835</v>
      </c>
      <c r="C60" s="407">
        <v>1646</v>
      </c>
      <c r="D60" s="407">
        <v>0</v>
      </c>
      <c r="E60" s="407">
        <v>139</v>
      </c>
      <c r="F60" s="407">
        <v>2050</v>
      </c>
      <c r="G60" s="407">
        <v>3806</v>
      </c>
      <c r="H60" s="407">
        <v>3800</v>
      </c>
      <c r="I60" s="407">
        <f t="shared" si="16"/>
        <v>3753</v>
      </c>
      <c r="J60" s="407">
        <v>1578</v>
      </c>
      <c r="K60" s="407">
        <v>2175</v>
      </c>
      <c r="L60" s="407">
        <f t="shared" si="17"/>
        <v>1566</v>
      </c>
      <c r="M60" s="407">
        <v>1562</v>
      </c>
      <c r="N60" s="407">
        <v>4</v>
      </c>
      <c r="O60" s="407">
        <f t="shared" si="18"/>
        <v>2187</v>
      </c>
      <c r="P60" s="407">
        <v>16</v>
      </c>
      <c r="Q60" s="407">
        <v>2171</v>
      </c>
      <c r="R60" s="407">
        <v>47</v>
      </c>
      <c r="S60" s="407">
        <v>6</v>
      </c>
      <c r="T60" s="325">
        <v>29</v>
      </c>
    </row>
    <row r="61" spans="1:20" ht="13.5" customHeight="1">
      <c r="A61" s="51" t="s">
        <v>1154</v>
      </c>
      <c r="B61" s="406">
        <f t="shared" si="15"/>
        <v>0</v>
      </c>
      <c r="C61" s="407">
        <v>0</v>
      </c>
      <c r="D61" s="407">
        <v>0</v>
      </c>
      <c r="E61" s="407">
        <v>0</v>
      </c>
      <c r="F61" s="407">
        <v>0</v>
      </c>
      <c r="G61" s="407">
        <v>0</v>
      </c>
      <c r="H61" s="407">
        <v>0</v>
      </c>
      <c r="I61" s="407">
        <f t="shared" si="16"/>
        <v>0</v>
      </c>
      <c r="J61" s="407">
        <v>0</v>
      </c>
      <c r="K61" s="407">
        <v>0</v>
      </c>
      <c r="L61" s="407">
        <f t="shared" si="17"/>
        <v>0</v>
      </c>
      <c r="M61" s="407">
        <v>0</v>
      </c>
      <c r="N61" s="407">
        <v>0</v>
      </c>
      <c r="O61" s="407">
        <f t="shared" si="18"/>
        <v>0</v>
      </c>
      <c r="P61" s="407">
        <v>0</v>
      </c>
      <c r="Q61" s="407">
        <v>0</v>
      </c>
      <c r="R61" s="407">
        <v>0</v>
      </c>
      <c r="S61" s="407">
        <v>0</v>
      </c>
      <c r="T61" s="325">
        <v>0</v>
      </c>
    </row>
    <row r="62" spans="1:20" ht="13.5" customHeight="1">
      <c r="A62" s="51" t="s">
        <v>1156</v>
      </c>
      <c r="B62" s="406">
        <f t="shared" si="15"/>
        <v>49206</v>
      </c>
      <c r="C62" s="407">
        <v>35342</v>
      </c>
      <c r="D62" s="407">
        <v>106</v>
      </c>
      <c r="E62" s="407">
        <v>2820</v>
      </c>
      <c r="F62" s="407">
        <v>10938</v>
      </c>
      <c r="G62" s="407">
        <v>49162</v>
      </c>
      <c r="H62" s="407">
        <v>49162</v>
      </c>
      <c r="I62" s="407">
        <f t="shared" si="16"/>
        <v>47224</v>
      </c>
      <c r="J62" s="407">
        <v>5839</v>
      </c>
      <c r="K62" s="407">
        <v>41385</v>
      </c>
      <c r="L62" s="407">
        <f t="shared" si="17"/>
        <v>5299</v>
      </c>
      <c r="M62" s="407">
        <v>5238</v>
      </c>
      <c r="N62" s="407">
        <v>61</v>
      </c>
      <c r="O62" s="407">
        <f t="shared" si="18"/>
        <v>41925</v>
      </c>
      <c r="P62" s="407">
        <v>601</v>
      </c>
      <c r="Q62" s="407">
        <v>41324</v>
      </c>
      <c r="R62" s="407">
        <v>1938</v>
      </c>
      <c r="S62" s="407">
        <v>0</v>
      </c>
      <c r="T62" s="325">
        <v>44</v>
      </c>
    </row>
    <row r="63" spans="1:20" ht="13.5" customHeight="1">
      <c r="A63" s="51" t="s">
        <v>1158</v>
      </c>
      <c r="B63" s="406">
        <f t="shared" si="15"/>
        <v>22511</v>
      </c>
      <c r="C63" s="407">
        <v>6707</v>
      </c>
      <c r="D63" s="407">
        <v>292</v>
      </c>
      <c r="E63" s="407">
        <v>754</v>
      </c>
      <c r="F63" s="407">
        <v>14758</v>
      </c>
      <c r="G63" s="407">
        <v>22511</v>
      </c>
      <c r="H63" s="407">
        <v>22511</v>
      </c>
      <c r="I63" s="407">
        <f t="shared" si="16"/>
        <v>22327</v>
      </c>
      <c r="J63" s="407">
        <v>9643</v>
      </c>
      <c r="K63" s="407">
        <v>12684</v>
      </c>
      <c r="L63" s="407">
        <f t="shared" si="17"/>
        <v>9660</v>
      </c>
      <c r="M63" s="407">
        <v>9609</v>
      </c>
      <c r="N63" s="407">
        <v>51</v>
      </c>
      <c r="O63" s="407">
        <f t="shared" si="18"/>
        <v>12667</v>
      </c>
      <c r="P63" s="407">
        <v>34</v>
      </c>
      <c r="Q63" s="407">
        <v>12633</v>
      </c>
      <c r="R63" s="407">
        <v>184</v>
      </c>
      <c r="S63" s="407">
        <v>0</v>
      </c>
      <c r="T63" s="325">
        <v>0</v>
      </c>
    </row>
    <row r="64" spans="1:20" ht="13.5" customHeight="1">
      <c r="A64" s="51" t="s">
        <v>1160</v>
      </c>
      <c r="B64" s="406">
        <f t="shared" si="15"/>
        <v>9945</v>
      </c>
      <c r="C64" s="407">
        <v>5662</v>
      </c>
      <c r="D64" s="407">
        <v>0</v>
      </c>
      <c r="E64" s="407">
        <v>314</v>
      </c>
      <c r="F64" s="407">
        <v>3969</v>
      </c>
      <c r="G64" s="407">
        <v>9824</v>
      </c>
      <c r="H64" s="407">
        <v>9824</v>
      </c>
      <c r="I64" s="407">
        <f t="shared" si="16"/>
        <v>9478</v>
      </c>
      <c r="J64" s="407">
        <v>4761</v>
      </c>
      <c r="K64" s="407">
        <v>4717</v>
      </c>
      <c r="L64" s="407">
        <f t="shared" si="17"/>
        <v>4728</v>
      </c>
      <c r="M64" s="407">
        <v>4704</v>
      </c>
      <c r="N64" s="407">
        <v>24</v>
      </c>
      <c r="O64" s="407">
        <f t="shared" si="18"/>
        <v>4750</v>
      </c>
      <c r="P64" s="407">
        <v>57</v>
      </c>
      <c r="Q64" s="407">
        <v>4693</v>
      </c>
      <c r="R64" s="407">
        <v>346</v>
      </c>
      <c r="S64" s="407">
        <v>0</v>
      </c>
      <c r="T64" s="325">
        <v>121</v>
      </c>
    </row>
    <row r="65" spans="1:20" ht="13.5" customHeight="1">
      <c r="A65" s="51" t="s">
        <v>1162</v>
      </c>
      <c r="B65" s="406">
        <f t="shared" si="15"/>
        <v>16850</v>
      </c>
      <c r="C65" s="407">
        <v>12056</v>
      </c>
      <c r="D65" s="407">
        <v>0</v>
      </c>
      <c r="E65" s="407">
        <v>140</v>
      </c>
      <c r="F65" s="407">
        <v>4654</v>
      </c>
      <c r="G65" s="407">
        <v>16850</v>
      </c>
      <c r="H65" s="407">
        <v>16850</v>
      </c>
      <c r="I65" s="407">
        <f t="shared" si="16"/>
        <v>16146</v>
      </c>
      <c r="J65" s="407">
        <v>6381</v>
      </c>
      <c r="K65" s="407">
        <v>9765</v>
      </c>
      <c r="L65" s="407">
        <f t="shared" si="17"/>
        <v>6372</v>
      </c>
      <c r="M65" s="407">
        <v>6351</v>
      </c>
      <c r="N65" s="407">
        <v>21</v>
      </c>
      <c r="O65" s="407">
        <f t="shared" si="18"/>
        <v>9774</v>
      </c>
      <c r="P65" s="407">
        <v>30</v>
      </c>
      <c r="Q65" s="407">
        <v>9744</v>
      </c>
      <c r="R65" s="407">
        <v>704</v>
      </c>
      <c r="S65" s="407">
        <v>0</v>
      </c>
      <c r="T65" s="325">
        <v>0</v>
      </c>
    </row>
    <row r="66" spans="1:20" ht="13.5" customHeight="1">
      <c r="A66" s="51" t="s">
        <v>1164</v>
      </c>
      <c r="B66" s="406">
        <f t="shared" si="15"/>
        <v>2090</v>
      </c>
      <c r="C66" s="407">
        <v>230</v>
      </c>
      <c r="D66" s="407">
        <v>0</v>
      </c>
      <c r="E66" s="407">
        <v>211</v>
      </c>
      <c r="F66" s="407">
        <v>1649</v>
      </c>
      <c r="G66" s="407">
        <v>2090</v>
      </c>
      <c r="H66" s="407">
        <v>2090</v>
      </c>
      <c r="I66" s="407">
        <f t="shared" si="16"/>
        <v>1973</v>
      </c>
      <c r="J66" s="407">
        <v>1526</v>
      </c>
      <c r="K66" s="407">
        <v>447</v>
      </c>
      <c r="L66" s="407">
        <f t="shared" si="17"/>
        <v>1482</v>
      </c>
      <c r="M66" s="407">
        <v>1482</v>
      </c>
      <c r="N66" s="407">
        <v>0</v>
      </c>
      <c r="O66" s="407">
        <f t="shared" si="18"/>
        <v>491</v>
      </c>
      <c r="P66" s="407">
        <v>44</v>
      </c>
      <c r="Q66" s="407">
        <v>447</v>
      </c>
      <c r="R66" s="407">
        <v>117</v>
      </c>
      <c r="S66" s="407">
        <v>0</v>
      </c>
      <c r="T66" s="325">
        <v>0</v>
      </c>
    </row>
    <row r="67" spans="1:20" ht="13.5" customHeight="1">
      <c r="A67" s="54" t="s">
        <v>1166</v>
      </c>
      <c r="B67" s="408">
        <f t="shared" si="15"/>
        <v>14618</v>
      </c>
      <c r="C67" s="409">
        <v>9811</v>
      </c>
      <c r="D67" s="409">
        <v>0</v>
      </c>
      <c r="E67" s="409">
        <v>265</v>
      </c>
      <c r="F67" s="409">
        <v>4542</v>
      </c>
      <c r="G67" s="409">
        <v>14618</v>
      </c>
      <c r="H67" s="409">
        <v>14616</v>
      </c>
      <c r="I67" s="409">
        <f t="shared" si="16"/>
        <v>13915</v>
      </c>
      <c r="J67" s="409">
        <v>5258</v>
      </c>
      <c r="K67" s="409">
        <v>8657</v>
      </c>
      <c r="L67" s="409">
        <f t="shared" si="17"/>
        <v>5203</v>
      </c>
      <c r="M67" s="409">
        <v>5200</v>
      </c>
      <c r="N67" s="409">
        <v>3</v>
      </c>
      <c r="O67" s="409">
        <f t="shared" si="18"/>
        <v>8712</v>
      </c>
      <c r="P67" s="409">
        <v>58</v>
      </c>
      <c r="Q67" s="409">
        <v>8654</v>
      </c>
      <c r="R67" s="409">
        <v>701</v>
      </c>
      <c r="S67" s="409">
        <v>2</v>
      </c>
      <c r="T67" s="410">
        <v>0</v>
      </c>
    </row>
    <row r="68" s="44" customFormat="1" ht="11.25">
      <c r="A68" s="44" t="s">
        <v>1338</v>
      </c>
    </row>
  </sheetData>
  <mergeCells count="18">
    <mergeCell ref="L5:N5"/>
    <mergeCell ref="L4:Q4"/>
    <mergeCell ref="L3:S3"/>
    <mergeCell ref="A3:A6"/>
    <mergeCell ref="G4:G6"/>
    <mergeCell ref="G3:K3"/>
    <mergeCell ref="H4:K4"/>
    <mergeCell ref="H5:H6"/>
    <mergeCell ref="J5:K5"/>
    <mergeCell ref="B3:F4"/>
    <mergeCell ref="T3:T6"/>
    <mergeCell ref="S4:S6"/>
    <mergeCell ref="R4:R6"/>
    <mergeCell ref="O5:Q5"/>
    <mergeCell ref="B5:B6"/>
    <mergeCell ref="C5:C6"/>
    <mergeCell ref="E5:E6"/>
    <mergeCell ref="F5:F6"/>
  </mergeCells>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2:O46"/>
  <sheetViews>
    <sheetView workbookViewId="0" topLeftCell="A1">
      <selection activeCell="A1" sqref="A1"/>
    </sheetView>
  </sheetViews>
  <sheetFormatPr defaultColWidth="9.00390625" defaultRowHeight="13.5"/>
  <cols>
    <col min="1" max="1" width="2.625" style="411" customWidth="1"/>
    <col min="2" max="2" width="14.25390625" style="411" customWidth="1"/>
    <col min="3" max="9" width="8.125" style="411" customWidth="1"/>
    <col min="10" max="15" width="6.125" style="411" customWidth="1"/>
    <col min="16" max="16384" width="9.00390625" style="411" customWidth="1"/>
  </cols>
  <sheetData>
    <row r="2" ht="18" customHeight="1">
      <c r="B2" s="412" t="s">
        <v>1397</v>
      </c>
    </row>
    <row r="3" ht="18" customHeight="1">
      <c r="A3" s="412" t="s">
        <v>1369</v>
      </c>
    </row>
    <row r="4" ht="12.75" thickBot="1"/>
    <row r="5" spans="2:15" ht="18" customHeight="1" thickTop="1">
      <c r="B5" s="413"/>
      <c r="C5" s="1346" t="s">
        <v>1340</v>
      </c>
      <c r="D5" s="1349" t="s">
        <v>1370</v>
      </c>
      <c r="E5" s="1350"/>
      <c r="F5" s="1350"/>
      <c r="G5" s="1350"/>
      <c r="H5" s="1350"/>
      <c r="I5" s="1351"/>
      <c r="J5" s="1352" t="s">
        <v>1341</v>
      </c>
      <c r="K5" s="1353"/>
      <c r="L5" s="1353"/>
      <c r="M5" s="1353"/>
      <c r="N5" s="1353"/>
      <c r="O5" s="1354"/>
    </row>
    <row r="6" spans="2:15" ht="18" customHeight="1">
      <c r="B6" s="414" t="s">
        <v>1229</v>
      </c>
      <c r="C6" s="1347"/>
      <c r="D6" s="416" t="s">
        <v>1342</v>
      </c>
      <c r="E6" s="416" t="s">
        <v>1343</v>
      </c>
      <c r="F6" s="416" t="s">
        <v>1344</v>
      </c>
      <c r="G6" s="416" t="s">
        <v>1344</v>
      </c>
      <c r="H6" s="416" t="s">
        <v>1345</v>
      </c>
      <c r="I6" s="416" t="s">
        <v>1346</v>
      </c>
      <c r="J6" s="416" t="s">
        <v>1371</v>
      </c>
      <c r="K6" s="417">
        <v>30</v>
      </c>
      <c r="L6" s="417">
        <v>90</v>
      </c>
      <c r="M6" s="417">
        <v>150</v>
      </c>
      <c r="N6" s="417">
        <v>200</v>
      </c>
      <c r="O6" s="417">
        <v>250</v>
      </c>
    </row>
    <row r="7" spans="2:15" ht="18" customHeight="1">
      <c r="B7" s="414" t="s">
        <v>1347</v>
      </c>
      <c r="C7" s="1347" t="s">
        <v>1372</v>
      </c>
      <c r="D7" s="418"/>
      <c r="E7" s="418"/>
      <c r="F7" s="418" t="s">
        <v>1348</v>
      </c>
      <c r="G7" s="418" t="s">
        <v>1349</v>
      </c>
      <c r="H7" s="418"/>
      <c r="I7" s="418" t="s">
        <v>1350</v>
      </c>
      <c r="J7" s="418"/>
      <c r="K7" s="418" t="s">
        <v>1373</v>
      </c>
      <c r="L7" s="415" t="s">
        <v>1351</v>
      </c>
      <c r="M7" s="415" t="s">
        <v>1351</v>
      </c>
      <c r="N7" s="415" t="s">
        <v>1351</v>
      </c>
      <c r="O7" s="418"/>
    </row>
    <row r="8" spans="2:15" ht="18" customHeight="1">
      <c r="B8" s="419" t="s">
        <v>1352</v>
      </c>
      <c r="C8" s="1348"/>
      <c r="D8" s="420" t="s">
        <v>1353</v>
      </c>
      <c r="E8" s="420" t="s">
        <v>1354</v>
      </c>
      <c r="F8" s="420" t="s">
        <v>1355</v>
      </c>
      <c r="G8" s="420" t="s">
        <v>1355</v>
      </c>
      <c r="H8" s="420" t="s">
        <v>1353</v>
      </c>
      <c r="I8" s="420" t="s">
        <v>1356</v>
      </c>
      <c r="J8" s="420" t="s">
        <v>1374</v>
      </c>
      <c r="K8" s="420">
        <v>89</v>
      </c>
      <c r="L8" s="421">
        <v>149</v>
      </c>
      <c r="M8" s="421">
        <v>199</v>
      </c>
      <c r="N8" s="421">
        <v>249</v>
      </c>
      <c r="O8" s="420" t="s">
        <v>1357</v>
      </c>
    </row>
    <row r="9" spans="2:15" ht="15" customHeight="1">
      <c r="B9" s="415" t="s">
        <v>1375</v>
      </c>
      <c r="C9" s="422">
        <v>764</v>
      </c>
      <c r="D9" s="423">
        <v>742</v>
      </c>
      <c r="E9" s="423">
        <v>8</v>
      </c>
      <c r="F9" s="423" t="s">
        <v>1376</v>
      </c>
      <c r="G9" s="423">
        <v>2</v>
      </c>
      <c r="H9" s="423">
        <v>10</v>
      </c>
      <c r="I9" s="423">
        <v>2</v>
      </c>
      <c r="J9" s="423">
        <v>1</v>
      </c>
      <c r="K9" s="423">
        <v>130</v>
      </c>
      <c r="L9" s="423">
        <v>218</v>
      </c>
      <c r="M9" s="423">
        <v>231</v>
      </c>
      <c r="N9" s="423">
        <v>101</v>
      </c>
      <c r="O9" s="424">
        <v>83</v>
      </c>
    </row>
    <row r="10" spans="2:15" ht="15" customHeight="1">
      <c r="B10" s="425">
        <v>54</v>
      </c>
      <c r="C10" s="426">
        <v>777</v>
      </c>
      <c r="D10" s="427">
        <v>752</v>
      </c>
      <c r="E10" s="427">
        <v>9</v>
      </c>
      <c r="F10" s="427">
        <v>0</v>
      </c>
      <c r="G10" s="427">
        <v>3</v>
      </c>
      <c r="H10" s="427">
        <v>11</v>
      </c>
      <c r="I10" s="427">
        <v>2</v>
      </c>
      <c r="J10" s="427" t="s">
        <v>1376</v>
      </c>
      <c r="K10" s="427">
        <v>115</v>
      </c>
      <c r="L10" s="427">
        <v>205</v>
      </c>
      <c r="M10" s="427">
        <v>310</v>
      </c>
      <c r="N10" s="427">
        <v>84</v>
      </c>
      <c r="O10" s="428">
        <v>63</v>
      </c>
    </row>
    <row r="11" spans="2:15" ht="15" customHeight="1">
      <c r="B11" s="425">
        <v>55</v>
      </c>
      <c r="C11" s="426">
        <v>774</v>
      </c>
      <c r="D11" s="427">
        <v>749</v>
      </c>
      <c r="E11" s="427">
        <v>9</v>
      </c>
      <c r="F11" s="427">
        <v>0</v>
      </c>
      <c r="G11" s="427">
        <v>3</v>
      </c>
      <c r="H11" s="427">
        <v>11</v>
      </c>
      <c r="I11" s="427">
        <v>2</v>
      </c>
      <c r="J11" s="427" t="s">
        <v>1376</v>
      </c>
      <c r="K11" s="427">
        <v>112</v>
      </c>
      <c r="L11" s="427">
        <v>164</v>
      </c>
      <c r="M11" s="427">
        <v>324</v>
      </c>
      <c r="N11" s="427">
        <v>126</v>
      </c>
      <c r="O11" s="428">
        <v>48</v>
      </c>
    </row>
    <row r="12" spans="2:15" ht="15" customHeight="1">
      <c r="B12" s="425">
        <v>56</v>
      </c>
      <c r="C12" s="426">
        <v>756</v>
      </c>
      <c r="D12" s="427">
        <v>731</v>
      </c>
      <c r="E12" s="427">
        <v>9</v>
      </c>
      <c r="F12" s="427">
        <v>0</v>
      </c>
      <c r="G12" s="427">
        <v>3</v>
      </c>
      <c r="H12" s="427">
        <v>11</v>
      </c>
      <c r="I12" s="427">
        <v>2</v>
      </c>
      <c r="J12" s="427" t="s">
        <v>1376</v>
      </c>
      <c r="K12" s="427">
        <v>112</v>
      </c>
      <c r="L12" s="427">
        <v>173</v>
      </c>
      <c r="M12" s="427">
        <v>306</v>
      </c>
      <c r="N12" s="427">
        <v>124</v>
      </c>
      <c r="O12" s="428">
        <v>41</v>
      </c>
    </row>
    <row r="13" spans="2:15" ht="15" customHeight="1">
      <c r="B13" s="425">
        <v>57</v>
      </c>
      <c r="C13" s="426">
        <v>743</v>
      </c>
      <c r="D13" s="427">
        <v>720</v>
      </c>
      <c r="E13" s="427">
        <v>8</v>
      </c>
      <c r="F13" s="427" t="s">
        <v>1376</v>
      </c>
      <c r="G13" s="427">
        <v>3</v>
      </c>
      <c r="H13" s="427">
        <v>10</v>
      </c>
      <c r="I13" s="427">
        <v>2</v>
      </c>
      <c r="J13" s="427" t="s">
        <v>1376</v>
      </c>
      <c r="K13" s="427">
        <v>160</v>
      </c>
      <c r="L13" s="427">
        <v>150</v>
      </c>
      <c r="M13" s="427">
        <v>280</v>
      </c>
      <c r="N13" s="427">
        <v>122</v>
      </c>
      <c r="O13" s="428">
        <v>31</v>
      </c>
    </row>
    <row r="14" spans="1:15" s="435" customFormat="1" ht="15" customHeight="1">
      <c r="A14" s="429"/>
      <c r="B14" s="430">
        <v>58</v>
      </c>
      <c r="C14" s="431">
        <f>SUM(D14:I14)</f>
        <v>730</v>
      </c>
      <c r="D14" s="432">
        <v>705</v>
      </c>
      <c r="E14" s="432">
        <v>9</v>
      </c>
      <c r="F14" s="432" t="s">
        <v>1376</v>
      </c>
      <c r="G14" s="432">
        <v>2</v>
      </c>
      <c r="H14" s="432">
        <v>11</v>
      </c>
      <c r="I14" s="432">
        <v>3</v>
      </c>
      <c r="J14" s="432">
        <v>2</v>
      </c>
      <c r="K14" s="433">
        <v>151</v>
      </c>
      <c r="L14" s="432">
        <v>206</v>
      </c>
      <c r="M14" s="432">
        <v>167</v>
      </c>
      <c r="N14" s="432">
        <v>84</v>
      </c>
      <c r="O14" s="434">
        <v>120</v>
      </c>
    </row>
    <row r="15" spans="1:15" ht="9.75" customHeight="1">
      <c r="A15" s="436"/>
      <c r="B15" s="437"/>
      <c r="C15" s="438"/>
      <c r="D15" s="439"/>
      <c r="E15" s="439"/>
      <c r="F15" s="439"/>
      <c r="G15" s="439"/>
      <c r="H15" s="439"/>
      <c r="I15" s="439"/>
      <c r="J15" s="439"/>
      <c r="K15" s="439"/>
      <c r="L15" s="439"/>
      <c r="M15" s="439"/>
      <c r="N15" s="439"/>
      <c r="O15" s="440"/>
    </row>
    <row r="16" spans="2:15" s="441" customFormat="1" ht="24" customHeight="1">
      <c r="B16" s="442" t="s">
        <v>1358</v>
      </c>
      <c r="C16" s="443"/>
      <c r="D16" s="444"/>
      <c r="E16" s="444"/>
      <c r="F16" s="444"/>
      <c r="G16" s="444"/>
      <c r="H16" s="444"/>
      <c r="I16" s="444"/>
      <c r="J16" s="444"/>
      <c r="K16" s="444"/>
      <c r="L16" s="444"/>
      <c r="M16" s="444"/>
      <c r="N16" s="444"/>
      <c r="O16" s="445"/>
    </row>
    <row r="17" spans="2:15" ht="13.5" customHeight="1">
      <c r="B17" s="418" t="s">
        <v>1359</v>
      </c>
      <c r="C17" s="426">
        <f>SUM(D17:I17)</f>
        <v>36</v>
      </c>
      <c r="D17" s="427">
        <v>36</v>
      </c>
      <c r="E17" s="446">
        <v>0</v>
      </c>
      <c r="F17" s="446">
        <v>0</v>
      </c>
      <c r="G17" s="446">
        <v>0</v>
      </c>
      <c r="H17" s="446">
        <v>0</v>
      </c>
      <c r="I17" s="446">
        <v>0</v>
      </c>
      <c r="J17" s="446">
        <v>0</v>
      </c>
      <c r="K17" s="447">
        <v>36</v>
      </c>
      <c r="L17" s="427">
        <v>0</v>
      </c>
      <c r="M17" s="427">
        <v>0</v>
      </c>
      <c r="N17" s="427">
        <v>0</v>
      </c>
      <c r="O17" s="428">
        <v>0</v>
      </c>
    </row>
    <row r="18" spans="2:15" ht="13.5" customHeight="1">
      <c r="B18" s="418" t="s">
        <v>1377</v>
      </c>
      <c r="C18" s="426">
        <v>1</v>
      </c>
      <c r="D18" s="427">
        <v>1</v>
      </c>
      <c r="E18" s="427">
        <v>0</v>
      </c>
      <c r="F18" s="427">
        <v>0</v>
      </c>
      <c r="G18" s="427">
        <v>0</v>
      </c>
      <c r="H18" s="427">
        <v>0</v>
      </c>
      <c r="I18" s="427">
        <v>0</v>
      </c>
      <c r="J18" s="427">
        <v>0</v>
      </c>
      <c r="K18" s="427">
        <v>0</v>
      </c>
      <c r="L18" s="427">
        <v>0</v>
      </c>
      <c r="M18" s="427">
        <v>1</v>
      </c>
      <c r="N18" s="427">
        <v>0</v>
      </c>
      <c r="O18" s="428">
        <v>0</v>
      </c>
    </row>
    <row r="19" spans="2:15" ht="13.5" customHeight="1">
      <c r="B19" s="418" t="s">
        <v>1378</v>
      </c>
      <c r="C19" s="426">
        <f aca="true" t="shared" si="0" ref="C19:C33">SUM(D19:I19)</f>
        <v>149</v>
      </c>
      <c r="D19" s="427">
        <v>149</v>
      </c>
      <c r="E19" s="427">
        <v>0</v>
      </c>
      <c r="F19" s="427">
        <v>0</v>
      </c>
      <c r="G19" s="427">
        <v>0</v>
      </c>
      <c r="H19" s="427">
        <v>0</v>
      </c>
      <c r="I19" s="427">
        <v>0</v>
      </c>
      <c r="J19" s="427">
        <v>0</v>
      </c>
      <c r="K19" s="427">
        <v>63</v>
      </c>
      <c r="L19" s="427">
        <v>66</v>
      </c>
      <c r="M19" s="427">
        <v>15</v>
      </c>
      <c r="N19" s="427">
        <v>4</v>
      </c>
      <c r="O19" s="428">
        <v>1</v>
      </c>
    </row>
    <row r="20" spans="2:15" ht="13.5" customHeight="1">
      <c r="B20" s="448" t="s">
        <v>1379</v>
      </c>
      <c r="C20" s="426">
        <f t="shared" si="0"/>
        <v>312</v>
      </c>
      <c r="D20" s="427">
        <v>312</v>
      </c>
      <c r="E20" s="427">
        <v>0</v>
      </c>
      <c r="F20" s="427">
        <v>0</v>
      </c>
      <c r="G20" s="427">
        <v>0</v>
      </c>
      <c r="H20" s="427">
        <v>0</v>
      </c>
      <c r="I20" s="427">
        <v>0</v>
      </c>
      <c r="J20" s="427">
        <v>0</v>
      </c>
      <c r="K20" s="427">
        <v>37</v>
      </c>
      <c r="L20" s="427">
        <v>108</v>
      </c>
      <c r="M20" s="427">
        <v>92</v>
      </c>
      <c r="N20" s="427">
        <v>44</v>
      </c>
      <c r="O20" s="428">
        <v>31</v>
      </c>
    </row>
    <row r="21" spans="2:15" ht="13.5" customHeight="1">
      <c r="B21" s="448" t="s">
        <v>1380</v>
      </c>
      <c r="C21" s="426">
        <f t="shared" si="0"/>
        <v>90</v>
      </c>
      <c r="D21" s="427">
        <v>90</v>
      </c>
      <c r="E21" s="427">
        <v>0</v>
      </c>
      <c r="F21" s="427">
        <v>0</v>
      </c>
      <c r="G21" s="427">
        <v>0</v>
      </c>
      <c r="H21" s="427">
        <v>0</v>
      </c>
      <c r="I21" s="427">
        <v>0</v>
      </c>
      <c r="J21" s="427">
        <v>0</v>
      </c>
      <c r="K21" s="427">
        <v>2</v>
      </c>
      <c r="L21" s="427">
        <v>16</v>
      </c>
      <c r="M21" s="427">
        <v>23</v>
      </c>
      <c r="N21" s="427">
        <v>18</v>
      </c>
      <c r="O21" s="428">
        <v>31</v>
      </c>
    </row>
    <row r="22" spans="2:15" ht="13.5" customHeight="1">
      <c r="B22" s="448" t="s">
        <v>1381</v>
      </c>
      <c r="C22" s="426">
        <f t="shared" si="0"/>
        <v>62</v>
      </c>
      <c r="D22" s="427">
        <v>62</v>
      </c>
      <c r="E22" s="427">
        <v>0</v>
      </c>
      <c r="F22" s="427">
        <v>0</v>
      </c>
      <c r="G22" s="427">
        <v>0</v>
      </c>
      <c r="H22" s="427">
        <v>0</v>
      </c>
      <c r="I22" s="427">
        <v>0</v>
      </c>
      <c r="J22" s="427">
        <v>0</v>
      </c>
      <c r="K22" s="427">
        <v>1</v>
      </c>
      <c r="L22" s="427">
        <v>6</v>
      </c>
      <c r="M22" s="427">
        <v>18</v>
      </c>
      <c r="N22" s="427">
        <v>3</v>
      </c>
      <c r="O22" s="428">
        <v>34</v>
      </c>
    </row>
    <row r="23" spans="2:15" ht="13.5" customHeight="1">
      <c r="B23" s="448" t="s">
        <v>1382</v>
      </c>
      <c r="C23" s="426">
        <f t="shared" si="0"/>
        <v>29</v>
      </c>
      <c r="D23" s="427">
        <v>28</v>
      </c>
      <c r="E23" s="427">
        <v>0</v>
      </c>
      <c r="F23" s="427">
        <v>0</v>
      </c>
      <c r="G23" s="427">
        <v>0</v>
      </c>
      <c r="H23" s="427">
        <v>1</v>
      </c>
      <c r="I23" s="427">
        <v>0</v>
      </c>
      <c r="J23" s="427">
        <v>0</v>
      </c>
      <c r="K23" s="427">
        <v>0</v>
      </c>
      <c r="L23" s="427">
        <v>6</v>
      </c>
      <c r="M23" s="427">
        <v>7</v>
      </c>
      <c r="N23" s="427">
        <v>11</v>
      </c>
      <c r="O23" s="428">
        <v>5</v>
      </c>
    </row>
    <row r="24" spans="2:15" ht="13.5" customHeight="1">
      <c r="B24" s="448" t="s">
        <v>1383</v>
      </c>
      <c r="C24" s="426">
        <f t="shared" si="0"/>
        <v>2</v>
      </c>
      <c r="D24" s="427">
        <v>2</v>
      </c>
      <c r="E24" s="427">
        <v>0</v>
      </c>
      <c r="F24" s="427">
        <v>0</v>
      </c>
      <c r="G24" s="427">
        <v>0</v>
      </c>
      <c r="H24" s="427">
        <v>0</v>
      </c>
      <c r="I24" s="427">
        <v>0</v>
      </c>
      <c r="J24" s="427">
        <v>0</v>
      </c>
      <c r="K24" s="427">
        <v>0</v>
      </c>
      <c r="L24" s="427">
        <v>0</v>
      </c>
      <c r="M24" s="427">
        <v>1</v>
      </c>
      <c r="N24" s="427">
        <v>1</v>
      </c>
      <c r="O24" s="428">
        <v>0</v>
      </c>
    </row>
    <row r="25" spans="2:15" ht="13.5" customHeight="1">
      <c r="B25" s="448" t="s">
        <v>1384</v>
      </c>
      <c r="C25" s="426">
        <f t="shared" si="0"/>
        <v>9</v>
      </c>
      <c r="D25" s="427">
        <v>6</v>
      </c>
      <c r="E25" s="427">
        <v>3</v>
      </c>
      <c r="F25" s="427">
        <v>0</v>
      </c>
      <c r="G25" s="427">
        <v>0</v>
      </c>
      <c r="H25" s="427">
        <v>0</v>
      </c>
      <c r="I25" s="427">
        <v>0</v>
      </c>
      <c r="J25" s="427">
        <v>0</v>
      </c>
      <c r="K25" s="427">
        <v>0</v>
      </c>
      <c r="L25" s="427">
        <v>0</v>
      </c>
      <c r="M25" s="427">
        <v>2</v>
      </c>
      <c r="N25" s="427" t="s">
        <v>1376</v>
      </c>
      <c r="O25" s="428">
        <v>7</v>
      </c>
    </row>
    <row r="26" spans="2:15" ht="13.5" customHeight="1">
      <c r="B26" s="448" t="s">
        <v>1385</v>
      </c>
      <c r="C26" s="426">
        <f t="shared" si="0"/>
        <v>12</v>
      </c>
      <c r="D26" s="427">
        <v>9</v>
      </c>
      <c r="E26" s="427">
        <v>3</v>
      </c>
      <c r="F26" s="427">
        <v>0</v>
      </c>
      <c r="G26" s="427">
        <v>0</v>
      </c>
      <c r="H26" s="427">
        <v>0</v>
      </c>
      <c r="I26" s="427">
        <v>0</v>
      </c>
      <c r="J26" s="427">
        <v>0</v>
      </c>
      <c r="K26" s="427">
        <v>0</v>
      </c>
      <c r="L26" s="427">
        <v>0</v>
      </c>
      <c r="M26" s="427">
        <v>4</v>
      </c>
      <c r="N26" s="427">
        <v>1</v>
      </c>
      <c r="O26" s="428">
        <v>7</v>
      </c>
    </row>
    <row r="27" spans="2:15" ht="13.5" customHeight="1">
      <c r="B27" s="448" t="s">
        <v>1386</v>
      </c>
      <c r="C27" s="426">
        <f t="shared" si="0"/>
        <v>3</v>
      </c>
      <c r="D27" s="427">
        <v>1</v>
      </c>
      <c r="E27" s="427">
        <v>1</v>
      </c>
      <c r="F27" s="427">
        <v>0</v>
      </c>
      <c r="G27" s="427">
        <v>0</v>
      </c>
      <c r="H27" s="427">
        <v>0</v>
      </c>
      <c r="I27" s="427">
        <v>1</v>
      </c>
      <c r="J27" s="427">
        <v>0</v>
      </c>
      <c r="K27" s="427">
        <v>0</v>
      </c>
      <c r="L27" s="427" t="s">
        <v>1376</v>
      </c>
      <c r="M27" s="427">
        <v>1</v>
      </c>
      <c r="N27" s="427">
        <v>0</v>
      </c>
      <c r="O27" s="428">
        <v>2</v>
      </c>
    </row>
    <row r="28" spans="2:15" ht="13.5" customHeight="1">
      <c r="B28" s="448" t="s">
        <v>1387</v>
      </c>
      <c r="C28" s="426">
        <f t="shared" si="0"/>
        <v>2</v>
      </c>
      <c r="D28" s="427" t="s">
        <v>1376</v>
      </c>
      <c r="E28" s="427">
        <v>1</v>
      </c>
      <c r="F28" s="427">
        <v>0</v>
      </c>
      <c r="G28" s="427">
        <v>0</v>
      </c>
      <c r="H28" s="427">
        <v>0</v>
      </c>
      <c r="I28" s="427">
        <v>1</v>
      </c>
      <c r="J28" s="427">
        <v>0</v>
      </c>
      <c r="K28" s="427">
        <v>0</v>
      </c>
      <c r="L28" s="427">
        <v>0</v>
      </c>
      <c r="M28" s="427">
        <v>0</v>
      </c>
      <c r="N28" s="427" t="s">
        <v>1376</v>
      </c>
      <c r="O28" s="428">
        <v>2</v>
      </c>
    </row>
    <row r="29" spans="2:15" ht="13.5" customHeight="1">
      <c r="B29" s="448" t="s">
        <v>1388</v>
      </c>
      <c r="C29" s="426">
        <f t="shared" si="0"/>
        <v>0</v>
      </c>
      <c r="D29" s="427" t="s">
        <v>1376</v>
      </c>
      <c r="E29" s="427">
        <v>0</v>
      </c>
      <c r="F29" s="427">
        <v>0</v>
      </c>
      <c r="G29" s="427">
        <v>0</v>
      </c>
      <c r="H29" s="427">
        <v>0</v>
      </c>
      <c r="I29" s="427">
        <v>0</v>
      </c>
      <c r="J29" s="427">
        <v>0</v>
      </c>
      <c r="K29" s="427">
        <v>0</v>
      </c>
      <c r="L29" s="427">
        <v>0</v>
      </c>
      <c r="M29" s="427">
        <v>0</v>
      </c>
      <c r="N29" s="427">
        <v>0</v>
      </c>
      <c r="O29" s="428">
        <v>0</v>
      </c>
    </row>
    <row r="30" spans="2:15" ht="13.5" customHeight="1">
      <c r="B30" s="418" t="s">
        <v>1360</v>
      </c>
      <c r="C30" s="426">
        <f t="shared" si="0"/>
        <v>21</v>
      </c>
      <c r="D30" s="427">
        <v>8</v>
      </c>
      <c r="E30" s="427">
        <v>1</v>
      </c>
      <c r="F30" s="427">
        <v>0</v>
      </c>
      <c r="G30" s="427">
        <v>2</v>
      </c>
      <c r="H30" s="427">
        <v>10</v>
      </c>
      <c r="I30" s="427">
        <v>0</v>
      </c>
      <c r="J30" s="427">
        <v>1</v>
      </c>
      <c r="K30" s="427">
        <v>11</v>
      </c>
      <c r="L30" s="427">
        <v>4</v>
      </c>
      <c r="M30" s="427">
        <v>3</v>
      </c>
      <c r="N30" s="427">
        <v>2</v>
      </c>
      <c r="O30" s="428">
        <v>0</v>
      </c>
    </row>
    <row r="31" spans="2:15" ht="13.5" customHeight="1">
      <c r="B31" s="418" t="s">
        <v>1389</v>
      </c>
      <c r="C31" s="426">
        <f t="shared" si="0"/>
        <v>1</v>
      </c>
      <c r="D31" s="427">
        <v>1</v>
      </c>
      <c r="E31" s="427">
        <v>0</v>
      </c>
      <c r="F31" s="427">
        <v>0</v>
      </c>
      <c r="G31" s="427">
        <v>0</v>
      </c>
      <c r="H31" s="427">
        <v>0</v>
      </c>
      <c r="I31" s="427">
        <v>0</v>
      </c>
      <c r="J31" s="427">
        <v>0</v>
      </c>
      <c r="K31" s="427">
        <v>1</v>
      </c>
      <c r="L31" s="427">
        <v>0</v>
      </c>
      <c r="M31" s="427">
        <v>0</v>
      </c>
      <c r="N31" s="427">
        <v>0</v>
      </c>
      <c r="O31" s="428">
        <v>0</v>
      </c>
    </row>
    <row r="32" spans="2:15" ht="13.5" customHeight="1">
      <c r="B32" s="418" t="s">
        <v>1390</v>
      </c>
      <c r="C32" s="426">
        <f t="shared" si="0"/>
        <v>0</v>
      </c>
      <c r="D32" s="427">
        <v>0</v>
      </c>
      <c r="E32" s="427">
        <v>0</v>
      </c>
      <c r="F32" s="427">
        <v>0</v>
      </c>
      <c r="G32" s="427">
        <v>0</v>
      </c>
      <c r="H32" s="427">
        <v>0</v>
      </c>
      <c r="I32" s="427">
        <v>0</v>
      </c>
      <c r="J32" s="427">
        <v>0</v>
      </c>
      <c r="K32" s="427">
        <v>0</v>
      </c>
      <c r="L32" s="427">
        <v>0</v>
      </c>
      <c r="M32" s="427">
        <v>0</v>
      </c>
      <c r="N32" s="427">
        <v>0</v>
      </c>
      <c r="O32" s="428">
        <v>0</v>
      </c>
    </row>
    <row r="33" spans="2:15" ht="13.5" customHeight="1">
      <c r="B33" s="418" t="s">
        <v>1391</v>
      </c>
      <c r="C33" s="426">
        <f t="shared" si="0"/>
        <v>1</v>
      </c>
      <c r="D33" s="427">
        <v>0</v>
      </c>
      <c r="E33" s="427">
        <v>0</v>
      </c>
      <c r="F33" s="427">
        <v>0</v>
      </c>
      <c r="G33" s="427">
        <v>0</v>
      </c>
      <c r="H33" s="427">
        <v>0</v>
      </c>
      <c r="I33" s="427">
        <v>1</v>
      </c>
      <c r="J33" s="427">
        <v>1</v>
      </c>
      <c r="K33" s="427">
        <v>0</v>
      </c>
      <c r="L33" s="427">
        <v>0</v>
      </c>
      <c r="M33" s="427">
        <v>0</v>
      </c>
      <c r="N33" s="427">
        <v>0</v>
      </c>
      <c r="O33" s="428">
        <v>0</v>
      </c>
    </row>
    <row r="34" spans="2:15" ht="9.75" customHeight="1">
      <c r="B34" s="418"/>
      <c r="C34" s="426"/>
      <c r="D34" s="427"/>
      <c r="E34" s="427"/>
      <c r="F34" s="427"/>
      <c r="G34" s="427"/>
      <c r="H34" s="427"/>
      <c r="I34" s="427"/>
      <c r="J34" s="427"/>
      <c r="K34" s="427"/>
      <c r="L34" s="427"/>
      <c r="M34" s="427"/>
      <c r="N34" s="427"/>
      <c r="O34" s="428"/>
    </row>
    <row r="35" spans="2:15" s="441" customFormat="1" ht="19.5" customHeight="1">
      <c r="B35" s="442" t="s">
        <v>1361</v>
      </c>
      <c r="C35" s="443"/>
      <c r="D35" s="444"/>
      <c r="E35" s="444"/>
      <c r="F35" s="444"/>
      <c r="G35" s="444"/>
      <c r="H35" s="444"/>
      <c r="I35" s="444"/>
      <c r="J35" s="444"/>
      <c r="K35" s="444"/>
      <c r="L35" s="444"/>
      <c r="M35" s="444"/>
      <c r="N35" s="444"/>
      <c r="O35" s="445"/>
    </row>
    <row r="36" spans="2:15" ht="13.5" customHeight="1">
      <c r="B36" s="418" t="s">
        <v>1392</v>
      </c>
      <c r="C36" s="426">
        <f aca="true" t="shared" si="1" ref="C36:C44">SUM(D36:I36)</f>
        <v>80</v>
      </c>
      <c r="D36" s="427">
        <v>78</v>
      </c>
      <c r="E36" s="427">
        <v>1</v>
      </c>
      <c r="F36" s="427">
        <v>0</v>
      </c>
      <c r="G36" s="427">
        <v>0</v>
      </c>
      <c r="H36" s="427">
        <v>1</v>
      </c>
      <c r="I36" s="427">
        <v>0</v>
      </c>
      <c r="J36" s="427">
        <v>0</v>
      </c>
      <c r="K36" s="427">
        <v>47</v>
      </c>
      <c r="L36" s="427">
        <v>5</v>
      </c>
      <c r="M36" s="427">
        <v>16</v>
      </c>
      <c r="N36" s="427">
        <v>12</v>
      </c>
      <c r="O36" s="428">
        <v>0</v>
      </c>
    </row>
    <row r="37" spans="2:15" ht="13.5" customHeight="1">
      <c r="B37" s="418" t="s">
        <v>1393</v>
      </c>
      <c r="C37" s="426">
        <f t="shared" si="1"/>
        <v>14</v>
      </c>
      <c r="D37" s="427">
        <v>13</v>
      </c>
      <c r="E37" s="427">
        <v>0</v>
      </c>
      <c r="F37" s="427">
        <v>0</v>
      </c>
      <c r="G37" s="427">
        <v>0</v>
      </c>
      <c r="H37" s="427">
        <v>1</v>
      </c>
      <c r="I37" s="427">
        <v>0</v>
      </c>
      <c r="J37" s="427">
        <v>0</v>
      </c>
      <c r="K37" s="427">
        <v>7</v>
      </c>
      <c r="L37" s="427">
        <v>2</v>
      </c>
      <c r="M37" s="427">
        <v>4</v>
      </c>
      <c r="N37" s="427">
        <v>1</v>
      </c>
      <c r="O37" s="428">
        <v>0</v>
      </c>
    </row>
    <row r="38" spans="2:15" ht="13.5" customHeight="1">
      <c r="B38" s="418" t="s">
        <v>1362</v>
      </c>
      <c r="C38" s="426">
        <f t="shared" si="1"/>
        <v>127</v>
      </c>
      <c r="D38" s="427">
        <v>121</v>
      </c>
      <c r="E38" s="427">
        <v>4</v>
      </c>
      <c r="F38" s="427">
        <v>0</v>
      </c>
      <c r="G38" s="427">
        <v>0</v>
      </c>
      <c r="H38" s="427">
        <v>2</v>
      </c>
      <c r="I38" s="427">
        <v>0</v>
      </c>
      <c r="J38" s="427">
        <v>0</v>
      </c>
      <c r="K38" s="427">
        <v>22</v>
      </c>
      <c r="L38" s="427">
        <v>28</v>
      </c>
      <c r="M38" s="427">
        <v>35</v>
      </c>
      <c r="N38" s="427">
        <v>30</v>
      </c>
      <c r="O38" s="428">
        <v>12</v>
      </c>
    </row>
    <row r="39" spans="2:15" ht="13.5" customHeight="1">
      <c r="B39" s="418" t="s">
        <v>1363</v>
      </c>
      <c r="C39" s="426">
        <f t="shared" si="1"/>
        <v>148</v>
      </c>
      <c r="D39" s="427">
        <v>145</v>
      </c>
      <c r="E39" s="427">
        <v>0</v>
      </c>
      <c r="F39" s="427">
        <v>0</v>
      </c>
      <c r="G39" s="427">
        <v>0</v>
      </c>
      <c r="H39" s="427">
        <v>3</v>
      </c>
      <c r="I39" s="427">
        <v>0</v>
      </c>
      <c r="J39" s="427">
        <v>1</v>
      </c>
      <c r="K39" s="427">
        <v>13</v>
      </c>
      <c r="L39" s="427">
        <v>9</v>
      </c>
      <c r="M39" s="427">
        <v>14</v>
      </c>
      <c r="N39" s="427">
        <v>19</v>
      </c>
      <c r="O39" s="428">
        <v>92</v>
      </c>
    </row>
    <row r="40" spans="2:15" ht="13.5" customHeight="1">
      <c r="B40" s="418" t="s">
        <v>1364</v>
      </c>
      <c r="C40" s="426">
        <f t="shared" si="1"/>
        <v>75</v>
      </c>
      <c r="D40" s="427">
        <v>69</v>
      </c>
      <c r="E40" s="427">
        <v>3</v>
      </c>
      <c r="F40" s="427">
        <v>0</v>
      </c>
      <c r="G40" s="427">
        <v>0</v>
      </c>
      <c r="H40" s="427">
        <v>1</v>
      </c>
      <c r="I40" s="427">
        <v>2</v>
      </c>
      <c r="J40" s="427">
        <v>0</v>
      </c>
      <c r="K40" s="427">
        <v>14</v>
      </c>
      <c r="L40" s="427">
        <v>30</v>
      </c>
      <c r="M40" s="427">
        <v>18</v>
      </c>
      <c r="N40" s="427">
        <v>4</v>
      </c>
      <c r="O40" s="428">
        <v>9</v>
      </c>
    </row>
    <row r="41" spans="2:15" ht="13.5" customHeight="1">
      <c r="B41" s="418" t="s">
        <v>1365</v>
      </c>
      <c r="C41" s="426">
        <f t="shared" si="1"/>
        <v>58</v>
      </c>
      <c r="D41" s="427">
        <v>57</v>
      </c>
      <c r="E41" s="427">
        <v>0</v>
      </c>
      <c r="F41" s="427">
        <v>0</v>
      </c>
      <c r="G41" s="427">
        <v>0</v>
      </c>
      <c r="H41" s="427">
        <v>1</v>
      </c>
      <c r="I41" s="427">
        <v>0</v>
      </c>
      <c r="J41" s="427">
        <v>0</v>
      </c>
      <c r="K41" s="427">
        <v>15</v>
      </c>
      <c r="L41" s="427">
        <v>33</v>
      </c>
      <c r="M41" s="427">
        <v>9</v>
      </c>
      <c r="N41" s="427">
        <v>1</v>
      </c>
      <c r="O41" s="428" t="s">
        <v>1394</v>
      </c>
    </row>
    <row r="42" spans="2:15" ht="13.5" customHeight="1">
      <c r="B42" s="418" t="s">
        <v>1366</v>
      </c>
      <c r="C42" s="426">
        <f t="shared" si="1"/>
        <v>67</v>
      </c>
      <c r="D42" s="427">
        <v>63</v>
      </c>
      <c r="E42" s="427">
        <v>1</v>
      </c>
      <c r="F42" s="427">
        <v>0</v>
      </c>
      <c r="G42" s="427">
        <v>0</v>
      </c>
      <c r="H42" s="427">
        <v>2</v>
      </c>
      <c r="I42" s="427">
        <v>1</v>
      </c>
      <c r="J42" s="427">
        <v>1</v>
      </c>
      <c r="K42" s="427">
        <v>13</v>
      </c>
      <c r="L42" s="427">
        <v>24</v>
      </c>
      <c r="M42" s="427">
        <v>21</v>
      </c>
      <c r="N42" s="427">
        <v>3</v>
      </c>
      <c r="O42" s="428">
        <v>5</v>
      </c>
    </row>
    <row r="43" spans="2:15" ht="13.5" customHeight="1">
      <c r="B43" s="418" t="s">
        <v>1367</v>
      </c>
      <c r="C43" s="426">
        <f t="shared" si="1"/>
        <v>60</v>
      </c>
      <c r="D43" s="427">
        <v>59</v>
      </c>
      <c r="E43" s="427">
        <v>0</v>
      </c>
      <c r="F43" s="427">
        <v>0</v>
      </c>
      <c r="G43" s="427">
        <v>1</v>
      </c>
      <c r="H43" s="427">
        <v>0</v>
      </c>
      <c r="I43" s="427">
        <v>0</v>
      </c>
      <c r="J43" s="427">
        <v>0</v>
      </c>
      <c r="K43" s="427">
        <v>9</v>
      </c>
      <c r="L43" s="427">
        <v>37</v>
      </c>
      <c r="M43" s="427">
        <v>10</v>
      </c>
      <c r="N43" s="427">
        <v>4</v>
      </c>
      <c r="O43" s="428" t="s">
        <v>1394</v>
      </c>
    </row>
    <row r="44" spans="2:15" ht="13.5" customHeight="1">
      <c r="B44" s="420" t="s">
        <v>1368</v>
      </c>
      <c r="C44" s="449">
        <f t="shared" si="1"/>
        <v>101</v>
      </c>
      <c r="D44" s="450">
        <v>100</v>
      </c>
      <c r="E44" s="450">
        <v>0</v>
      </c>
      <c r="F44" s="450">
        <v>0</v>
      </c>
      <c r="G44" s="450">
        <v>1</v>
      </c>
      <c r="H44" s="450">
        <v>0</v>
      </c>
      <c r="I44" s="450">
        <v>0</v>
      </c>
      <c r="J44" s="450">
        <v>0</v>
      </c>
      <c r="K44" s="450">
        <v>11</v>
      </c>
      <c r="L44" s="450">
        <v>38</v>
      </c>
      <c r="M44" s="450">
        <v>40</v>
      </c>
      <c r="N44" s="450">
        <v>10</v>
      </c>
      <c r="O44" s="451">
        <v>2</v>
      </c>
    </row>
    <row r="45" spans="2:15" ht="13.5" customHeight="1">
      <c r="B45" s="452" t="s">
        <v>1395</v>
      </c>
      <c r="C45" s="452"/>
      <c r="D45" s="452"/>
      <c r="E45" s="452"/>
      <c r="F45" s="452"/>
      <c r="G45" s="452"/>
      <c r="H45" s="452"/>
      <c r="I45" s="452"/>
      <c r="J45" s="452"/>
      <c r="K45" s="453"/>
      <c r="L45" s="453"/>
      <c r="M45" s="453"/>
      <c r="N45" s="453"/>
      <c r="O45" s="453"/>
    </row>
    <row r="46" ht="12">
      <c r="B46" s="411" t="s">
        <v>1396</v>
      </c>
    </row>
  </sheetData>
  <mergeCells count="4">
    <mergeCell ref="C5:C6"/>
    <mergeCell ref="C7:C8"/>
    <mergeCell ref="D5:I5"/>
    <mergeCell ref="J5:O5"/>
  </mergeCells>
  <printOptions/>
  <pageMargins left="0.2755905511811024" right="0.2755905511811024" top="0.3937007874015748" bottom="0.3937007874015748" header="0.1968503937007874" footer="0.1968503937007874"/>
  <pageSetup horizontalDpi="400" verticalDpi="400" orientation="portrait" paperSize="9" r:id="rId1"/>
  <headerFooter alignWithMargins="0">
    <oddFooter>&amp;C&amp;F&amp;A</oddFooter>
  </headerFooter>
</worksheet>
</file>

<file path=xl/worksheets/sheet13.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00390625" defaultRowHeight="15" customHeight="1"/>
  <cols>
    <col min="1" max="2" width="3.125" style="455" customWidth="1"/>
    <col min="3" max="3" width="14.625" style="455" customWidth="1"/>
    <col min="4" max="9" width="9.625" style="455" customWidth="1"/>
    <col min="10" max="16384" width="9.00390625" style="455" customWidth="1"/>
  </cols>
  <sheetData>
    <row r="1" ht="21.75" customHeight="1">
      <c r="A1" s="454" t="s">
        <v>1421</v>
      </c>
    </row>
    <row r="2" ht="15" customHeight="1">
      <c r="A2" s="454"/>
    </row>
    <row r="3" ht="15" customHeight="1" thickBot="1">
      <c r="I3" s="456" t="s">
        <v>1398</v>
      </c>
    </row>
    <row r="4" spans="2:9" ht="21" customHeight="1" thickTop="1">
      <c r="B4" s="1359" t="s">
        <v>1399</v>
      </c>
      <c r="C4" s="1359"/>
      <c r="D4" s="457" t="s">
        <v>1400</v>
      </c>
      <c r="E4" s="457">
        <v>55</v>
      </c>
      <c r="F4" s="457">
        <v>56</v>
      </c>
      <c r="G4" s="457">
        <v>57</v>
      </c>
      <c r="H4" s="457">
        <v>58</v>
      </c>
      <c r="I4" s="457">
        <v>59</v>
      </c>
    </row>
    <row r="5" spans="2:9" s="458" customFormat="1" ht="15" customHeight="1">
      <c r="B5" s="1357" t="s">
        <v>1317</v>
      </c>
      <c r="C5" s="1358"/>
      <c r="D5" s="459">
        <f aca="true" t="shared" si="0" ref="D5:I5">D6+D17+D21+D25</f>
        <v>15087.900000000001</v>
      </c>
      <c r="E5" s="460">
        <f t="shared" si="0"/>
        <v>12974.1</v>
      </c>
      <c r="F5" s="460">
        <f t="shared" si="0"/>
        <v>12375.8</v>
      </c>
      <c r="G5" s="460">
        <f t="shared" si="0"/>
        <v>12930.300000000001</v>
      </c>
      <c r="H5" s="460">
        <f t="shared" si="0"/>
        <v>12046.7</v>
      </c>
      <c r="I5" s="461">
        <f t="shared" si="0"/>
        <v>10121.1</v>
      </c>
    </row>
    <row r="6" spans="2:9" ht="15" customHeight="1">
      <c r="B6" s="1360" t="s">
        <v>1401</v>
      </c>
      <c r="C6" s="1361"/>
      <c r="D6" s="463">
        <f aca="true" t="shared" si="1" ref="D6:I6">SUM(D7:D16)</f>
        <v>7129.900000000001</v>
      </c>
      <c r="E6" s="464">
        <f t="shared" si="1"/>
        <v>6667.799999999999</v>
      </c>
      <c r="F6" s="464">
        <f t="shared" si="1"/>
        <v>6993.8</v>
      </c>
      <c r="G6" s="464">
        <f t="shared" si="1"/>
        <v>6382.1</v>
      </c>
      <c r="H6" s="464">
        <f t="shared" si="1"/>
        <v>4562.5</v>
      </c>
      <c r="I6" s="465">
        <f t="shared" si="1"/>
        <v>4657.299999999999</v>
      </c>
    </row>
    <row r="7" spans="2:9" ht="15" customHeight="1">
      <c r="B7" s="462"/>
      <c r="C7" s="466" t="s">
        <v>1402</v>
      </c>
      <c r="D7" s="463">
        <v>1307.5</v>
      </c>
      <c r="E7" s="464">
        <v>900.9</v>
      </c>
      <c r="F7" s="464">
        <v>989.3</v>
      </c>
      <c r="G7" s="464">
        <v>635.4</v>
      </c>
      <c r="H7" s="464">
        <v>530.3</v>
      </c>
      <c r="I7" s="465">
        <v>668.8</v>
      </c>
    </row>
    <row r="8" spans="2:9" ht="15" customHeight="1">
      <c r="B8" s="467"/>
      <c r="C8" s="468" t="s">
        <v>1403</v>
      </c>
      <c r="D8" s="463">
        <v>218.5</v>
      </c>
      <c r="E8" s="464">
        <v>277.4</v>
      </c>
      <c r="F8" s="464">
        <v>243.7</v>
      </c>
      <c r="G8" s="464">
        <v>220.5</v>
      </c>
      <c r="H8" s="464">
        <v>211.8</v>
      </c>
      <c r="I8" s="465">
        <v>173.7</v>
      </c>
    </row>
    <row r="9" spans="2:9" ht="15" customHeight="1">
      <c r="B9" s="467"/>
      <c r="C9" s="468" t="s">
        <v>1404</v>
      </c>
      <c r="D9" s="463">
        <v>428.2</v>
      </c>
      <c r="E9" s="464">
        <v>390.6</v>
      </c>
      <c r="F9" s="464">
        <v>355.5</v>
      </c>
      <c r="G9" s="464">
        <v>400.9</v>
      </c>
      <c r="H9" s="464">
        <v>341.5</v>
      </c>
      <c r="I9" s="465">
        <v>360.5</v>
      </c>
    </row>
    <row r="10" spans="2:9" ht="15" customHeight="1">
      <c r="B10" s="467"/>
      <c r="C10" s="468" t="s">
        <v>1405</v>
      </c>
      <c r="D10" s="463">
        <v>454</v>
      </c>
      <c r="E10" s="464">
        <v>332.1</v>
      </c>
      <c r="F10" s="464">
        <v>250.6</v>
      </c>
      <c r="G10" s="464">
        <v>183</v>
      </c>
      <c r="H10" s="464">
        <v>151.5</v>
      </c>
      <c r="I10" s="465">
        <v>267.4</v>
      </c>
    </row>
    <row r="11" spans="2:9" ht="15" customHeight="1">
      <c r="B11" s="467"/>
      <c r="C11" s="468" t="s">
        <v>1406</v>
      </c>
      <c r="D11" s="463">
        <v>1048.8</v>
      </c>
      <c r="E11" s="464">
        <v>1252.2</v>
      </c>
      <c r="F11" s="464">
        <v>1320</v>
      </c>
      <c r="G11" s="464">
        <v>1118.2</v>
      </c>
      <c r="H11" s="464">
        <v>639.7</v>
      </c>
      <c r="I11" s="465">
        <v>500</v>
      </c>
    </row>
    <row r="12" spans="2:9" ht="15" customHeight="1">
      <c r="B12" s="467"/>
      <c r="C12" s="468" t="s">
        <v>1407</v>
      </c>
      <c r="D12" s="463">
        <v>288.3</v>
      </c>
      <c r="E12" s="464">
        <v>205.2</v>
      </c>
      <c r="F12" s="464">
        <v>309.4</v>
      </c>
      <c r="G12" s="464">
        <v>531.6</v>
      </c>
      <c r="H12" s="464">
        <v>250.7</v>
      </c>
      <c r="I12" s="465">
        <v>400.2</v>
      </c>
    </row>
    <row r="13" spans="2:9" ht="15" customHeight="1">
      <c r="B13" s="467"/>
      <c r="C13" s="468" t="s">
        <v>1408</v>
      </c>
      <c r="D13" s="463">
        <v>709.3</v>
      </c>
      <c r="E13" s="464">
        <v>304.1</v>
      </c>
      <c r="F13" s="464">
        <v>528</v>
      </c>
      <c r="G13" s="464">
        <v>539.2</v>
      </c>
      <c r="H13" s="464">
        <v>145.8</v>
      </c>
      <c r="I13" s="465">
        <v>41.6</v>
      </c>
    </row>
    <row r="14" spans="2:9" ht="15" customHeight="1">
      <c r="B14" s="467"/>
      <c r="C14" s="468" t="s">
        <v>1409</v>
      </c>
      <c r="D14" s="463">
        <v>113.1</v>
      </c>
      <c r="E14" s="464">
        <v>105</v>
      </c>
      <c r="F14" s="464">
        <v>91</v>
      </c>
      <c r="G14" s="464">
        <v>122.1</v>
      </c>
      <c r="H14" s="464">
        <v>86.9</v>
      </c>
      <c r="I14" s="465">
        <v>57.2</v>
      </c>
    </row>
    <row r="15" spans="2:9" ht="15" customHeight="1">
      <c r="B15" s="467"/>
      <c r="C15" s="468" t="s">
        <v>1410</v>
      </c>
      <c r="D15" s="463">
        <v>124</v>
      </c>
      <c r="E15" s="464">
        <v>206.5</v>
      </c>
      <c r="F15" s="464">
        <v>166.3</v>
      </c>
      <c r="G15" s="464">
        <v>173.8</v>
      </c>
      <c r="H15" s="464">
        <v>197.3</v>
      </c>
      <c r="I15" s="465">
        <v>201.5</v>
      </c>
    </row>
    <row r="16" spans="2:9" ht="15" customHeight="1">
      <c r="B16" s="467"/>
      <c r="C16" s="468" t="s">
        <v>1325</v>
      </c>
      <c r="D16" s="463">
        <v>2438.2</v>
      </c>
      <c r="E16" s="464">
        <v>2693.8</v>
      </c>
      <c r="F16" s="464">
        <v>2740</v>
      </c>
      <c r="G16" s="464">
        <v>2457.4</v>
      </c>
      <c r="H16" s="464">
        <v>2007</v>
      </c>
      <c r="I16" s="465">
        <v>1986.4</v>
      </c>
    </row>
    <row r="17" spans="2:9" ht="15" customHeight="1">
      <c r="B17" s="1355" t="s">
        <v>1411</v>
      </c>
      <c r="C17" s="1356"/>
      <c r="D17" s="463">
        <f aca="true" t="shared" si="2" ref="D17:I17">SUM(D18:D20)</f>
        <v>128.1</v>
      </c>
      <c r="E17" s="464">
        <f t="shared" si="2"/>
        <v>138</v>
      </c>
      <c r="F17" s="464">
        <f t="shared" si="2"/>
        <v>116.7</v>
      </c>
      <c r="G17" s="464">
        <f t="shared" si="2"/>
        <v>135.10000000000002</v>
      </c>
      <c r="H17" s="464">
        <f t="shared" si="2"/>
        <v>183.60000000000002</v>
      </c>
      <c r="I17" s="465">
        <f t="shared" si="2"/>
        <v>402.90000000000003</v>
      </c>
    </row>
    <row r="18" spans="2:9" ht="15" customHeight="1">
      <c r="B18" s="467"/>
      <c r="C18" s="468" t="s">
        <v>1412</v>
      </c>
      <c r="D18" s="463">
        <v>4.3</v>
      </c>
      <c r="E18" s="464">
        <v>3.8</v>
      </c>
      <c r="F18" s="464">
        <v>9.2</v>
      </c>
      <c r="G18" s="464">
        <v>11.3</v>
      </c>
      <c r="H18" s="464">
        <v>10.1</v>
      </c>
      <c r="I18" s="465">
        <v>25.5</v>
      </c>
    </row>
    <row r="19" spans="2:9" ht="15" customHeight="1">
      <c r="B19" s="467"/>
      <c r="C19" s="468" t="s">
        <v>1413</v>
      </c>
      <c r="D19" s="463">
        <v>87.8</v>
      </c>
      <c r="E19" s="464">
        <v>69.4</v>
      </c>
      <c r="F19" s="464">
        <v>36.2</v>
      </c>
      <c r="G19" s="464">
        <v>38.4</v>
      </c>
      <c r="H19" s="464">
        <v>35.6</v>
      </c>
      <c r="I19" s="465">
        <v>17.8</v>
      </c>
    </row>
    <row r="20" spans="2:9" ht="15" customHeight="1">
      <c r="B20" s="467"/>
      <c r="C20" s="468" t="s">
        <v>1325</v>
      </c>
      <c r="D20" s="463">
        <v>36</v>
      </c>
      <c r="E20" s="464">
        <v>64.8</v>
      </c>
      <c r="F20" s="464">
        <v>71.3</v>
      </c>
      <c r="G20" s="464">
        <v>85.4</v>
      </c>
      <c r="H20" s="464">
        <v>137.9</v>
      </c>
      <c r="I20" s="465">
        <v>359.6</v>
      </c>
    </row>
    <row r="21" spans="2:9" ht="15" customHeight="1">
      <c r="B21" s="1355" t="s">
        <v>1414</v>
      </c>
      <c r="C21" s="1356"/>
      <c r="D21" s="463">
        <f aca="true" t="shared" si="3" ref="D21:I21">SUM(D22:D24)</f>
        <v>7702.9</v>
      </c>
      <c r="E21" s="464">
        <f t="shared" si="3"/>
        <v>6092.6</v>
      </c>
      <c r="F21" s="464">
        <f t="shared" si="3"/>
        <v>5174.9</v>
      </c>
      <c r="G21" s="464">
        <f t="shared" si="3"/>
        <v>6351.2</v>
      </c>
      <c r="H21" s="464">
        <f t="shared" si="3"/>
        <v>7234.4</v>
      </c>
      <c r="I21" s="465">
        <f t="shared" si="3"/>
        <v>5033.8</v>
      </c>
    </row>
    <row r="22" spans="2:9" ht="15" customHeight="1">
      <c r="B22" s="467"/>
      <c r="C22" s="468" t="s">
        <v>1415</v>
      </c>
      <c r="D22" s="463">
        <v>6467.2</v>
      </c>
      <c r="E22" s="464">
        <v>5190.1</v>
      </c>
      <c r="F22" s="464">
        <v>4238.3</v>
      </c>
      <c r="G22" s="464">
        <v>5345.4</v>
      </c>
      <c r="H22" s="464">
        <v>5579.2</v>
      </c>
      <c r="I22" s="465">
        <v>3277.5</v>
      </c>
    </row>
    <row r="23" spans="2:9" ht="15" customHeight="1">
      <c r="B23" s="467"/>
      <c r="C23" s="468" t="s">
        <v>1416</v>
      </c>
      <c r="D23" s="463">
        <v>1048.7</v>
      </c>
      <c r="E23" s="464">
        <v>722</v>
      </c>
      <c r="F23" s="464">
        <v>718.9</v>
      </c>
      <c r="G23" s="464">
        <v>802.3</v>
      </c>
      <c r="H23" s="464">
        <v>1504.6</v>
      </c>
      <c r="I23" s="465">
        <v>1617.5</v>
      </c>
    </row>
    <row r="24" spans="2:9" ht="15" customHeight="1">
      <c r="B24" s="467"/>
      <c r="C24" s="468" t="s">
        <v>1325</v>
      </c>
      <c r="D24" s="463">
        <v>187</v>
      </c>
      <c r="E24" s="464">
        <v>180.5</v>
      </c>
      <c r="F24" s="464">
        <v>217.7</v>
      </c>
      <c r="G24" s="464">
        <v>203.5</v>
      </c>
      <c r="H24" s="464">
        <v>150.6</v>
      </c>
      <c r="I24" s="465">
        <v>138.8</v>
      </c>
    </row>
    <row r="25" spans="2:9" ht="15" customHeight="1">
      <c r="B25" s="1355" t="s">
        <v>1417</v>
      </c>
      <c r="C25" s="1356"/>
      <c r="D25" s="463">
        <f aca="true" t="shared" si="4" ref="D25:I25">SUM(D26:D28)</f>
        <v>127</v>
      </c>
      <c r="E25" s="464">
        <f t="shared" si="4"/>
        <v>75.7</v>
      </c>
      <c r="F25" s="464">
        <f t="shared" si="4"/>
        <v>90.39999999999999</v>
      </c>
      <c r="G25" s="464">
        <f t="shared" si="4"/>
        <v>61.9</v>
      </c>
      <c r="H25" s="464">
        <f t="shared" si="4"/>
        <v>66.2</v>
      </c>
      <c r="I25" s="465">
        <f t="shared" si="4"/>
        <v>27.1</v>
      </c>
    </row>
    <row r="26" spans="2:9" ht="15" customHeight="1">
      <c r="B26" s="462"/>
      <c r="C26" s="466" t="s">
        <v>1418</v>
      </c>
      <c r="D26" s="463">
        <v>6.7</v>
      </c>
      <c r="E26" s="464">
        <v>5.9</v>
      </c>
      <c r="F26" s="464">
        <v>7.7</v>
      </c>
      <c r="G26" s="464">
        <v>3.9</v>
      </c>
      <c r="H26" s="464">
        <v>4</v>
      </c>
      <c r="I26" s="465">
        <v>5</v>
      </c>
    </row>
    <row r="27" spans="2:9" ht="15" customHeight="1">
      <c r="B27" s="462"/>
      <c r="C27" s="466" t="s">
        <v>1419</v>
      </c>
      <c r="D27" s="463">
        <v>5</v>
      </c>
      <c r="E27" s="464">
        <v>1</v>
      </c>
      <c r="F27" s="464">
        <v>1.6</v>
      </c>
      <c r="G27" s="464">
        <v>1</v>
      </c>
      <c r="H27" s="464">
        <v>2.8</v>
      </c>
      <c r="I27" s="465">
        <v>4.3</v>
      </c>
    </row>
    <row r="28" spans="2:9" ht="15" customHeight="1">
      <c r="B28" s="469"/>
      <c r="C28" s="470" t="s">
        <v>1325</v>
      </c>
      <c r="D28" s="471">
        <v>115.3</v>
      </c>
      <c r="E28" s="472">
        <v>68.8</v>
      </c>
      <c r="F28" s="472">
        <v>81.1</v>
      </c>
      <c r="G28" s="472">
        <v>57</v>
      </c>
      <c r="H28" s="472">
        <v>59.4</v>
      </c>
      <c r="I28" s="473">
        <v>17.8</v>
      </c>
    </row>
    <row r="29" spans="2:3" ht="15" customHeight="1">
      <c r="B29" s="455" t="s">
        <v>1420</v>
      </c>
      <c r="C29" s="474"/>
    </row>
  </sheetData>
  <mergeCells count="6">
    <mergeCell ref="B21:C21"/>
    <mergeCell ref="B25:C25"/>
    <mergeCell ref="B5:C5"/>
    <mergeCell ref="B4:C4"/>
    <mergeCell ref="B6:C6"/>
    <mergeCell ref="B17:C17"/>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I49"/>
  <sheetViews>
    <sheetView workbookViewId="0" topLeftCell="A1">
      <selection activeCell="A1" sqref="A1"/>
    </sheetView>
  </sheetViews>
  <sheetFormatPr defaultColWidth="9.00390625" defaultRowHeight="13.5"/>
  <cols>
    <col min="1" max="1" width="3.625" style="475" customWidth="1"/>
    <col min="2" max="2" width="2.25390625" style="475" customWidth="1"/>
    <col min="3" max="3" width="26.125" style="475" customWidth="1"/>
    <col min="4" max="6" width="12.125" style="475" customWidth="1"/>
    <col min="7" max="7" width="12.125" style="477" customWidth="1"/>
    <col min="8" max="9" width="12.125" style="475" customWidth="1"/>
    <col min="10" max="16384" width="9.00390625" style="475" customWidth="1"/>
  </cols>
  <sheetData>
    <row r="1" spans="2:3" ht="14.25">
      <c r="B1" s="476" t="s">
        <v>1474</v>
      </c>
      <c r="C1" s="476"/>
    </row>
    <row r="2" spans="2:3" ht="14.25">
      <c r="B2" s="476" t="s">
        <v>1442</v>
      </c>
      <c r="C2" s="476"/>
    </row>
    <row r="3" spans="2:3" ht="14.25">
      <c r="B3" s="476" t="s">
        <v>1443</v>
      </c>
      <c r="C3" s="476"/>
    </row>
    <row r="4" ht="12.75" thickBot="1">
      <c r="I4" s="478" t="s">
        <v>1444</v>
      </c>
    </row>
    <row r="5" spans="1:9" ht="53.25" customHeight="1" thickTop="1">
      <c r="A5" s="479"/>
      <c r="B5" s="1362" t="s">
        <v>1445</v>
      </c>
      <c r="C5" s="1363"/>
      <c r="D5" s="480" t="s">
        <v>1422</v>
      </c>
      <c r="E5" s="480" t="s">
        <v>1423</v>
      </c>
      <c r="F5" s="481" t="s">
        <v>1446</v>
      </c>
      <c r="G5" s="482" t="s">
        <v>1447</v>
      </c>
      <c r="H5" s="483" t="s">
        <v>1448</v>
      </c>
      <c r="I5" s="483" t="s">
        <v>1449</v>
      </c>
    </row>
    <row r="6" spans="1:9" s="488" customFormat="1" ht="25.5" customHeight="1">
      <c r="A6" s="484"/>
      <c r="B6" s="1368" t="s">
        <v>1450</v>
      </c>
      <c r="C6" s="1367"/>
      <c r="D6" s="485">
        <v>4712</v>
      </c>
      <c r="E6" s="486">
        <v>123249</v>
      </c>
      <c r="F6" s="486">
        <v>809601</v>
      </c>
      <c r="G6" s="486">
        <v>1319697</v>
      </c>
      <c r="H6" s="486">
        <v>1015594</v>
      </c>
      <c r="I6" s="487">
        <v>341050</v>
      </c>
    </row>
    <row r="7" spans="1:9" s="488" customFormat="1" ht="25.5" customHeight="1">
      <c r="A7" s="484"/>
      <c r="B7" s="1366" t="s">
        <v>1451</v>
      </c>
      <c r="C7" s="1367"/>
      <c r="D7" s="485">
        <v>4738</v>
      </c>
      <c r="E7" s="486">
        <v>125366</v>
      </c>
      <c r="F7" s="486">
        <v>804458</v>
      </c>
      <c r="G7" s="486">
        <v>1349209</v>
      </c>
      <c r="H7" s="486">
        <v>1037014</v>
      </c>
      <c r="I7" s="487">
        <v>367980</v>
      </c>
    </row>
    <row r="8" spans="1:9" s="494" customFormat="1" ht="25.5" customHeight="1">
      <c r="A8" s="489"/>
      <c r="B8" s="1364" t="s">
        <v>1452</v>
      </c>
      <c r="C8" s="1365"/>
      <c r="D8" s="490">
        <f aca="true" t="shared" si="0" ref="D8:I8">SUM(D11:D12)</f>
        <v>4777</v>
      </c>
      <c r="E8" s="491">
        <f t="shared" si="0"/>
        <v>129957</v>
      </c>
      <c r="F8" s="492">
        <f t="shared" si="0"/>
        <v>887703</v>
      </c>
      <c r="G8" s="492">
        <f t="shared" si="0"/>
        <v>1485824</v>
      </c>
      <c r="H8" s="491">
        <f t="shared" si="0"/>
        <v>1169471</v>
      </c>
      <c r="I8" s="493">
        <f t="shared" si="0"/>
        <v>412688</v>
      </c>
    </row>
    <row r="9" spans="1:9" ht="12">
      <c r="A9" s="479"/>
      <c r="B9" s="495"/>
      <c r="C9" s="496"/>
      <c r="D9" s="497">
        <v>7983</v>
      </c>
      <c r="E9" s="497">
        <v>136269</v>
      </c>
      <c r="F9" s="497">
        <v>896200</v>
      </c>
      <c r="G9" s="497">
        <v>1505190</v>
      </c>
      <c r="H9" s="498"/>
      <c r="I9" s="499"/>
    </row>
    <row r="10" spans="1:9" ht="13.5" customHeight="1">
      <c r="A10" s="479"/>
      <c r="B10" s="495"/>
      <c r="C10" s="496"/>
      <c r="D10" s="497"/>
      <c r="E10" s="497"/>
      <c r="F10" s="497"/>
      <c r="G10" s="497"/>
      <c r="H10" s="498"/>
      <c r="I10" s="499"/>
    </row>
    <row r="11" spans="1:9" s="506" customFormat="1" ht="12" customHeight="1">
      <c r="A11" s="500"/>
      <c r="B11" s="501"/>
      <c r="C11" s="502" t="s">
        <v>1453</v>
      </c>
      <c r="D11" s="503">
        <f>SUM(D14:D20,D23:D25,D33)</f>
        <v>3133</v>
      </c>
      <c r="E11" s="504">
        <f>SUM(E14:E20,E23:E25,E33)</f>
        <v>65962</v>
      </c>
      <c r="F11" s="504">
        <v>378693</v>
      </c>
      <c r="G11" s="504">
        <f>SUM(G14:G20,G23:G25,G33)</f>
        <v>655484</v>
      </c>
      <c r="H11" s="504">
        <v>433513</v>
      </c>
      <c r="I11" s="505">
        <v>165299</v>
      </c>
    </row>
    <row r="12" spans="1:9" s="506" customFormat="1" ht="12" customHeight="1">
      <c r="A12" s="500"/>
      <c r="B12" s="501"/>
      <c r="C12" s="502" t="s">
        <v>1454</v>
      </c>
      <c r="D12" s="503">
        <f>SUM(D21:D22,D26:D32)</f>
        <v>1644</v>
      </c>
      <c r="E12" s="504">
        <f>SUM(E21:E22,E26:E32)</f>
        <v>63995</v>
      </c>
      <c r="F12" s="504">
        <v>509010</v>
      </c>
      <c r="G12" s="504">
        <v>830340</v>
      </c>
      <c r="H12" s="504">
        <f>SUM(H21:H22,H26:H32)</f>
        <v>735958</v>
      </c>
      <c r="I12" s="505">
        <v>247389</v>
      </c>
    </row>
    <row r="13" spans="1:9" s="506" customFormat="1" ht="6" customHeight="1">
      <c r="A13" s="500"/>
      <c r="B13" s="501"/>
      <c r="C13" s="502"/>
      <c r="D13" s="503"/>
      <c r="E13" s="504"/>
      <c r="F13" s="504"/>
      <c r="G13" s="507"/>
      <c r="H13" s="504"/>
      <c r="I13" s="505"/>
    </row>
    <row r="14" spans="1:9" ht="12">
      <c r="A14" s="479"/>
      <c r="B14" s="495" t="s">
        <v>1424</v>
      </c>
      <c r="C14" s="508" t="s">
        <v>1425</v>
      </c>
      <c r="D14" s="509">
        <v>729</v>
      </c>
      <c r="E14" s="345">
        <v>15527</v>
      </c>
      <c r="F14" s="345">
        <v>140367</v>
      </c>
      <c r="G14" s="510">
        <v>210991</v>
      </c>
      <c r="H14" s="345">
        <v>145838</v>
      </c>
      <c r="I14" s="346">
        <v>39735</v>
      </c>
    </row>
    <row r="15" spans="1:9" ht="12">
      <c r="A15" s="479"/>
      <c r="B15" s="495" t="s">
        <v>1424</v>
      </c>
      <c r="C15" s="508" t="s">
        <v>1455</v>
      </c>
      <c r="D15" s="509">
        <v>649</v>
      </c>
      <c r="E15" s="345">
        <v>13077</v>
      </c>
      <c r="F15" s="345">
        <v>66667</v>
      </c>
      <c r="G15" s="510">
        <v>113996</v>
      </c>
      <c r="H15" s="345">
        <v>78604</v>
      </c>
      <c r="I15" s="346">
        <v>28031</v>
      </c>
    </row>
    <row r="16" spans="1:9" ht="12">
      <c r="A16" s="479"/>
      <c r="B16" s="495" t="s">
        <v>1424</v>
      </c>
      <c r="C16" s="508" t="s">
        <v>1456</v>
      </c>
      <c r="D16" s="509">
        <v>312</v>
      </c>
      <c r="E16" s="345">
        <v>10144</v>
      </c>
      <c r="F16" s="345">
        <v>15492</v>
      </c>
      <c r="G16" s="510">
        <v>37425</v>
      </c>
      <c r="H16" s="345">
        <v>27895</v>
      </c>
      <c r="I16" s="346">
        <v>15354</v>
      </c>
    </row>
    <row r="17" spans="1:9" ht="12">
      <c r="A17" s="479"/>
      <c r="B17" s="495" t="s">
        <v>1424</v>
      </c>
      <c r="C17" s="508" t="s">
        <v>1426</v>
      </c>
      <c r="D17" s="509">
        <v>390</v>
      </c>
      <c r="E17" s="345">
        <v>4334</v>
      </c>
      <c r="F17" s="345">
        <v>29573</v>
      </c>
      <c r="G17" s="510">
        <v>46653</v>
      </c>
      <c r="H17" s="345">
        <v>14462</v>
      </c>
      <c r="I17" s="346">
        <v>4508</v>
      </c>
    </row>
    <row r="18" spans="1:9" ht="12">
      <c r="A18" s="479"/>
      <c r="B18" s="495" t="s">
        <v>1424</v>
      </c>
      <c r="C18" s="508" t="s">
        <v>1427</v>
      </c>
      <c r="D18" s="509">
        <v>223</v>
      </c>
      <c r="E18" s="345">
        <v>4485</v>
      </c>
      <c r="F18" s="345">
        <v>22927</v>
      </c>
      <c r="G18" s="510">
        <v>43535</v>
      </c>
      <c r="H18" s="345">
        <v>33218</v>
      </c>
      <c r="I18" s="346">
        <v>14574</v>
      </c>
    </row>
    <row r="19" spans="1:9" ht="12">
      <c r="A19" s="479"/>
      <c r="B19" s="495" t="s">
        <v>1424</v>
      </c>
      <c r="C19" s="508" t="s">
        <v>1428</v>
      </c>
      <c r="D19" s="509">
        <v>81</v>
      </c>
      <c r="E19" s="345">
        <v>1973</v>
      </c>
      <c r="F19" s="345">
        <v>16202</v>
      </c>
      <c r="G19" s="510">
        <v>24042</v>
      </c>
      <c r="H19" s="345">
        <v>15281</v>
      </c>
      <c r="I19" s="346">
        <v>4603</v>
      </c>
    </row>
    <row r="20" spans="1:9" ht="12">
      <c r="A20" s="479"/>
      <c r="B20" s="495" t="s">
        <v>1424</v>
      </c>
      <c r="C20" s="508" t="s">
        <v>1457</v>
      </c>
      <c r="D20" s="509">
        <v>226</v>
      </c>
      <c r="E20" s="345">
        <v>3870</v>
      </c>
      <c r="F20" s="345">
        <v>13543</v>
      </c>
      <c r="G20" s="510">
        <v>31925</v>
      </c>
      <c r="H20" s="345">
        <v>20144</v>
      </c>
      <c r="I20" s="346">
        <v>10715</v>
      </c>
    </row>
    <row r="21" spans="1:9" ht="12">
      <c r="A21" s="479"/>
      <c r="B21" s="495"/>
      <c r="C21" s="508" t="s">
        <v>1429</v>
      </c>
      <c r="D21" s="509">
        <v>28</v>
      </c>
      <c r="E21" s="345">
        <v>2214</v>
      </c>
      <c r="F21" s="345">
        <v>33613</v>
      </c>
      <c r="G21" s="510">
        <v>63771</v>
      </c>
      <c r="H21" s="345">
        <v>62162</v>
      </c>
      <c r="I21" s="346">
        <v>27009</v>
      </c>
    </row>
    <row r="22" spans="1:9" ht="12">
      <c r="A22" s="479"/>
      <c r="B22" s="495"/>
      <c r="C22" s="508" t="s">
        <v>1430</v>
      </c>
      <c r="D22" s="509">
        <v>14</v>
      </c>
      <c r="E22" s="345">
        <v>118</v>
      </c>
      <c r="F22" s="345">
        <v>4389</v>
      </c>
      <c r="G22" s="510">
        <v>5834</v>
      </c>
      <c r="H22" s="345">
        <v>0</v>
      </c>
      <c r="I22" s="346">
        <v>0</v>
      </c>
    </row>
    <row r="23" spans="1:9" ht="12">
      <c r="A23" s="479"/>
      <c r="B23" s="495" t="s">
        <v>1424</v>
      </c>
      <c r="C23" s="508" t="s">
        <v>1431</v>
      </c>
      <c r="D23" s="509">
        <v>18</v>
      </c>
      <c r="E23" s="345">
        <v>239</v>
      </c>
      <c r="F23" s="345">
        <v>598</v>
      </c>
      <c r="G23" s="510">
        <v>1531</v>
      </c>
      <c r="H23" s="345" t="s">
        <v>1458</v>
      </c>
      <c r="I23" s="346" t="s">
        <v>1458</v>
      </c>
    </row>
    <row r="24" spans="1:9" ht="12">
      <c r="A24" s="479"/>
      <c r="B24" s="495" t="s">
        <v>1424</v>
      </c>
      <c r="C24" s="508" t="s">
        <v>1432</v>
      </c>
      <c r="D24" s="509">
        <v>77</v>
      </c>
      <c r="E24" s="345">
        <v>1725</v>
      </c>
      <c r="F24" s="345">
        <v>9495</v>
      </c>
      <c r="G24" s="510">
        <v>16242</v>
      </c>
      <c r="H24" s="345">
        <v>14425</v>
      </c>
      <c r="I24" s="346">
        <v>5258</v>
      </c>
    </row>
    <row r="25" spans="1:9" ht="12">
      <c r="A25" s="479"/>
      <c r="B25" s="495" t="s">
        <v>1424</v>
      </c>
      <c r="C25" s="508" t="s">
        <v>1433</v>
      </c>
      <c r="D25" s="509">
        <v>204</v>
      </c>
      <c r="E25" s="345">
        <v>5692</v>
      </c>
      <c r="F25" s="345">
        <v>39863</v>
      </c>
      <c r="G25" s="510">
        <v>80497</v>
      </c>
      <c r="H25" s="345">
        <v>46101</v>
      </c>
      <c r="I25" s="346">
        <v>22495</v>
      </c>
    </row>
    <row r="26" spans="1:9" ht="12">
      <c r="A26" s="479"/>
      <c r="B26" s="495"/>
      <c r="C26" s="508" t="s">
        <v>1434</v>
      </c>
      <c r="D26" s="509">
        <v>75</v>
      </c>
      <c r="E26" s="345">
        <v>2059</v>
      </c>
      <c r="F26" s="345">
        <v>24170</v>
      </c>
      <c r="G26" s="510">
        <v>40408</v>
      </c>
      <c r="H26" s="345">
        <v>28467</v>
      </c>
      <c r="I26" s="346">
        <v>8562</v>
      </c>
    </row>
    <row r="27" spans="1:9" ht="12">
      <c r="A27" s="479"/>
      <c r="B27" s="495"/>
      <c r="C27" s="508" t="s">
        <v>1435</v>
      </c>
      <c r="D27" s="509">
        <v>31</v>
      </c>
      <c r="E27" s="345">
        <v>947</v>
      </c>
      <c r="F27" s="345">
        <v>49092</v>
      </c>
      <c r="G27" s="510">
        <v>56872</v>
      </c>
      <c r="H27" s="345">
        <v>52239</v>
      </c>
      <c r="I27" s="346">
        <v>5577</v>
      </c>
    </row>
    <row r="28" spans="1:9" ht="12">
      <c r="A28" s="479"/>
      <c r="B28" s="495"/>
      <c r="C28" s="508" t="s">
        <v>1436</v>
      </c>
      <c r="D28" s="509">
        <v>305</v>
      </c>
      <c r="E28" s="345">
        <v>4805</v>
      </c>
      <c r="F28" s="345">
        <v>31765</v>
      </c>
      <c r="G28" s="510">
        <v>53866</v>
      </c>
      <c r="H28" s="345">
        <v>31729</v>
      </c>
      <c r="I28" s="346">
        <v>9815</v>
      </c>
    </row>
    <row r="29" spans="1:9" ht="12">
      <c r="A29" s="479"/>
      <c r="B29" s="495"/>
      <c r="C29" s="508" t="s">
        <v>1437</v>
      </c>
      <c r="D29" s="509">
        <v>321</v>
      </c>
      <c r="E29" s="345">
        <v>8623</v>
      </c>
      <c r="F29" s="345">
        <v>42623</v>
      </c>
      <c r="G29" s="510">
        <v>87250</v>
      </c>
      <c r="H29" s="345">
        <v>68518</v>
      </c>
      <c r="I29" s="346">
        <v>31304</v>
      </c>
    </row>
    <row r="30" spans="1:9" ht="12">
      <c r="A30" s="479"/>
      <c r="B30" s="495"/>
      <c r="C30" s="508" t="s">
        <v>1438</v>
      </c>
      <c r="D30" s="509">
        <v>691</v>
      </c>
      <c r="E30" s="345">
        <v>38106</v>
      </c>
      <c r="F30" s="345">
        <v>286097</v>
      </c>
      <c r="G30" s="510">
        <v>457776</v>
      </c>
      <c r="H30" s="345">
        <v>436195</v>
      </c>
      <c r="I30" s="346">
        <v>144989</v>
      </c>
    </row>
    <row r="31" spans="1:9" ht="12">
      <c r="A31" s="479"/>
      <c r="B31" s="495"/>
      <c r="C31" s="508" t="s">
        <v>1439</v>
      </c>
      <c r="D31" s="509">
        <v>121</v>
      </c>
      <c r="E31" s="345">
        <v>3961</v>
      </c>
      <c r="F31" s="345">
        <v>25677</v>
      </c>
      <c r="G31" s="510">
        <v>42838</v>
      </c>
      <c r="H31" s="345">
        <v>36549</v>
      </c>
      <c r="I31" s="346">
        <v>11657</v>
      </c>
    </row>
    <row r="32" spans="1:9" ht="12">
      <c r="A32" s="479"/>
      <c r="B32" s="495"/>
      <c r="C32" s="508" t="s">
        <v>1440</v>
      </c>
      <c r="D32" s="509">
        <v>58</v>
      </c>
      <c r="E32" s="345">
        <v>3162</v>
      </c>
      <c r="F32" s="345">
        <v>11585</v>
      </c>
      <c r="G32" s="510">
        <v>21726</v>
      </c>
      <c r="H32" s="345">
        <v>20099</v>
      </c>
      <c r="I32" s="346">
        <v>8477</v>
      </c>
    </row>
    <row r="33" spans="1:9" ht="12">
      <c r="A33" s="479"/>
      <c r="B33" s="495" t="s">
        <v>1424</v>
      </c>
      <c r="C33" s="508" t="s">
        <v>1441</v>
      </c>
      <c r="D33" s="509">
        <v>224</v>
      </c>
      <c r="E33" s="345">
        <v>4896</v>
      </c>
      <c r="F33" s="345">
        <v>23968</v>
      </c>
      <c r="G33" s="510">
        <v>48647</v>
      </c>
      <c r="H33" s="345" t="s">
        <v>1458</v>
      </c>
      <c r="I33" s="346" t="s">
        <v>1458</v>
      </c>
    </row>
    <row r="34" spans="1:9" ht="9" customHeight="1">
      <c r="A34" s="479"/>
      <c r="B34" s="495"/>
      <c r="C34" s="511"/>
      <c r="D34" s="512"/>
      <c r="E34" s="498"/>
      <c r="F34" s="498"/>
      <c r="H34" s="498"/>
      <c r="I34" s="499"/>
    </row>
    <row r="35" spans="1:9" s="506" customFormat="1" ht="11.25">
      <c r="A35" s="500"/>
      <c r="B35" s="501"/>
      <c r="C35" s="502" t="s">
        <v>1459</v>
      </c>
      <c r="D35" s="513">
        <f aca="true" t="shared" si="1" ref="D35:I35">SUM(D36:D38)</f>
        <v>3846</v>
      </c>
      <c r="E35" s="513">
        <f t="shared" si="1"/>
        <v>41726</v>
      </c>
      <c r="F35" s="513">
        <f t="shared" si="1"/>
        <v>171743</v>
      </c>
      <c r="G35" s="513">
        <f t="shared" si="1"/>
        <v>322763</v>
      </c>
      <c r="H35" s="513">
        <f t="shared" si="1"/>
        <v>0</v>
      </c>
      <c r="I35" s="514">
        <f t="shared" si="1"/>
        <v>0</v>
      </c>
    </row>
    <row r="36" spans="1:9" ht="12">
      <c r="A36" s="479"/>
      <c r="B36" s="495"/>
      <c r="C36" s="508" t="s">
        <v>1460</v>
      </c>
      <c r="D36" s="509">
        <v>2236</v>
      </c>
      <c r="E36" s="345">
        <v>13383</v>
      </c>
      <c r="F36" s="345">
        <v>43153</v>
      </c>
      <c r="G36" s="345">
        <v>82827</v>
      </c>
      <c r="H36" s="345">
        <v>0</v>
      </c>
      <c r="I36" s="346">
        <v>0</v>
      </c>
    </row>
    <row r="37" spans="1:9" ht="12">
      <c r="A37" s="479"/>
      <c r="B37" s="495"/>
      <c r="C37" s="508" t="s">
        <v>1461</v>
      </c>
      <c r="D37" s="509">
        <v>1034</v>
      </c>
      <c r="E37" s="345">
        <v>14208</v>
      </c>
      <c r="F37" s="345">
        <v>60817</v>
      </c>
      <c r="G37" s="345">
        <v>115568</v>
      </c>
      <c r="H37" s="345">
        <v>0</v>
      </c>
      <c r="I37" s="346">
        <v>0</v>
      </c>
    </row>
    <row r="38" spans="1:9" ht="12">
      <c r="A38" s="479"/>
      <c r="B38" s="495"/>
      <c r="C38" s="508" t="s">
        <v>1462</v>
      </c>
      <c r="D38" s="509">
        <v>576</v>
      </c>
      <c r="E38" s="345">
        <v>14135</v>
      </c>
      <c r="F38" s="345">
        <v>67773</v>
      </c>
      <c r="G38" s="345">
        <v>124368</v>
      </c>
      <c r="H38" s="345">
        <v>0</v>
      </c>
      <c r="I38" s="346">
        <v>0</v>
      </c>
    </row>
    <row r="39" spans="1:9" s="506" customFormat="1" ht="11.25">
      <c r="A39" s="500"/>
      <c r="B39" s="501"/>
      <c r="C39" s="502" t="s">
        <v>1463</v>
      </c>
      <c r="D39" s="513">
        <f>SUM(D40:D46)</f>
        <v>931</v>
      </c>
      <c r="E39" s="513">
        <f>SUM(E40:E46)</f>
        <v>88231</v>
      </c>
      <c r="F39" s="513">
        <f>SUM(F40:F46)</f>
        <v>715960</v>
      </c>
      <c r="G39" s="513">
        <v>1163061</v>
      </c>
      <c r="H39" s="513">
        <v>1169471</v>
      </c>
      <c r="I39" s="514">
        <v>412688</v>
      </c>
    </row>
    <row r="40" spans="1:9" ht="12">
      <c r="A40" s="479"/>
      <c r="B40" s="495"/>
      <c r="C40" s="508" t="s">
        <v>1464</v>
      </c>
      <c r="D40" s="509">
        <v>372</v>
      </c>
      <c r="E40" s="345">
        <v>14316</v>
      </c>
      <c r="F40" s="345">
        <v>84204</v>
      </c>
      <c r="G40" s="477">
        <v>144869</v>
      </c>
      <c r="H40" s="345">
        <v>145642</v>
      </c>
      <c r="I40" s="346">
        <v>55670</v>
      </c>
    </row>
    <row r="41" spans="1:9" ht="12">
      <c r="A41" s="479"/>
      <c r="B41" s="495"/>
      <c r="C41" s="508" t="s">
        <v>1465</v>
      </c>
      <c r="D41" s="509">
        <v>321</v>
      </c>
      <c r="E41" s="345">
        <v>21767</v>
      </c>
      <c r="F41" s="345">
        <v>135415</v>
      </c>
      <c r="G41" s="477">
        <v>222178</v>
      </c>
      <c r="H41" s="345">
        <v>221338</v>
      </c>
      <c r="I41" s="346">
        <v>78805</v>
      </c>
    </row>
    <row r="42" spans="1:9" ht="12">
      <c r="A42" s="479"/>
      <c r="B42" s="495"/>
      <c r="C42" s="508" t="s">
        <v>1466</v>
      </c>
      <c r="D42" s="509">
        <v>155</v>
      </c>
      <c r="E42" s="345">
        <v>20747</v>
      </c>
      <c r="F42" s="345">
        <v>182455</v>
      </c>
      <c r="G42" s="477">
        <v>273222</v>
      </c>
      <c r="H42" s="345">
        <v>274552</v>
      </c>
      <c r="I42" s="346">
        <v>85422</v>
      </c>
    </row>
    <row r="43" spans="1:9" ht="12">
      <c r="A43" s="479"/>
      <c r="B43" s="495"/>
      <c r="C43" s="508" t="s">
        <v>1467</v>
      </c>
      <c r="D43" s="509">
        <v>44</v>
      </c>
      <c r="E43" s="345">
        <v>10522</v>
      </c>
      <c r="F43" s="345">
        <v>85263</v>
      </c>
      <c r="G43" s="477">
        <v>162298</v>
      </c>
      <c r="H43" s="345">
        <v>160826</v>
      </c>
      <c r="I43" s="346">
        <v>70052</v>
      </c>
    </row>
    <row r="44" spans="1:9" ht="12">
      <c r="A44" s="479"/>
      <c r="B44" s="495"/>
      <c r="C44" s="508" t="s">
        <v>1468</v>
      </c>
      <c r="D44" s="509">
        <v>21</v>
      </c>
      <c r="E44" s="345">
        <v>7403</v>
      </c>
      <c r="F44" s="345">
        <v>87521</v>
      </c>
      <c r="G44" s="477">
        <v>125187</v>
      </c>
      <c r="H44" s="345">
        <v>125842</v>
      </c>
      <c r="I44" s="346">
        <v>34266</v>
      </c>
    </row>
    <row r="45" spans="1:9" ht="12">
      <c r="A45" s="479"/>
      <c r="B45" s="495"/>
      <c r="C45" s="508" t="s">
        <v>1469</v>
      </c>
      <c r="D45" s="509">
        <v>15</v>
      </c>
      <c r="E45" s="345">
        <v>9778</v>
      </c>
      <c r="F45" s="345">
        <v>114573</v>
      </c>
      <c r="G45" s="477">
        <v>180725</v>
      </c>
      <c r="H45" s="345">
        <v>185846</v>
      </c>
      <c r="I45" s="346">
        <v>63499</v>
      </c>
    </row>
    <row r="46" spans="1:9" ht="12">
      <c r="A46" s="511"/>
      <c r="B46" s="515"/>
      <c r="C46" s="516" t="s">
        <v>1470</v>
      </c>
      <c r="D46" s="517">
        <v>3</v>
      </c>
      <c r="E46" s="518">
        <v>3698</v>
      </c>
      <c r="F46" s="518">
        <v>26529</v>
      </c>
      <c r="G46" s="519">
        <v>54581</v>
      </c>
      <c r="H46" s="518">
        <v>55426</v>
      </c>
      <c r="I46" s="520">
        <v>24973</v>
      </c>
    </row>
    <row r="47" ht="12">
      <c r="B47" s="475" t="s">
        <v>1471</v>
      </c>
    </row>
    <row r="48" ht="12">
      <c r="B48" s="475" t="s">
        <v>1472</v>
      </c>
    </row>
    <row r="49" ht="12">
      <c r="B49" s="475" t="s">
        <v>1473</v>
      </c>
    </row>
  </sheetData>
  <mergeCells count="4">
    <mergeCell ref="B5:C5"/>
    <mergeCell ref="B8:C8"/>
    <mergeCell ref="B7:C7"/>
    <mergeCell ref="B6:C6"/>
  </mergeCells>
  <printOptions/>
  <pageMargins left="0.2755905511811024" right="0.31496062992125984" top="0.5905511811023623" bottom="0.3937007874015748" header="0.2755905511811024" footer="0.196850393700787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B1:AE134"/>
  <sheetViews>
    <sheetView workbookViewId="0" topLeftCell="A1">
      <selection activeCell="A1" sqref="A1"/>
    </sheetView>
  </sheetViews>
  <sheetFormatPr defaultColWidth="9.00390625" defaultRowHeight="13.5"/>
  <cols>
    <col min="1" max="1" width="2.625" style="521" customWidth="1"/>
    <col min="2" max="2" width="1.75390625" style="521" customWidth="1"/>
    <col min="3" max="3" width="2.00390625" style="523" customWidth="1"/>
    <col min="4" max="4" width="10.625" style="523" customWidth="1"/>
    <col min="5" max="9" width="8.125" style="521" customWidth="1"/>
    <col min="10" max="11" width="7.75390625" style="521" customWidth="1"/>
    <col min="12" max="12" width="7.375" style="521" customWidth="1"/>
    <col min="13" max="19" width="7.125" style="521" customWidth="1"/>
    <col min="20" max="20" width="9.625" style="521" customWidth="1"/>
    <col min="21" max="24" width="8.625" style="521" customWidth="1"/>
    <col min="25" max="25" width="12.625" style="521" customWidth="1"/>
    <col min="26" max="26" width="13.625" style="521" customWidth="1"/>
    <col min="27" max="27" width="11.625" style="521" customWidth="1"/>
    <col min="28" max="29" width="13.625" style="521" customWidth="1"/>
    <col min="30" max="30" width="12.625" style="521" customWidth="1"/>
    <col min="31" max="31" width="9.625" style="521" customWidth="1"/>
    <col min="32" max="16384" width="9.00390625" style="521" customWidth="1"/>
  </cols>
  <sheetData>
    <row r="1" ht="18" customHeight="1">
      <c r="B1" s="522" t="s">
        <v>1510</v>
      </c>
    </row>
    <row r="2" spans="30:31" ht="18" customHeight="1" thickBot="1">
      <c r="AD2" s="524"/>
      <c r="AE2" s="524" t="s">
        <v>1485</v>
      </c>
    </row>
    <row r="3" spans="2:31" ht="13.5" customHeight="1" thickTop="1">
      <c r="B3" s="1397" t="s">
        <v>1486</v>
      </c>
      <c r="C3" s="1398"/>
      <c r="D3" s="1399"/>
      <c r="E3" s="1372" t="s">
        <v>1475</v>
      </c>
      <c r="F3" s="1388"/>
      <c r="G3" s="1388"/>
      <c r="H3" s="1388"/>
      <c r="I3" s="1388"/>
      <c r="J3" s="1388"/>
      <c r="K3" s="1388"/>
      <c r="L3" s="1388"/>
      <c r="M3" s="1388"/>
      <c r="N3" s="1388"/>
      <c r="O3" s="1388"/>
      <c r="P3" s="1388"/>
      <c r="Q3" s="1388"/>
      <c r="R3" s="1388"/>
      <c r="S3" s="1389"/>
      <c r="T3" s="1380" t="s">
        <v>1476</v>
      </c>
      <c r="U3" s="1380"/>
      <c r="V3" s="1380"/>
      <c r="W3" s="1380"/>
      <c r="X3" s="1380"/>
      <c r="Y3" s="1377" t="s">
        <v>1487</v>
      </c>
      <c r="Z3" s="1377" t="s">
        <v>1488</v>
      </c>
      <c r="AA3" s="1377" t="s">
        <v>1489</v>
      </c>
      <c r="AB3" s="1372" t="s">
        <v>1477</v>
      </c>
      <c r="AC3" s="1373"/>
      <c r="AD3" s="1373"/>
      <c r="AE3" s="1374"/>
    </row>
    <row r="4" spans="2:31" ht="24" customHeight="1">
      <c r="B4" s="1400"/>
      <c r="C4" s="1401"/>
      <c r="D4" s="1402"/>
      <c r="E4" s="1383" t="s">
        <v>1317</v>
      </c>
      <c r="F4" s="1385" t="s">
        <v>1478</v>
      </c>
      <c r="G4" s="1386"/>
      <c r="H4" s="1387"/>
      <c r="I4" s="1385" t="s">
        <v>1479</v>
      </c>
      <c r="J4" s="1390"/>
      <c r="K4" s="1390"/>
      <c r="L4" s="1390"/>
      <c r="M4" s="1390"/>
      <c r="N4" s="1390"/>
      <c r="O4" s="1390"/>
      <c r="P4" s="1390"/>
      <c r="Q4" s="1390"/>
      <c r="R4" s="1390"/>
      <c r="S4" s="1391"/>
      <c r="T4" s="1369" t="s">
        <v>1317</v>
      </c>
      <c r="U4" s="1370"/>
      <c r="V4" s="1371"/>
      <c r="W4" s="1381" t="s">
        <v>1490</v>
      </c>
      <c r="X4" s="1382"/>
      <c r="Y4" s="1378"/>
      <c r="Z4" s="1378"/>
      <c r="AA4" s="1378"/>
      <c r="AB4" s="1375" t="s">
        <v>1317</v>
      </c>
      <c r="AC4" s="528" t="s">
        <v>1480</v>
      </c>
      <c r="AD4" s="528" t="s">
        <v>1481</v>
      </c>
      <c r="AE4" s="528" t="s">
        <v>1482</v>
      </c>
    </row>
    <row r="5" spans="2:31" ht="34.5" customHeight="1">
      <c r="B5" s="1403"/>
      <c r="C5" s="1404"/>
      <c r="D5" s="1405"/>
      <c r="E5" s="1384"/>
      <c r="F5" s="530" t="s">
        <v>1343</v>
      </c>
      <c r="G5" s="531" t="s">
        <v>1491</v>
      </c>
      <c r="H5" s="530" t="s">
        <v>1342</v>
      </c>
      <c r="I5" s="532" t="s">
        <v>1492</v>
      </c>
      <c r="J5" s="531" t="s">
        <v>1493</v>
      </c>
      <c r="K5" s="531" t="s">
        <v>1494</v>
      </c>
      <c r="L5" s="531" t="s">
        <v>1495</v>
      </c>
      <c r="M5" s="531" t="s">
        <v>1496</v>
      </c>
      <c r="N5" s="531" t="s">
        <v>1497</v>
      </c>
      <c r="O5" s="531" t="s">
        <v>1498</v>
      </c>
      <c r="P5" s="531" t="s">
        <v>1499</v>
      </c>
      <c r="Q5" s="531" t="s">
        <v>1500</v>
      </c>
      <c r="R5" s="531" t="s">
        <v>1501</v>
      </c>
      <c r="S5" s="533" t="s">
        <v>1502</v>
      </c>
      <c r="T5" s="527" t="s">
        <v>1317</v>
      </c>
      <c r="U5" s="526" t="s">
        <v>1503</v>
      </c>
      <c r="V5" s="526" t="s">
        <v>1504</v>
      </c>
      <c r="W5" s="529" t="s">
        <v>1505</v>
      </c>
      <c r="X5" s="529" t="s">
        <v>1506</v>
      </c>
      <c r="Y5" s="1379"/>
      <c r="Z5" s="1379"/>
      <c r="AA5" s="1379"/>
      <c r="AB5" s="1376"/>
      <c r="AC5" s="530" t="s">
        <v>1483</v>
      </c>
      <c r="AD5" s="530" t="s">
        <v>1484</v>
      </c>
      <c r="AE5" s="530" t="s">
        <v>1484</v>
      </c>
    </row>
    <row r="6" spans="2:31" s="534" customFormat="1" ht="15" customHeight="1">
      <c r="B6" s="1396" t="s">
        <v>1116</v>
      </c>
      <c r="C6" s="1394"/>
      <c r="D6" s="1395"/>
      <c r="E6" s="536">
        <f aca="true" t="shared" si="0" ref="E6:AE6">SUM(E8:E9)</f>
        <v>7983</v>
      </c>
      <c r="F6" s="537">
        <f t="shared" si="0"/>
        <v>3113</v>
      </c>
      <c r="G6" s="537">
        <f t="shared" si="0"/>
        <v>80</v>
      </c>
      <c r="H6" s="537">
        <f t="shared" si="0"/>
        <v>4790</v>
      </c>
      <c r="I6" s="537">
        <f t="shared" si="0"/>
        <v>3206</v>
      </c>
      <c r="J6" s="537">
        <f t="shared" si="0"/>
        <v>2236</v>
      </c>
      <c r="K6" s="537">
        <f t="shared" si="0"/>
        <v>1034</v>
      </c>
      <c r="L6" s="537">
        <f t="shared" si="0"/>
        <v>576</v>
      </c>
      <c r="M6" s="537">
        <f t="shared" si="0"/>
        <v>372</v>
      </c>
      <c r="N6" s="537">
        <f t="shared" si="0"/>
        <v>321</v>
      </c>
      <c r="O6" s="537">
        <f t="shared" si="0"/>
        <v>155</v>
      </c>
      <c r="P6" s="537">
        <f t="shared" si="0"/>
        <v>44</v>
      </c>
      <c r="Q6" s="537">
        <f t="shared" si="0"/>
        <v>21</v>
      </c>
      <c r="R6" s="537">
        <f t="shared" si="0"/>
        <v>15</v>
      </c>
      <c r="S6" s="537">
        <f t="shared" si="0"/>
        <v>3</v>
      </c>
      <c r="T6" s="537">
        <f t="shared" si="0"/>
        <v>136269</v>
      </c>
      <c r="U6" s="537">
        <f t="shared" si="0"/>
        <v>64353</v>
      </c>
      <c r="V6" s="537">
        <f t="shared" si="0"/>
        <v>71916</v>
      </c>
      <c r="W6" s="537">
        <f t="shared" si="0"/>
        <v>59239</v>
      </c>
      <c r="X6" s="537">
        <f t="shared" si="0"/>
        <v>69090</v>
      </c>
      <c r="Y6" s="537">
        <f t="shared" si="0"/>
        <v>25413728</v>
      </c>
      <c r="Z6" s="537">
        <f t="shared" si="0"/>
        <v>89620033</v>
      </c>
      <c r="AA6" s="537">
        <f t="shared" si="0"/>
        <v>465355</v>
      </c>
      <c r="AB6" s="537">
        <f t="shared" si="0"/>
        <v>150519002</v>
      </c>
      <c r="AC6" s="537">
        <f t="shared" si="0"/>
        <v>136400582</v>
      </c>
      <c r="AD6" s="537">
        <f t="shared" si="0"/>
        <v>13948825</v>
      </c>
      <c r="AE6" s="538">
        <f t="shared" si="0"/>
        <v>169595</v>
      </c>
    </row>
    <row r="7" spans="2:31" s="534" customFormat="1" ht="15" customHeight="1">
      <c r="B7" s="539"/>
      <c r="C7" s="540"/>
      <c r="D7" s="535"/>
      <c r="E7" s="541"/>
      <c r="F7" s="542"/>
      <c r="G7" s="542"/>
      <c r="H7" s="542"/>
      <c r="I7" s="542"/>
      <c r="J7" s="542"/>
      <c r="K7" s="542"/>
      <c r="L7" s="542"/>
      <c r="M7" s="542"/>
      <c r="N7" s="542"/>
      <c r="O7" s="542"/>
      <c r="P7" s="542"/>
      <c r="Q7" s="542"/>
      <c r="R7" s="542"/>
      <c r="S7" s="542"/>
      <c r="T7" s="542"/>
      <c r="U7" s="542"/>
      <c r="V7" s="542"/>
      <c r="W7" s="542"/>
      <c r="X7" s="542"/>
      <c r="Y7" s="542"/>
      <c r="Z7" s="542"/>
      <c r="AA7" s="542"/>
      <c r="AB7" s="542"/>
      <c r="AC7" s="542"/>
      <c r="AD7" s="542"/>
      <c r="AE7" s="543"/>
    </row>
    <row r="8" spans="2:31" s="534" customFormat="1" ht="15" customHeight="1">
      <c r="B8" s="539"/>
      <c r="C8" s="1394" t="s">
        <v>1119</v>
      </c>
      <c r="D8" s="1395"/>
      <c r="E8" s="541">
        <f aca="true" t="shared" si="1" ref="E8:N8">SUM(E16:E30)</f>
        <v>5887</v>
      </c>
      <c r="F8" s="542">
        <f t="shared" si="1"/>
        <v>2306</v>
      </c>
      <c r="G8" s="542">
        <f t="shared" si="1"/>
        <v>49</v>
      </c>
      <c r="H8" s="542">
        <f t="shared" si="1"/>
        <v>3532</v>
      </c>
      <c r="I8" s="542">
        <f t="shared" si="1"/>
        <v>2406</v>
      </c>
      <c r="J8" s="542">
        <f t="shared" si="1"/>
        <v>1684</v>
      </c>
      <c r="K8" s="542">
        <f t="shared" si="1"/>
        <v>725</v>
      </c>
      <c r="L8" s="542">
        <f t="shared" si="1"/>
        <v>416</v>
      </c>
      <c r="M8" s="542">
        <f t="shared" si="1"/>
        <v>256</v>
      </c>
      <c r="N8" s="542">
        <f t="shared" si="1"/>
        <v>231</v>
      </c>
      <c r="O8" s="542">
        <v>105</v>
      </c>
      <c r="P8" s="542">
        <f aca="true" t="shared" si="2" ref="P8:AE8">SUM(P16:P30)</f>
        <v>33</v>
      </c>
      <c r="Q8" s="542">
        <f t="shared" si="2"/>
        <v>15</v>
      </c>
      <c r="R8" s="542">
        <f t="shared" si="2"/>
        <v>15</v>
      </c>
      <c r="S8" s="542">
        <f t="shared" si="2"/>
        <v>1</v>
      </c>
      <c r="T8" s="542">
        <f t="shared" si="2"/>
        <v>98774</v>
      </c>
      <c r="U8" s="542">
        <f t="shared" si="2"/>
        <v>49736</v>
      </c>
      <c r="V8" s="542">
        <f t="shared" si="2"/>
        <v>49038</v>
      </c>
      <c r="W8" s="542">
        <f t="shared" si="2"/>
        <v>45919</v>
      </c>
      <c r="X8" s="542">
        <f t="shared" si="2"/>
        <v>46984</v>
      </c>
      <c r="Y8" s="542">
        <f t="shared" si="2"/>
        <v>19231331</v>
      </c>
      <c r="Z8" s="542">
        <f t="shared" si="2"/>
        <v>71179573</v>
      </c>
      <c r="AA8" s="542">
        <f t="shared" si="2"/>
        <v>347961</v>
      </c>
      <c r="AB8" s="542">
        <f t="shared" si="2"/>
        <v>118449629</v>
      </c>
      <c r="AC8" s="542">
        <f t="shared" si="2"/>
        <v>108035634</v>
      </c>
      <c r="AD8" s="542">
        <f t="shared" si="2"/>
        <v>10257311</v>
      </c>
      <c r="AE8" s="543">
        <f t="shared" si="2"/>
        <v>156684</v>
      </c>
    </row>
    <row r="9" spans="2:31" s="534" customFormat="1" ht="15" customHeight="1">
      <c r="B9" s="539"/>
      <c r="C9" s="1394" t="s">
        <v>1120</v>
      </c>
      <c r="D9" s="1395"/>
      <c r="E9" s="542">
        <f aca="true" t="shared" si="3" ref="E9:K9">SUM(E32:E65)</f>
        <v>2096</v>
      </c>
      <c r="F9" s="542">
        <f t="shared" si="3"/>
        <v>807</v>
      </c>
      <c r="G9" s="542">
        <f t="shared" si="3"/>
        <v>31</v>
      </c>
      <c r="H9" s="542">
        <f t="shared" si="3"/>
        <v>1258</v>
      </c>
      <c r="I9" s="542">
        <f t="shared" si="3"/>
        <v>800</v>
      </c>
      <c r="J9" s="542">
        <f t="shared" si="3"/>
        <v>552</v>
      </c>
      <c r="K9" s="542">
        <f t="shared" si="3"/>
        <v>309</v>
      </c>
      <c r="L9" s="542">
        <v>160</v>
      </c>
      <c r="M9" s="542">
        <f>SUM(M32:M65)</f>
        <v>116</v>
      </c>
      <c r="N9" s="542">
        <f>SUM(N32:N65)</f>
        <v>90</v>
      </c>
      <c r="O9" s="542">
        <v>50</v>
      </c>
      <c r="P9" s="542">
        <f aca="true" t="shared" si="4" ref="P9:AE9">SUM(P32:P65)</f>
        <v>11</v>
      </c>
      <c r="Q9" s="542">
        <f t="shared" si="4"/>
        <v>6</v>
      </c>
      <c r="R9" s="542">
        <f t="shared" si="4"/>
        <v>0</v>
      </c>
      <c r="S9" s="542">
        <f t="shared" si="4"/>
        <v>2</v>
      </c>
      <c r="T9" s="542">
        <f t="shared" si="4"/>
        <v>37495</v>
      </c>
      <c r="U9" s="542">
        <f t="shared" si="4"/>
        <v>14617</v>
      </c>
      <c r="V9" s="542">
        <f t="shared" si="4"/>
        <v>22878</v>
      </c>
      <c r="W9" s="542">
        <f t="shared" si="4"/>
        <v>13320</v>
      </c>
      <c r="X9" s="542">
        <f t="shared" si="4"/>
        <v>22106</v>
      </c>
      <c r="Y9" s="542">
        <f t="shared" si="4"/>
        <v>6182397</v>
      </c>
      <c r="Z9" s="542">
        <f t="shared" si="4"/>
        <v>18440460</v>
      </c>
      <c r="AA9" s="542">
        <f t="shared" si="4"/>
        <v>117394</v>
      </c>
      <c r="AB9" s="542">
        <f t="shared" si="4"/>
        <v>32069373</v>
      </c>
      <c r="AC9" s="542">
        <f t="shared" si="4"/>
        <v>28364948</v>
      </c>
      <c r="AD9" s="542">
        <f t="shared" si="4"/>
        <v>3691514</v>
      </c>
      <c r="AE9" s="543">
        <f t="shared" si="4"/>
        <v>12911</v>
      </c>
    </row>
    <row r="10" spans="2:31" ht="12" customHeight="1">
      <c r="B10" s="544"/>
      <c r="C10" s="545"/>
      <c r="D10" s="546"/>
      <c r="E10" s="547"/>
      <c r="F10" s="548"/>
      <c r="G10" s="548"/>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9"/>
    </row>
    <row r="11" spans="2:31" ht="12" customHeight="1">
      <c r="B11" s="544"/>
      <c r="C11" s="1392" t="s">
        <v>1507</v>
      </c>
      <c r="D11" s="1393"/>
      <c r="E11" s="547">
        <f aca="true" t="shared" si="5" ref="E11:K11">SUM(E16,E22:E24,E27:E29,E32:E38)</f>
        <v>3987</v>
      </c>
      <c r="F11" s="548">
        <f t="shared" si="5"/>
        <v>1426</v>
      </c>
      <c r="G11" s="548">
        <f t="shared" si="5"/>
        <v>33</v>
      </c>
      <c r="H11" s="548">
        <f t="shared" si="5"/>
        <v>2528</v>
      </c>
      <c r="I11" s="548">
        <f t="shared" si="5"/>
        <v>1825</v>
      </c>
      <c r="J11" s="548">
        <f t="shared" si="5"/>
        <v>1079</v>
      </c>
      <c r="K11" s="548">
        <f t="shared" si="5"/>
        <v>454</v>
      </c>
      <c r="L11" s="548">
        <v>237</v>
      </c>
      <c r="M11" s="548">
        <f>SUM(M16,M22:M24,M27:M29,M32:M38)</f>
        <v>148</v>
      </c>
      <c r="N11" s="548">
        <f>SUM(N16,N22:N24,N27:N29,N32:N38)</f>
        <v>137</v>
      </c>
      <c r="O11" s="548">
        <v>70</v>
      </c>
      <c r="P11" s="548">
        <f aca="true" t="shared" si="6" ref="P11:AE11">SUM(P16,P22:P24,P27:P29,P32:P38)</f>
        <v>19</v>
      </c>
      <c r="Q11" s="548">
        <f t="shared" si="6"/>
        <v>11</v>
      </c>
      <c r="R11" s="548">
        <f t="shared" si="6"/>
        <v>6</v>
      </c>
      <c r="S11" s="548">
        <f t="shared" si="6"/>
        <v>1</v>
      </c>
      <c r="T11" s="548">
        <f t="shared" si="6"/>
        <v>59590</v>
      </c>
      <c r="U11" s="548">
        <f t="shared" si="6"/>
        <v>29475</v>
      </c>
      <c r="V11" s="548">
        <f t="shared" si="6"/>
        <v>30115</v>
      </c>
      <c r="W11" s="548">
        <f t="shared" si="6"/>
        <v>26730</v>
      </c>
      <c r="X11" s="548">
        <f t="shared" si="6"/>
        <v>28617</v>
      </c>
      <c r="Y11" s="548">
        <f t="shared" si="6"/>
        <v>11326809</v>
      </c>
      <c r="Z11" s="548">
        <f t="shared" si="6"/>
        <v>39176331</v>
      </c>
      <c r="AA11" s="548">
        <f t="shared" si="6"/>
        <v>149069</v>
      </c>
      <c r="AB11" s="548">
        <f t="shared" si="6"/>
        <v>67779423</v>
      </c>
      <c r="AC11" s="548">
        <f t="shared" si="6"/>
        <v>61676324</v>
      </c>
      <c r="AD11" s="548">
        <f t="shared" si="6"/>
        <v>6002653</v>
      </c>
      <c r="AE11" s="549">
        <f t="shared" si="6"/>
        <v>100446</v>
      </c>
    </row>
    <row r="12" spans="2:31" ht="12" customHeight="1">
      <c r="B12" s="544"/>
      <c r="C12" s="1392" t="s">
        <v>1125</v>
      </c>
      <c r="D12" s="1393"/>
      <c r="E12" s="547">
        <f aca="true" t="shared" si="7" ref="E12:N12">SUM(E21,E40:E46)</f>
        <v>403</v>
      </c>
      <c r="F12" s="548">
        <f t="shared" si="7"/>
        <v>170</v>
      </c>
      <c r="G12" s="548">
        <f t="shared" si="7"/>
        <v>7</v>
      </c>
      <c r="H12" s="548">
        <f t="shared" si="7"/>
        <v>226</v>
      </c>
      <c r="I12" s="548">
        <f t="shared" si="7"/>
        <v>131</v>
      </c>
      <c r="J12" s="548">
        <f t="shared" si="7"/>
        <v>103</v>
      </c>
      <c r="K12" s="548">
        <f t="shared" si="7"/>
        <v>63</v>
      </c>
      <c r="L12" s="548">
        <f t="shared" si="7"/>
        <v>35</v>
      </c>
      <c r="M12" s="548">
        <f t="shared" si="7"/>
        <v>35</v>
      </c>
      <c r="N12" s="548">
        <f t="shared" si="7"/>
        <v>15</v>
      </c>
      <c r="O12" s="548">
        <v>15</v>
      </c>
      <c r="P12" s="548">
        <f aca="true" t="shared" si="8" ref="P12:AE12">SUM(P21,P40:P46)</f>
        <v>4</v>
      </c>
      <c r="Q12" s="548">
        <f t="shared" si="8"/>
        <v>0</v>
      </c>
      <c r="R12" s="548">
        <f t="shared" si="8"/>
        <v>2</v>
      </c>
      <c r="S12" s="548">
        <f t="shared" si="8"/>
        <v>0</v>
      </c>
      <c r="T12" s="548">
        <f t="shared" si="8"/>
        <v>9174</v>
      </c>
      <c r="U12" s="548">
        <f t="shared" si="8"/>
        <v>3372</v>
      </c>
      <c r="V12" s="548">
        <f t="shared" si="8"/>
        <v>5802</v>
      </c>
      <c r="W12" s="548">
        <f t="shared" si="8"/>
        <v>3142</v>
      </c>
      <c r="X12" s="548">
        <f t="shared" si="8"/>
        <v>5693</v>
      </c>
      <c r="Y12" s="548">
        <f t="shared" si="8"/>
        <v>1381840</v>
      </c>
      <c r="Z12" s="548">
        <f t="shared" si="8"/>
        <v>3891936</v>
      </c>
      <c r="AA12" s="548">
        <f t="shared" si="8"/>
        <v>16653</v>
      </c>
      <c r="AB12" s="548">
        <f t="shared" si="8"/>
        <v>6445323</v>
      </c>
      <c r="AC12" s="548">
        <f t="shared" si="8"/>
        <v>5622724</v>
      </c>
      <c r="AD12" s="548">
        <f t="shared" si="8"/>
        <v>818981</v>
      </c>
      <c r="AE12" s="549">
        <f t="shared" si="8"/>
        <v>3618</v>
      </c>
    </row>
    <row r="13" spans="2:31" ht="12" customHeight="1">
      <c r="B13" s="544"/>
      <c r="C13" s="1392" t="s">
        <v>1127</v>
      </c>
      <c r="D13" s="1393"/>
      <c r="E13" s="547">
        <f aca="true" t="shared" si="9" ref="E13:AE13">SUM(E17,E26,E30,E48:E52)</f>
        <v>1928</v>
      </c>
      <c r="F13" s="548">
        <f t="shared" si="9"/>
        <v>802</v>
      </c>
      <c r="G13" s="548">
        <f t="shared" si="9"/>
        <v>10</v>
      </c>
      <c r="H13" s="548">
        <f t="shared" si="9"/>
        <v>1116</v>
      </c>
      <c r="I13" s="548">
        <f t="shared" si="9"/>
        <v>670</v>
      </c>
      <c r="J13" s="548">
        <f t="shared" si="9"/>
        <v>600</v>
      </c>
      <c r="K13" s="548">
        <f t="shared" si="9"/>
        <v>259</v>
      </c>
      <c r="L13" s="548">
        <f t="shared" si="9"/>
        <v>149</v>
      </c>
      <c r="M13" s="548">
        <f t="shared" si="9"/>
        <v>101</v>
      </c>
      <c r="N13" s="548">
        <f t="shared" si="9"/>
        <v>86</v>
      </c>
      <c r="O13" s="548">
        <f t="shared" si="9"/>
        <v>43</v>
      </c>
      <c r="P13" s="548">
        <f t="shared" si="9"/>
        <v>9</v>
      </c>
      <c r="Q13" s="548">
        <f t="shared" si="9"/>
        <v>5</v>
      </c>
      <c r="R13" s="548">
        <f t="shared" si="9"/>
        <v>4</v>
      </c>
      <c r="S13" s="548">
        <f t="shared" si="9"/>
        <v>2</v>
      </c>
      <c r="T13" s="548">
        <f t="shared" si="9"/>
        <v>37243</v>
      </c>
      <c r="U13" s="548">
        <f t="shared" si="9"/>
        <v>18338</v>
      </c>
      <c r="V13" s="548">
        <f t="shared" si="9"/>
        <v>18905</v>
      </c>
      <c r="W13" s="548">
        <f t="shared" si="9"/>
        <v>17142</v>
      </c>
      <c r="X13" s="548">
        <f t="shared" si="9"/>
        <v>18218</v>
      </c>
      <c r="Y13" s="548">
        <f t="shared" si="9"/>
        <v>7258059</v>
      </c>
      <c r="Z13" s="548">
        <f t="shared" si="9"/>
        <v>24714219</v>
      </c>
      <c r="AA13" s="548">
        <f t="shared" si="9"/>
        <v>135517</v>
      </c>
      <c r="AB13" s="548">
        <f t="shared" si="9"/>
        <v>41275777</v>
      </c>
      <c r="AC13" s="548">
        <f t="shared" si="9"/>
        <v>36602674</v>
      </c>
      <c r="AD13" s="548">
        <f t="shared" si="9"/>
        <v>4646935</v>
      </c>
      <c r="AE13" s="549">
        <f t="shared" si="9"/>
        <v>26168</v>
      </c>
    </row>
    <row r="14" spans="2:31" ht="12" customHeight="1">
      <c r="B14" s="544"/>
      <c r="C14" s="1392" t="s">
        <v>1129</v>
      </c>
      <c r="D14" s="1393"/>
      <c r="E14" s="547">
        <f aca="true" t="shared" si="10" ref="E14:AE14">SUM(E18:E19,E54:E65)</f>
        <v>1665</v>
      </c>
      <c r="F14" s="548">
        <f t="shared" si="10"/>
        <v>715</v>
      </c>
      <c r="G14" s="548">
        <f t="shared" si="10"/>
        <v>30</v>
      </c>
      <c r="H14" s="548">
        <f t="shared" si="10"/>
        <v>920</v>
      </c>
      <c r="I14" s="548">
        <f t="shared" si="10"/>
        <v>580</v>
      </c>
      <c r="J14" s="548">
        <f t="shared" si="10"/>
        <v>454</v>
      </c>
      <c r="K14" s="548">
        <f t="shared" si="10"/>
        <v>258</v>
      </c>
      <c r="L14" s="548">
        <f t="shared" si="10"/>
        <v>155</v>
      </c>
      <c r="M14" s="548">
        <f t="shared" si="10"/>
        <v>88</v>
      </c>
      <c r="N14" s="548">
        <f t="shared" si="10"/>
        <v>83</v>
      </c>
      <c r="O14" s="548">
        <f t="shared" si="10"/>
        <v>27</v>
      </c>
      <c r="P14" s="548">
        <f t="shared" si="10"/>
        <v>12</v>
      </c>
      <c r="Q14" s="548">
        <f t="shared" si="10"/>
        <v>5</v>
      </c>
      <c r="R14" s="548">
        <f t="shared" si="10"/>
        <v>3</v>
      </c>
      <c r="S14" s="548">
        <f t="shared" si="10"/>
        <v>0</v>
      </c>
      <c r="T14" s="548">
        <f t="shared" si="10"/>
        <v>30262</v>
      </c>
      <c r="U14" s="548">
        <f t="shared" si="10"/>
        <v>13168</v>
      </c>
      <c r="V14" s="548">
        <f t="shared" si="10"/>
        <v>17094</v>
      </c>
      <c r="W14" s="548">
        <f t="shared" si="10"/>
        <v>12225</v>
      </c>
      <c r="X14" s="548">
        <f t="shared" si="10"/>
        <v>16562</v>
      </c>
      <c r="Y14" s="548">
        <f t="shared" si="10"/>
        <v>5447020</v>
      </c>
      <c r="Z14" s="548">
        <f t="shared" si="10"/>
        <v>21837547</v>
      </c>
      <c r="AA14" s="548">
        <f t="shared" si="10"/>
        <v>164116</v>
      </c>
      <c r="AB14" s="548">
        <f t="shared" si="10"/>
        <v>35018479</v>
      </c>
      <c r="AC14" s="548">
        <f t="shared" si="10"/>
        <v>32498860</v>
      </c>
      <c r="AD14" s="548">
        <f t="shared" si="10"/>
        <v>2480256</v>
      </c>
      <c r="AE14" s="549">
        <f t="shared" si="10"/>
        <v>39363</v>
      </c>
    </row>
    <row r="15" spans="2:31" ht="12" customHeight="1">
      <c r="B15" s="552"/>
      <c r="C15" s="553"/>
      <c r="D15" s="554"/>
      <c r="E15" s="547"/>
      <c r="F15" s="548"/>
      <c r="G15" s="548"/>
      <c r="H15" s="548"/>
      <c r="I15" s="548"/>
      <c r="J15" s="548"/>
      <c r="K15" s="548"/>
      <c r="L15" s="548"/>
      <c r="M15" s="548"/>
      <c r="N15" s="548"/>
      <c r="O15" s="548"/>
      <c r="P15" s="548"/>
      <c r="Q15" s="548"/>
      <c r="R15" s="548"/>
      <c r="S15" s="548"/>
      <c r="T15" s="548"/>
      <c r="U15" s="548"/>
      <c r="V15" s="548"/>
      <c r="W15" s="548"/>
      <c r="X15" s="548"/>
      <c r="Y15" s="548"/>
      <c r="Z15" s="548"/>
      <c r="AA15" s="548"/>
      <c r="AB15" s="548"/>
      <c r="AC15" s="548"/>
      <c r="AD15" s="548"/>
      <c r="AE15" s="549"/>
    </row>
    <row r="16" spans="2:31" ht="12" customHeight="1">
      <c r="B16" s="552"/>
      <c r="C16" s="553"/>
      <c r="D16" s="555" t="s">
        <v>1508</v>
      </c>
      <c r="E16" s="556">
        <f>SUM(F16:H16)</f>
        <v>1520</v>
      </c>
      <c r="F16" s="557">
        <v>612</v>
      </c>
      <c r="G16" s="557">
        <v>13</v>
      </c>
      <c r="H16" s="557">
        <v>895</v>
      </c>
      <c r="I16" s="558">
        <v>681</v>
      </c>
      <c r="J16" s="557">
        <v>436</v>
      </c>
      <c r="K16" s="557">
        <v>181</v>
      </c>
      <c r="L16" s="557">
        <v>84</v>
      </c>
      <c r="M16" s="557">
        <v>59</v>
      </c>
      <c r="N16" s="557">
        <v>40</v>
      </c>
      <c r="O16" s="557">
        <v>27</v>
      </c>
      <c r="P16" s="557">
        <v>8</v>
      </c>
      <c r="Q16" s="557">
        <v>3</v>
      </c>
      <c r="R16" s="557">
        <v>0</v>
      </c>
      <c r="S16" s="557">
        <v>1</v>
      </c>
      <c r="T16" s="557">
        <f>SUM(U16:V16)</f>
        <v>21169</v>
      </c>
      <c r="U16" s="557">
        <v>12353</v>
      </c>
      <c r="V16" s="557">
        <v>8816</v>
      </c>
      <c r="W16" s="557">
        <v>11362</v>
      </c>
      <c r="X16" s="557">
        <v>8356</v>
      </c>
      <c r="Y16" s="557">
        <v>4573761</v>
      </c>
      <c r="Z16" s="557">
        <v>13414458</v>
      </c>
      <c r="AA16" s="557">
        <v>32930</v>
      </c>
      <c r="AB16" s="557">
        <f>SUM(AC16:AE16)</f>
        <v>24322711</v>
      </c>
      <c r="AC16" s="557">
        <v>22601169</v>
      </c>
      <c r="AD16" s="557">
        <v>1633133</v>
      </c>
      <c r="AE16" s="559">
        <v>88409</v>
      </c>
    </row>
    <row r="17" spans="2:31" ht="12" customHeight="1">
      <c r="B17" s="552"/>
      <c r="C17" s="553"/>
      <c r="D17" s="555" t="s">
        <v>1133</v>
      </c>
      <c r="E17" s="556">
        <f>SUM(F17:H17)</f>
        <v>877</v>
      </c>
      <c r="F17" s="558">
        <v>365</v>
      </c>
      <c r="G17" s="558">
        <v>4</v>
      </c>
      <c r="H17" s="558">
        <v>508</v>
      </c>
      <c r="I17" s="558">
        <v>308</v>
      </c>
      <c r="J17" s="558">
        <v>286</v>
      </c>
      <c r="K17" s="558">
        <v>108</v>
      </c>
      <c r="L17" s="558">
        <v>73</v>
      </c>
      <c r="M17" s="558">
        <v>43</v>
      </c>
      <c r="N17" s="557">
        <v>36</v>
      </c>
      <c r="O17" s="558">
        <v>14</v>
      </c>
      <c r="P17" s="558">
        <v>3</v>
      </c>
      <c r="Q17" s="558">
        <v>3</v>
      </c>
      <c r="R17" s="558">
        <v>3</v>
      </c>
      <c r="S17" s="557">
        <v>0</v>
      </c>
      <c r="T17" s="557">
        <f>SUM(U17:V17)</f>
        <v>15691</v>
      </c>
      <c r="U17" s="558">
        <v>8136</v>
      </c>
      <c r="V17" s="558">
        <v>7555</v>
      </c>
      <c r="W17" s="558">
        <v>7586</v>
      </c>
      <c r="X17" s="558">
        <v>7224</v>
      </c>
      <c r="Y17" s="558">
        <v>3017768</v>
      </c>
      <c r="Z17" s="558">
        <v>13306623</v>
      </c>
      <c r="AA17" s="558">
        <v>53468</v>
      </c>
      <c r="AB17" s="557">
        <f>SUM(AC17:AE17)</f>
        <v>19941821</v>
      </c>
      <c r="AC17" s="558">
        <v>17607120</v>
      </c>
      <c r="AD17" s="558">
        <v>2325113</v>
      </c>
      <c r="AE17" s="560">
        <v>9588</v>
      </c>
    </row>
    <row r="18" spans="2:31" ht="12" customHeight="1">
      <c r="B18" s="552"/>
      <c r="C18" s="553"/>
      <c r="D18" s="555" t="s">
        <v>1135</v>
      </c>
      <c r="E18" s="556">
        <f>SUM(F18:H18)</f>
        <v>537</v>
      </c>
      <c r="F18" s="558">
        <v>224</v>
      </c>
      <c r="G18" s="558">
        <v>5</v>
      </c>
      <c r="H18" s="558">
        <v>308</v>
      </c>
      <c r="I18" s="558">
        <v>195</v>
      </c>
      <c r="J18" s="558">
        <v>156</v>
      </c>
      <c r="K18" s="558">
        <v>77</v>
      </c>
      <c r="L18" s="558">
        <v>49</v>
      </c>
      <c r="M18" s="558">
        <v>20</v>
      </c>
      <c r="N18" s="557">
        <v>22</v>
      </c>
      <c r="O18" s="558">
        <v>7</v>
      </c>
      <c r="P18" s="558">
        <v>7</v>
      </c>
      <c r="Q18" s="558">
        <v>2</v>
      </c>
      <c r="R18" s="558">
        <v>2</v>
      </c>
      <c r="S18" s="557">
        <v>0</v>
      </c>
      <c r="T18" s="557">
        <f>SUM(U18:V18)</f>
        <v>10398</v>
      </c>
      <c r="U18" s="558">
        <v>4920</v>
      </c>
      <c r="V18" s="558">
        <v>5478</v>
      </c>
      <c r="W18" s="558">
        <v>4600</v>
      </c>
      <c r="X18" s="558">
        <v>5295</v>
      </c>
      <c r="Y18" s="558">
        <v>2102000</v>
      </c>
      <c r="Z18" s="558">
        <v>5121500</v>
      </c>
      <c r="AA18" s="558">
        <v>45662</v>
      </c>
      <c r="AB18" s="557">
        <f>SUM(AC18:AE18)</f>
        <v>9311771</v>
      </c>
      <c r="AC18" s="558">
        <v>8232356</v>
      </c>
      <c r="AD18" s="558">
        <v>1067722</v>
      </c>
      <c r="AE18" s="560">
        <v>11693</v>
      </c>
    </row>
    <row r="19" spans="2:31" ht="12" customHeight="1">
      <c r="B19" s="552"/>
      <c r="C19" s="553"/>
      <c r="D19" s="555" t="s">
        <v>1137</v>
      </c>
      <c r="E19" s="556">
        <f>SUM(F19:H19)</f>
        <v>507</v>
      </c>
      <c r="F19" s="558">
        <v>233</v>
      </c>
      <c r="G19" s="558">
        <v>8</v>
      </c>
      <c r="H19" s="558">
        <v>266</v>
      </c>
      <c r="I19" s="558">
        <v>170</v>
      </c>
      <c r="J19" s="558">
        <v>135</v>
      </c>
      <c r="K19" s="558">
        <v>85</v>
      </c>
      <c r="L19" s="558">
        <v>45</v>
      </c>
      <c r="M19" s="558">
        <v>30</v>
      </c>
      <c r="N19" s="557">
        <v>28</v>
      </c>
      <c r="O19" s="558">
        <v>11</v>
      </c>
      <c r="P19" s="558">
        <v>2</v>
      </c>
      <c r="Q19" s="558">
        <v>0</v>
      </c>
      <c r="R19" s="558">
        <v>1</v>
      </c>
      <c r="S19" s="557">
        <v>0</v>
      </c>
      <c r="T19" s="557">
        <f>SUM(U19:V19)</f>
        <v>9098</v>
      </c>
      <c r="U19" s="558">
        <v>4654</v>
      </c>
      <c r="V19" s="558">
        <v>4444</v>
      </c>
      <c r="W19" s="558">
        <v>4377</v>
      </c>
      <c r="X19" s="558">
        <v>4311</v>
      </c>
      <c r="Y19" s="558">
        <v>1758637</v>
      </c>
      <c r="Z19" s="558">
        <v>11234637</v>
      </c>
      <c r="AA19" s="558">
        <v>80760</v>
      </c>
      <c r="AB19" s="557">
        <f>SUM(AC19:AE19)</f>
        <v>16846756</v>
      </c>
      <c r="AC19" s="558">
        <v>16366910</v>
      </c>
      <c r="AD19" s="558">
        <v>455701</v>
      </c>
      <c r="AE19" s="560">
        <v>24145</v>
      </c>
    </row>
    <row r="20" spans="2:31" ht="12" customHeight="1">
      <c r="B20" s="552"/>
      <c r="C20" s="553"/>
      <c r="D20" s="555"/>
      <c r="E20" s="556"/>
      <c r="F20" s="558"/>
      <c r="G20" s="558"/>
      <c r="H20" s="558"/>
      <c r="I20" s="558"/>
      <c r="J20" s="558"/>
      <c r="K20" s="558"/>
      <c r="L20" s="558"/>
      <c r="M20" s="558"/>
      <c r="N20" s="557"/>
      <c r="O20" s="558"/>
      <c r="P20" s="558"/>
      <c r="Q20" s="558"/>
      <c r="R20" s="558"/>
      <c r="S20" s="557"/>
      <c r="T20" s="557"/>
      <c r="U20" s="558"/>
      <c r="V20" s="558"/>
      <c r="W20" s="558"/>
      <c r="X20" s="558"/>
      <c r="Y20" s="558"/>
      <c r="Z20" s="558"/>
      <c r="AA20" s="558"/>
      <c r="AB20" s="557"/>
      <c r="AC20" s="558"/>
      <c r="AD20" s="558"/>
      <c r="AE20" s="560"/>
    </row>
    <row r="21" spans="2:31" ht="12" customHeight="1">
      <c r="B21" s="552"/>
      <c r="C21" s="553"/>
      <c r="D21" s="555" t="s">
        <v>1139</v>
      </c>
      <c r="E21" s="556">
        <f>SUM(F21:H21)</f>
        <v>198</v>
      </c>
      <c r="F21" s="558">
        <v>79</v>
      </c>
      <c r="G21" s="558">
        <v>3</v>
      </c>
      <c r="H21" s="558">
        <v>116</v>
      </c>
      <c r="I21" s="558">
        <v>78</v>
      </c>
      <c r="J21" s="558">
        <v>46</v>
      </c>
      <c r="K21" s="558">
        <v>25</v>
      </c>
      <c r="L21" s="558">
        <v>17</v>
      </c>
      <c r="M21" s="558">
        <v>16</v>
      </c>
      <c r="N21" s="557">
        <v>7</v>
      </c>
      <c r="O21" s="558">
        <v>5</v>
      </c>
      <c r="P21" s="558">
        <v>2</v>
      </c>
      <c r="Q21" s="558">
        <v>0</v>
      </c>
      <c r="R21" s="558">
        <v>2</v>
      </c>
      <c r="S21" s="557">
        <v>0</v>
      </c>
      <c r="T21" s="557">
        <f>SUM(U21:V21)</f>
        <v>4450</v>
      </c>
      <c r="U21" s="558">
        <v>1964</v>
      </c>
      <c r="V21" s="558">
        <v>2486</v>
      </c>
      <c r="W21" s="558">
        <v>1851</v>
      </c>
      <c r="X21" s="558">
        <v>2426</v>
      </c>
      <c r="Y21" s="558">
        <v>746821</v>
      </c>
      <c r="Z21" s="558">
        <v>2682188</v>
      </c>
      <c r="AA21" s="558">
        <v>13568</v>
      </c>
      <c r="AB21" s="557">
        <f>SUM(AC21:AE21)</f>
        <v>3960254</v>
      </c>
      <c r="AC21" s="558">
        <v>3588489</v>
      </c>
      <c r="AD21" s="558">
        <v>370136</v>
      </c>
      <c r="AE21" s="560">
        <v>1629</v>
      </c>
    </row>
    <row r="22" spans="2:31" ht="12" customHeight="1">
      <c r="B22" s="552"/>
      <c r="C22" s="553"/>
      <c r="D22" s="555" t="s">
        <v>1141</v>
      </c>
      <c r="E22" s="556">
        <f>SUM(F22:H22)</f>
        <v>351</v>
      </c>
      <c r="F22" s="558">
        <v>113</v>
      </c>
      <c r="G22" s="558">
        <v>3</v>
      </c>
      <c r="H22" s="558">
        <v>235</v>
      </c>
      <c r="I22" s="558">
        <v>158</v>
      </c>
      <c r="J22" s="558">
        <v>85</v>
      </c>
      <c r="K22" s="558">
        <v>42</v>
      </c>
      <c r="L22" s="558">
        <v>24</v>
      </c>
      <c r="M22" s="558">
        <v>19</v>
      </c>
      <c r="N22" s="557">
        <v>15</v>
      </c>
      <c r="O22" s="558">
        <v>4</v>
      </c>
      <c r="P22" s="558">
        <v>1</v>
      </c>
      <c r="Q22" s="558">
        <v>1</v>
      </c>
      <c r="R22" s="558">
        <v>2</v>
      </c>
      <c r="S22" s="557">
        <v>0</v>
      </c>
      <c r="T22" s="557">
        <f>SUM(U22:V22)</f>
        <v>5795</v>
      </c>
      <c r="U22" s="558">
        <v>2272</v>
      </c>
      <c r="V22" s="558">
        <v>3523</v>
      </c>
      <c r="W22" s="558">
        <v>2047</v>
      </c>
      <c r="X22" s="558">
        <v>3374</v>
      </c>
      <c r="Y22" s="558">
        <v>968579</v>
      </c>
      <c r="Z22" s="558">
        <v>3816149</v>
      </c>
      <c r="AA22" s="558">
        <v>50438</v>
      </c>
      <c r="AB22" s="557">
        <f>SUM(AC22:AE22)</f>
        <v>6097330</v>
      </c>
      <c r="AC22" s="558">
        <v>5616961</v>
      </c>
      <c r="AD22" s="558">
        <v>478940</v>
      </c>
      <c r="AE22" s="560">
        <v>1429</v>
      </c>
    </row>
    <row r="23" spans="2:31" ht="12" customHeight="1">
      <c r="B23" s="552"/>
      <c r="C23" s="553"/>
      <c r="D23" s="555" t="s">
        <v>1143</v>
      </c>
      <c r="E23" s="556">
        <f>SUM(F23:H23)</f>
        <v>264</v>
      </c>
      <c r="F23" s="558">
        <v>106</v>
      </c>
      <c r="G23" s="558">
        <v>5</v>
      </c>
      <c r="H23" s="558">
        <v>153</v>
      </c>
      <c r="I23" s="558">
        <v>105</v>
      </c>
      <c r="J23" s="558">
        <v>77</v>
      </c>
      <c r="K23" s="558">
        <v>34</v>
      </c>
      <c r="L23" s="558">
        <v>23</v>
      </c>
      <c r="M23" s="558">
        <v>7</v>
      </c>
      <c r="N23" s="557">
        <v>12</v>
      </c>
      <c r="O23" s="558">
        <v>5</v>
      </c>
      <c r="P23" s="558">
        <v>1</v>
      </c>
      <c r="Q23" s="558">
        <v>0</v>
      </c>
      <c r="R23" s="558">
        <v>0</v>
      </c>
      <c r="S23" s="557">
        <v>0</v>
      </c>
      <c r="T23" s="557">
        <f>SUM(U23:V23)</f>
        <v>3729</v>
      </c>
      <c r="U23" s="558">
        <v>1722</v>
      </c>
      <c r="V23" s="558">
        <v>2007</v>
      </c>
      <c r="W23" s="558">
        <v>1552</v>
      </c>
      <c r="X23" s="558">
        <v>1911</v>
      </c>
      <c r="Y23" s="558">
        <v>651236</v>
      </c>
      <c r="Z23" s="558">
        <v>2556593</v>
      </c>
      <c r="AA23" s="558">
        <v>1114</v>
      </c>
      <c r="AB23" s="557">
        <f>SUM(AC23:AE23)</f>
        <v>4083449</v>
      </c>
      <c r="AC23" s="558">
        <v>3819177</v>
      </c>
      <c r="AD23" s="558">
        <v>261411</v>
      </c>
      <c r="AE23" s="560">
        <v>2861</v>
      </c>
    </row>
    <row r="24" spans="2:31" ht="12" customHeight="1">
      <c r="B24" s="552"/>
      <c r="C24" s="553"/>
      <c r="D24" s="555" t="s">
        <v>1144</v>
      </c>
      <c r="E24" s="556">
        <f>SUM(F24:H24)</f>
        <v>311</v>
      </c>
      <c r="F24" s="558">
        <v>78</v>
      </c>
      <c r="G24" s="558">
        <v>0</v>
      </c>
      <c r="H24" s="558">
        <v>233</v>
      </c>
      <c r="I24" s="558">
        <v>153</v>
      </c>
      <c r="J24" s="558">
        <v>84</v>
      </c>
      <c r="K24" s="558">
        <v>29</v>
      </c>
      <c r="L24" s="558">
        <v>22</v>
      </c>
      <c r="M24" s="558">
        <v>8</v>
      </c>
      <c r="N24" s="558">
        <v>9</v>
      </c>
      <c r="O24" s="558">
        <v>4</v>
      </c>
      <c r="P24" s="558">
        <v>2</v>
      </c>
      <c r="Q24" s="558">
        <v>0</v>
      </c>
      <c r="R24" s="558">
        <v>0</v>
      </c>
      <c r="S24" s="557">
        <v>0</v>
      </c>
      <c r="T24" s="557">
        <f>SUM(U24:V24)</f>
        <v>3609</v>
      </c>
      <c r="U24" s="558">
        <v>1484</v>
      </c>
      <c r="V24" s="558">
        <v>2125</v>
      </c>
      <c r="W24" s="558">
        <v>1226</v>
      </c>
      <c r="X24" s="558">
        <v>1972</v>
      </c>
      <c r="Y24" s="558">
        <v>568514</v>
      </c>
      <c r="Z24" s="558">
        <v>1443148</v>
      </c>
      <c r="AA24" s="558">
        <v>6766</v>
      </c>
      <c r="AB24" s="557">
        <f>SUM(AC24:AE24)</f>
        <v>2706837</v>
      </c>
      <c r="AC24" s="558">
        <v>2235629</v>
      </c>
      <c r="AD24" s="558">
        <v>470645</v>
      </c>
      <c r="AE24" s="560">
        <v>563</v>
      </c>
    </row>
    <row r="25" spans="2:31" ht="12" customHeight="1">
      <c r="B25" s="552"/>
      <c r="C25" s="553"/>
      <c r="D25" s="555"/>
      <c r="E25" s="556"/>
      <c r="F25" s="558"/>
      <c r="G25" s="558"/>
      <c r="H25" s="558"/>
      <c r="I25" s="558"/>
      <c r="J25" s="558"/>
      <c r="K25" s="558"/>
      <c r="L25" s="558"/>
      <c r="M25" s="558"/>
      <c r="N25" s="558"/>
      <c r="O25" s="558"/>
      <c r="P25" s="558"/>
      <c r="Q25" s="558"/>
      <c r="R25" s="558"/>
      <c r="S25" s="557"/>
      <c r="T25" s="557"/>
      <c r="U25" s="558"/>
      <c r="V25" s="558"/>
      <c r="W25" s="558"/>
      <c r="X25" s="558"/>
      <c r="Y25" s="558"/>
      <c r="Z25" s="558"/>
      <c r="AA25" s="558"/>
      <c r="AB25" s="557"/>
      <c r="AC25" s="558"/>
      <c r="AD25" s="558"/>
      <c r="AE25" s="560"/>
    </row>
    <row r="26" spans="2:31" ht="12" customHeight="1">
      <c r="B26" s="552"/>
      <c r="C26" s="553"/>
      <c r="D26" s="555" t="s">
        <v>1147</v>
      </c>
      <c r="E26" s="556">
        <f>SUM(F26:H26)</f>
        <v>294</v>
      </c>
      <c r="F26" s="558">
        <v>106</v>
      </c>
      <c r="G26" s="558">
        <v>1</v>
      </c>
      <c r="H26" s="558">
        <v>187</v>
      </c>
      <c r="I26" s="558">
        <v>114</v>
      </c>
      <c r="J26" s="558">
        <v>90</v>
      </c>
      <c r="K26" s="558">
        <v>30</v>
      </c>
      <c r="L26" s="558">
        <v>18</v>
      </c>
      <c r="M26" s="558">
        <v>15</v>
      </c>
      <c r="N26" s="558">
        <v>15</v>
      </c>
      <c r="O26" s="558">
        <v>8</v>
      </c>
      <c r="P26" s="558">
        <v>2</v>
      </c>
      <c r="Q26" s="558">
        <v>1</v>
      </c>
      <c r="R26" s="558">
        <v>1</v>
      </c>
      <c r="S26" s="557">
        <v>0</v>
      </c>
      <c r="T26" s="557">
        <f>SUM(U26:V26)</f>
        <v>6051</v>
      </c>
      <c r="U26" s="558">
        <v>2848</v>
      </c>
      <c r="V26" s="558">
        <v>3203</v>
      </c>
      <c r="W26" s="558">
        <v>2643</v>
      </c>
      <c r="X26" s="558">
        <v>3096</v>
      </c>
      <c r="Y26" s="558">
        <v>1222838</v>
      </c>
      <c r="Z26" s="558">
        <v>3240305</v>
      </c>
      <c r="AA26" s="558">
        <v>8016</v>
      </c>
      <c r="AB26" s="557">
        <f>SUM(AC26:AE26)</f>
        <v>6451280</v>
      </c>
      <c r="AC26" s="558">
        <v>5832887</v>
      </c>
      <c r="AD26" s="558">
        <v>616759</v>
      </c>
      <c r="AE26" s="560">
        <v>1634</v>
      </c>
    </row>
    <row r="27" spans="2:31" ht="12" customHeight="1">
      <c r="B27" s="552"/>
      <c r="C27" s="553"/>
      <c r="D27" s="555" t="s">
        <v>1149</v>
      </c>
      <c r="E27" s="556">
        <f>SUM(F27:H27)</f>
        <v>329</v>
      </c>
      <c r="F27" s="558">
        <v>128</v>
      </c>
      <c r="G27" s="558">
        <v>2</v>
      </c>
      <c r="H27" s="558">
        <v>199</v>
      </c>
      <c r="I27" s="558">
        <v>146</v>
      </c>
      <c r="J27" s="558">
        <v>96</v>
      </c>
      <c r="K27" s="558">
        <v>37</v>
      </c>
      <c r="L27" s="558">
        <v>15</v>
      </c>
      <c r="M27" s="558">
        <v>6</v>
      </c>
      <c r="N27" s="558">
        <v>15</v>
      </c>
      <c r="O27" s="558">
        <v>6</v>
      </c>
      <c r="P27" s="558">
        <v>3</v>
      </c>
      <c r="Q27" s="558">
        <v>2</v>
      </c>
      <c r="R27" s="558">
        <v>3</v>
      </c>
      <c r="S27" s="557">
        <v>0</v>
      </c>
      <c r="T27" s="557">
        <f>SUM(U27:V27)</f>
        <v>7190</v>
      </c>
      <c r="U27" s="558">
        <v>3844</v>
      </c>
      <c r="V27" s="558">
        <v>3346</v>
      </c>
      <c r="W27" s="558">
        <v>3615</v>
      </c>
      <c r="X27" s="558">
        <v>3218</v>
      </c>
      <c r="Y27" s="558">
        <v>1557715</v>
      </c>
      <c r="Z27" s="558">
        <v>6961563</v>
      </c>
      <c r="AA27" s="558">
        <v>48007</v>
      </c>
      <c r="AB27" s="557">
        <f>SUM(AC27:AE27)</f>
        <v>11535203</v>
      </c>
      <c r="AC27" s="558">
        <v>11265131</v>
      </c>
      <c r="AD27" s="558">
        <v>268625</v>
      </c>
      <c r="AE27" s="560">
        <v>1447</v>
      </c>
    </row>
    <row r="28" spans="2:31" ht="12" customHeight="1">
      <c r="B28" s="552"/>
      <c r="C28" s="553"/>
      <c r="D28" s="555" t="s">
        <v>1151</v>
      </c>
      <c r="E28" s="556">
        <f>SUM(F28:H28)</f>
        <v>281</v>
      </c>
      <c r="F28" s="558">
        <v>103</v>
      </c>
      <c r="G28" s="558">
        <v>3</v>
      </c>
      <c r="H28" s="558">
        <v>175</v>
      </c>
      <c r="I28" s="558">
        <v>131</v>
      </c>
      <c r="J28" s="558">
        <v>66</v>
      </c>
      <c r="K28" s="558">
        <v>27</v>
      </c>
      <c r="L28" s="558">
        <v>19</v>
      </c>
      <c r="M28" s="558">
        <v>15</v>
      </c>
      <c r="N28" s="558">
        <v>14</v>
      </c>
      <c r="O28" s="558">
        <v>15</v>
      </c>
      <c r="P28" s="558">
        <v>1</v>
      </c>
      <c r="Q28" s="558">
        <v>3</v>
      </c>
      <c r="R28" s="558">
        <v>0</v>
      </c>
      <c r="S28" s="557">
        <v>0</v>
      </c>
      <c r="T28" s="557">
        <f>SUM(U28:V28)</f>
        <v>5039</v>
      </c>
      <c r="U28" s="558">
        <v>2632</v>
      </c>
      <c r="V28" s="558">
        <v>2407</v>
      </c>
      <c r="W28" s="558">
        <v>2435</v>
      </c>
      <c r="X28" s="558">
        <v>2293</v>
      </c>
      <c r="Y28" s="558">
        <v>978476</v>
      </c>
      <c r="Z28" s="558">
        <v>4247552</v>
      </c>
      <c r="AA28" s="558">
        <v>0</v>
      </c>
      <c r="AB28" s="557">
        <f>SUM(AC28:AE28)</f>
        <v>7408690</v>
      </c>
      <c r="AC28" s="558">
        <v>6076895</v>
      </c>
      <c r="AD28" s="558">
        <v>1331045</v>
      </c>
      <c r="AE28" s="560">
        <v>750</v>
      </c>
    </row>
    <row r="29" spans="2:31" s="561" customFormat="1" ht="12" customHeight="1">
      <c r="B29" s="562"/>
      <c r="C29" s="525"/>
      <c r="D29" s="555" t="s">
        <v>1153</v>
      </c>
      <c r="E29" s="556">
        <f>SUM(F29:H29)</f>
        <v>134</v>
      </c>
      <c r="F29" s="558">
        <v>44</v>
      </c>
      <c r="G29" s="558">
        <v>1</v>
      </c>
      <c r="H29" s="558">
        <v>89</v>
      </c>
      <c r="I29" s="558">
        <v>60</v>
      </c>
      <c r="J29" s="558">
        <v>33</v>
      </c>
      <c r="K29" s="558">
        <v>14</v>
      </c>
      <c r="L29" s="558">
        <v>7</v>
      </c>
      <c r="M29" s="558">
        <v>8</v>
      </c>
      <c r="N29" s="558">
        <v>8</v>
      </c>
      <c r="O29" s="558">
        <v>3</v>
      </c>
      <c r="P29" s="558">
        <v>0</v>
      </c>
      <c r="Q29" s="558">
        <v>0</v>
      </c>
      <c r="R29" s="558">
        <v>1</v>
      </c>
      <c r="S29" s="557">
        <v>0</v>
      </c>
      <c r="T29" s="557">
        <f>SUM(U29:V29)</f>
        <v>2471</v>
      </c>
      <c r="U29" s="558">
        <v>1057</v>
      </c>
      <c r="V29" s="558">
        <v>1414</v>
      </c>
      <c r="W29" s="558">
        <v>961</v>
      </c>
      <c r="X29" s="558">
        <v>1372</v>
      </c>
      <c r="Y29" s="558">
        <v>393999</v>
      </c>
      <c r="Z29" s="558">
        <v>1292714</v>
      </c>
      <c r="AA29" s="558">
        <v>0</v>
      </c>
      <c r="AB29" s="557">
        <f>SUM(AC29:AE29)</f>
        <v>2370031</v>
      </c>
      <c r="AC29" s="558">
        <v>1788047</v>
      </c>
      <c r="AD29" s="558">
        <v>580827</v>
      </c>
      <c r="AE29" s="560">
        <v>1157</v>
      </c>
    </row>
    <row r="30" spans="2:31" ht="12" customHeight="1">
      <c r="B30" s="552"/>
      <c r="C30" s="553"/>
      <c r="D30" s="555" t="s">
        <v>1155</v>
      </c>
      <c r="E30" s="556">
        <f>SUM(F30:H30)</f>
        <v>284</v>
      </c>
      <c r="F30" s="558">
        <v>115</v>
      </c>
      <c r="G30" s="558">
        <v>1</v>
      </c>
      <c r="H30" s="558">
        <v>168</v>
      </c>
      <c r="I30" s="558">
        <v>107</v>
      </c>
      <c r="J30" s="558">
        <v>94</v>
      </c>
      <c r="K30" s="558">
        <v>36</v>
      </c>
      <c r="L30" s="558">
        <v>20</v>
      </c>
      <c r="M30" s="558">
        <v>10</v>
      </c>
      <c r="N30" s="558">
        <v>10</v>
      </c>
      <c r="O30" s="558">
        <v>6</v>
      </c>
      <c r="P30" s="558">
        <v>1</v>
      </c>
      <c r="Q30" s="558">
        <v>0</v>
      </c>
      <c r="R30" s="558">
        <v>0</v>
      </c>
      <c r="S30" s="557">
        <v>0</v>
      </c>
      <c r="T30" s="557">
        <f>SUM(U30:V30)</f>
        <v>4084</v>
      </c>
      <c r="U30" s="558">
        <v>1850</v>
      </c>
      <c r="V30" s="558">
        <v>2234</v>
      </c>
      <c r="W30" s="558">
        <v>1664</v>
      </c>
      <c r="X30" s="558">
        <v>2136</v>
      </c>
      <c r="Y30" s="558">
        <v>690987</v>
      </c>
      <c r="Z30" s="558">
        <v>1862143</v>
      </c>
      <c r="AA30" s="558">
        <v>7232</v>
      </c>
      <c r="AB30" s="557">
        <f>SUM(AC30:AE30)</f>
        <v>3413496</v>
      </c>
      <c r="AC30" s="558">
        <v>3004863</v>
      </c>
      <c r="AD30" s="558">
        <v>397254</v>
      </c>
      <c r="AE30" s="560">
        <v>11379</v>
      </c>
    </row>
    <row r="31" spans="2:31" ht="12" customHeight="1">
      <c r="B31" s="552"/>
      <c r="C31" s="553"/>
      <c r="D31" s="555"/>
      <c r="E31" s="556"/>
      <c r="F31" s="558"/>
      <c r="G31" s="558"/>
      <c r="H31" s="558"/>
      <c r="I31" s="558"/>
      <c r="J31" s="558"/>
      <c r="K31" s="558"/>
      <c r="L31" s="558"/>
      <c r="M31" s="558"/>
      <c r="N31" s="558"/>
      <c r="O31" s="558"/>
      <c r="P31" s="558"/>
      <c r="Q31" s="558"/>
      <c r="R31" s="558"/>
      <c r="S31" s="557"/>
      <c r="T31" s="557"/>
      <c r="U31" s="558"/>
      <c r="V31" s="558"/>
      <c r="W31" s="558"/>
      <c r="X31" s="558"/>
      <c r="Y31" s="558"/>
      <c r="Z31" s="558"/>
      <c r="AA31" s="558"/>
      <c r="AB31" s="557"/>
      <c r="AC31" s="558"/>
      <c r="AD31" s="558"/>
      <c r="AE31" s="560"/>
    </row>
    <row r="32" spans="2:31" ht="12" customHeight="1">
      <c r="B32" s="552"/>
      <c r="C32" s="553"/>
      <c r="D32" s="555" t="s">
        <v>1157</v>
      </c>
      <c r="E32" s="556">
        <f aca="true" t="shared" si="11" ref="E32:E38">SUM(F32:H32)</f>
        <v>192</v>
      </c>
      <c r="F32" s="558">
        <v>57</v>
      </c>
      <c r="G32" s="558">
        <v>0</v>
      </c>
      <c r="H32" s="558">
        <v>135</v>
      </c>
      <c r="I32" s="558">
        <v>108</v>
      </c>
      <c r="J32" s="558">
        <v>35</v>
      </c>
      <c r="K32" s="558">
        <v>18</v>
      </c>
      <c r="L32" s="558">
        <v>15</v>
      </c>
      <c r="M32" s="558">
        <v>5</v>
      </c>
      <c r="N32" s="558">
        <v>7</v>
      </c>
      <c r="O32" s="558">
        <v>3</v>
      </c>
      <c r="P32" s="558">
        <v>1</v>
      </c>
      <c r="Q32" s="558">
        <v>1</v>
      </c>
      <c r="R32" s="558">
        <v>0</v>
      </c>
      <c r="S32" s="557">
        <v>0</v>
      </c>
      <c r="T32" s="557">
        <f aca="true" t="shared" si="12" ref="T32:T38">SUM(U32:V32)</f>
        <v>2378</v>
      </c>
      <c r="U32" s="558">
        <v>926</v>
      </c>
      <c r="V32" s="558">
        <v>1452</v>
      </c>
      <c r="W32" s="558">
        <v>779</v>
      </c>
      <c r="X32" s="558">
        <v>1351</v>
      </c>
      <c r="Y32" s="558">
        <v>414382</v>
      </c>
      <c r="Z32" s="558">
        <v>1354544</v>
      </c>
      <c r="AA32" s="558">
        <v>0</v>
      </c>
      <c r="AB32" s="557">
        <f aca="true" t="shared" si="13" ref="AB32:AB38">SUM(AC32:AE32)</f>
        <v>2437917</v>
      </c>
      <c r="AC32" s="558">
        <v>2126490</v>
      </c>
      <c r="AD32" s="558">
        <v>310553</v>
      </c>
      <c r="AE32" s="560">
        <v>874</v>
      </c>
    </row>
    <row r="33" spans="2:31" ht="12" customHeight="1">
      <c r="B33" s="552"/>
      <c r="C33" s="553"/>
      <c r="D33" s="555" t="s">
        <v>1159</v>
      </c>
      <c r="E33" s="556">
        <f t="shared" si="11"/>
        <v>105</v>
      </c>
      <c r="F33" s="558">
        <v>17</v>
      </c>
      <c r="G33" s="558">
        <v>0</v>
      </c>
      <c r="H33" s="558">
        <v>88</v>
      </c>
      <c r="I33" s="558">
        <v>66</v>
      </c>
      <c r="J33" s="558">
        <v>27</v>
      </c>
      <c r="K33" s="558">
        <v>6</v>
      </c>
      <c r="L33" s="558">
        <v>3</v>
      </c>
      <c r="M33" s="558">
        <v>3</v>
      </c>
      <c r="N33" s="558">
        <v>0</v>
      </c>
      <c r="O33" s="558">
        <v>0</v>
      </c>
      <c r="P33" s="558">
        <v>0</v>
      </c>
      <c r="Q33" s="558">
        <v>1</v>
      </c>
      <c r="R33" s="558">
        <v>0</v>
      </c>
      <c r="S33" s="557">
        <v>0</v>
      </c>
      <c r="T33" s="557">
        <f t="shared" si="12"/>
        <v>822</v>
      </c>
      <c r="U33" s="558">
        <v>320</v>
      </c>
      <c r="V33" s="558">
        <v>502</v>
      </c>
      <c r="W33" s="558">
        <v>235</v>
      </c>
      <c r="X33" s="558">
        <v>450</v>
      </c>
      <c r="Y33" s="558">
        <v>107908</v>
      </c>
      <c r="Z33" s="558">
        <v>371000</v>
      </c>
      <c r="AA33" s="558">
        <v>0</v>
      </c>
      <c r="AB33" s="557">
        <f t="shared" si="13"/>
        <v>605719</v>
      </c>
      <c r="AC33" s="558">
        <v>521558</v>
      </c>
      <c r="AD33" s="558">
        <v>84077</v>
      </c>
      <c r="AE33" s="560">
        <v>84</v>
      </c>
    </row>
    <row r="34" spans="2:31" ht="12" customHeight="1">
      <c r="B34" s="552"/>
      <c r="C34" s="553"/>
      <c r="D34" s="555" t="s">
        <v>1161</v>
      </c>
      <c r="E34" s="556">
        <f t="shared" si="11"/>
        <v>192</v>
      </c>
      <c r="F34" s="558">
        <v>64</v>
      </c>
      <c r="G34" s="558">
        <v>1</v>
      </c>
      <c r="H34" s="558">
        <v>127</v>
      </c>
      <c r="I34" s="558">
        <v>85</v>
      </c>
      <c r="J34" s="558">
        <v>47</v>
      </c>
      <c r="K34" s="558">
        <v>34</v>
      </c>
      <c r="L34" s="558">
        <v>9</v>
      </c>
      <c r="M34" s="558">
        <v>8</v>
      </c>
      <c r="N34" s="558">
        <v>5</v>
      </c>
      <c r="O34" s="558">
        <v>2</v>
      </c>
      <c r="P34" s="558">
        <v>1</v>
      </c>
      <c r="Q34" s="558">
        <v>0</v>
      </c>
      <c r="R34" s="558">
        <v>0</v>
      </c>
      <c r="S34" s="557">
        <v>0</v>
      </c>
      <c r="T34" s="557">
        <f t="shared" si="12"/>
        <v>2786</v>
      </c>
      <c r="U34" s="558">
        <v>1100</v>
      </c>
      <c r="V34" s="558">
        <v>1686</v>
      </c>
      <c r="W34" s="558">
        <v>955</v>
      </c>
      <c r="X34" s="558">
        <v>1614</v>
      </c>
      <c r="Y34" s="558">
        <v>393934</v>
      </c>
      <c r="Z34" s="558">
        <v>1140960</v>
      </c>
      <c r="AA34" s="558">
        <v>7715</v>
      </c>
      <c r="AB34" s="557">
        <f t="shared" si="13"/>
        <v>1926421</v>
      </c>
      <c r="AC34" s="558">
        <v>1737115</v>
      </c>
      <c r="AD34" s="558">
        <v>187539</v>
      </c>
      <c r="AE34" s="560">
        <v>1767</v>
      </c>
    </row>
    <row r="35" spans="2:31" ht="12" customHeight="1">
      <c r="B35" s="552"/>
      <c r="C35" s="553"/>
      <c r="D35" s="555" t="s">
        <v>1163</v>
      </c>
      <c r="E35" s="556">
        <f t="shared" si="11"/>
        <v>68</v>
      </c>
      <c r="F35" s="558">
        <v>32</v>
      </c>
      <c r="G35" s="558">
        <v>2</v>
      </c>
      <c r="H35" s="558">
        <v>34</v>
      </c>
      <c r="I35" s="558">
        <v>24</v>
      </c>
      <c r="J35" s="558">
        <v>25</v>
      </c>
      <c r="K35" s="558">
        <v>5</v>
      </c>
      <c r="L35" s="558">
        <v>6</v>
      </c>
      <c r="M35" s="558">
        <v>1</v>
      </c>
      <c r="N35" s="558">
        <v>4</v>
      </c>
      <c r="O35" s="558">
        <v>3</v>
      </c>
      <c r="P35" s="558">
        <v>0</v>
      </c>
      <c r="Q35" s="558">
        <v>0</v>
      </c>
      <c r="R35" s="558">
        <v>0</v>
      </c>
      <c r="S35" s="557">
        <v>0</v>
      </c>
      <c r="T35" s="557">
        <f t="shared" si="12"/>
        <v>1096</v>
      </c>
      <c r="U35" s="558">
        <v>477</v>
      </c>
      <c r="V35" s="558">
        <v>619</v>
      </c>
      <c r="W35" s="558">
        <v>443</v>
      </c>
      <c r="X35" s="558">
        <v>601</v>
      </c>
      <c r="Y35" s="558">
        <v>206250</v>
      </c>
      <c r="Z35" s="558">
        <v>761815</v>
      </c>
      <c r="AA35" s="558">
        <v>1648</v>
      </c>
      <c r="AB35" s="557">
        <f t="shared" si="13"/>
        <v>1229028</v>
      </c>
      <c r="AC35" s="558">
        <v>1075574</v>
      </c>
      <c r="AD35" s="558">
        <v>153454</v>
      </c>
      <c r="AE35" s="560">
        <v>0</v>
      </c>
    </row>
    <row r="36" spans="2:31" ht="12" customHeight="1">
      <c r="B36" s="552"/>
      <c r="C36" s="553"/>
      <c r="D36" s="555" t="s">
        <v>1165</v>
      </c>
      <c r="E36" s="556">
        <f t="shared" si="11"/>
        <v>96</v>
      </c>
      <c r="F36" s="558">
        <v>23</v>
      </c>
      <c r="G36" s="558">
        <v>1</v>
      </c>
      <c r="H36" s="558">
        <v>72</v>
      </c>
      <c r="I36" s="558">
        <v>53</v>
      </c>
      <c r="J36" s="558">
        <v>26</v>
      </c>
      <c r="K36" s="558">
        <v>6</v>
      </c>
      <c r="L36" s="558">
        <v>4</v>
      </c>
      <c r="M36" s="558">
        <v>0</v>
      </c>
      <c r="N36" s="558">
        <v>3</v>
      </c>
      <c r="O36" s="558">
        <v>4</v>
      </c>
      <c r="P36" s="558">
        <v>0</v>
      </c>
      <c r="Q36" s="558">
        <v>0</v>
      </c>
      <c r="R36" s="558">
        <v>0</v>
      </c>
      <c r="S36" s="557">
        <v>0</v>
      </c>
      <c r="T36" s="557">
        <f t="shared" si="12"/>
        <v>1224</v>
      </c>
      <c r="U36" s="558">
        <v>448</v>
      </c>
      <c r="V36" s="558">
        <v>776</v>
      </c>
      <c r="W36" s="558">
        <v>383</v>
      </c>
      <c r="X36" s="558">
        <v>724</v>
      </c>
      <c r="Y36" s="558">
        <v>171420</v>
      </c>
      <c r="Z36" s="558">
        <v>462651</v>
      </c>
      <c r="AA36" s="558">
        <v>451</v>
      </c>
      <c r="AB36" s="557">
        <f t="shared" si="13"/>
        <v>804123</v>
      </c>
      <c r="AC36" s="558">
        <v>654016</v>
      </c>
      <c r="AD36" s="558">
        <v>149327</v>
      </c>
      <c r="AE36" s="560">
        <v>780</v>
      </c>
    </row>
    <row r="37" spans="2:31" ht="12" customHeight="1">
      <c r="B37" s="552"/>
      <c r="C37" s="553"/>
      <c r="D37" s="555" t="s">
        <v>1117</v>
      </c>
      <c r="E37" s="556">
        <f t="shared" si="11"/>
        <v>94</v>
      </c>
      <c r="F37" s="558">
        <v>32</v>
      </c>
      <c r="G37" s="558">
        <v>1</v>
      </c>
      <c r="H37" s="558">
        <v>61</v>
      </c>
      <c r="I37" s="558">
        <v>39</v>
      </c>
      <c r="J37" s="558">
        <v>27</v>
      </c>
      <c r="K37" s="558">
        <v>11</v>
      </c>
      <c r="L37" s="558">
        <v>5</v>
      </c>
      <c r="M37" s="558">
        <v>6</v>
      </c>
      <c r="N37" s="558">
        <v>3</v>
      </c>
      <c r="O37" s="558">
        <v>3</v>
      </c>
      <c r="P37" s="558">
        <v>0</v>
      </c>
      <c r="Q37" s="558">
        <v>0</v>
      </c>
      <c r="R37" s="558">
        <v>0</v>
      </c>
      <c r="S37" s="557">
        <v>0</v>
      </c>
      <c r="T37" s="557">
        <f t="shared" si="12"/>
        <v>1354</v>
      </c>
      <c r="U37" s="558">
        <v>520</v>
      </c>
      <c r="V37" s="558">
        <v>834</v>
      </c>
      <c r="W37" s="558">
        <v>452</v>
      </c>
      <c r="X37" s="558">
        <v>793</v>
      </c>
      <c r="Y37" s="558">
        <v>210170</v>
      </c>
      <c r="Z37" s="558">
        <v>662674</v>
      </c>
      <c r="AA37" s="558">
        <v>0</v>
      </c>
      <c r="AB37" s="557">
        <f t="shared" si="13"/>
        <v>1175865</v>
      </c>
      <c r="AC37" s="558">
        <v>1124203</v>
      </c>
      <c r="AD37" s="558">
        <v>51662</v>
      </c>
      <c r="AE37" s="560">
        <v>0</v>
      </c>
    </row>
    <row r="38" spans="2:31" ht="12" customHeight="1">
      <c r="B38" s="552"/>
      <c r="C38" s="553"/>
      <c r="D38" s="555" t="s">
        <v>1118</v>
      </c>
      <c r="E38" s="556">
        <f t="shared" si="11"/>
        <v>50</v>
      </c>
      <c r="F38" s="558">
        <v>17</v>
      </c>
      <c r="G38" s="558">
        <v>1</v>
      </c>
      <c r="H38" s="558">
        <v>32</v>
      </c>
      <c r="I38" s="558">
        <v>16</v>
      </c>
      <c r="J38" s="558">
        <v>15</v>
      </c>
      <c r="K38" s="558">
        <v>10</v>
      </c>
      <c r="L38" s="558">
        <v>2</v>
      </c>
      <c r="M38" s="558">
        <v>3</v>
      </c>
      <c r="N38" s="558">
        <v>2</v>
      </c>
      <c r="O38" s="558">
        <v>1</v>
      </c>
      <c r="P38" s="558">
        <v>1</v>
      </c>
      <c r="Q38" s="558">
        <v>0</v>
      </c>
      <c r="R38" s="558">
        <v>0</v>
      </c>
      <c r="S38" s="557">
        <v>0</v>
      </c>
      <c r="T38" s="557">
        <f t="shared" si="12"/>
        <v>928</v>
      </c>
      <c r="U38" s="558">
        <v>320</v>
      </c>
      <c r="V38" s="558">
        <v>608</v>
      </c>
      <c r="W38" s="558">
        <v>285</v>
      </c>
      <c r="X38" s="558">
        <v>588</v>
      </c>
      <c r="Y38" s="558">
        <v>130465</v>
      </c>
      <c r="Z38" s="558">
        <v>690510</v>
      </c>
      <c r="AA38" s="558">
        <v>0</v>
      </c>
      <c r="AB38" s="557">
        <f t="shared" si="13"/>
        <v>1076099</v>
      </c>
      <c r="AC38" s="558">
        <v>1034359</v>
      </c>
      <c r="AD38" s="558">
        <v>41415</v>
      </c>
      <c r="AE38" s="560">
        <v>325</v>
      </c>
    </row>
    <row r="39" spans="2:31" ht="12" customHeight="1">
      <c r="B39" s="552"/>
      <c r="C39" s="553"/>
      <c r="D39" s="555"/>
      <c r="E39" s="556"/>
      <c r="F39" s="558"/>
      <c r="G39" s="558"/>
      <c r="H39" s="558"/>
      <c r="I39" s="558"/>
      <c r="J39" s="558"/>
      <c r="K39" s="558"/>
      <c r="L39" s="558"/>
      <c r="M39" s="558"/>
      <c r="N39" s="558"/>
      <c r="O39" s="558"/>
      <c r="P39" s="558"/>
      <c r="Q39" s="558"/>
      <c r="R39" s="558"/>
      <c r="S39" s="557"/>
      <c r="T39" s="557"/>
      <c r="U39" s="558"/>
      <c r="V39" s="558"/>
      <c r="W39" s="558"/>
      <c r="X39" s="558"/>
      <c r="Y39" s="558"/>
      <c r="Z39" s="558"/>
      <c r="AA39" s="558"/>
      <c r="AB39" s="557"/>
      <c r="AC39" s="558"/>
      <c r="AD39" s="558"/>
      <c r="AE39" s="560"/>
    </row>
    <row r="40" spans="2:31" ht="12" customHeight="1">
      <c r="B40" s="552"/>
      <c r="C40" s="553"/>
      <c r="D40" s="555" t="s">
        <v>1121</v>
      </c>
      <c r="E40" s="556">
        <f aca="true" t="shared" si="14" ref="E40:E46">SUM(F40:H40)</f>
        <v>20</v>
      </c>
      <c r="F40" s="558">
        <v>14</v>
      </c>
      <c r="G40" s="558">
        <v>1</v>
      </c>
      <c r="H40" s="558">
        <v>5</v>
      </c>
      <c r="I40" s="558">
        <v>3</v>
      </c>
      <c r="J40" s="558">
        <v>5</v>
      </c>
      <c r="K40" s="558">
        <v>3</v>
      </c>
      <c r="L40" s="558">
        <v>2</v>
      </c>
      <c r="M40" s="558">
        <v>3</v>
      </c>
      <c r="N40" s="558">
        <v>3</v>
      </c>
      <c r="O40" s="558">
        <v>1</v>
      </c>
      <c r="P40" s="558">
        <v>0</v>
      </c>
      <c r="Q40" s="558">
        <v>0</v>
      </c>
      <c r="R40" s="558">
        <v>0</v>
      </c>
      <c r="S40" s="557">
        <v>0</v>
      </c>
      <c r="T40" s="557">
        <f aca="true" t="shared" si="15" ref="T40:T46">SUM(U40:V40)</f>
        <v>578</v>
      </c>
      <c r="U40" s="558">
        <v>155</v>
      </c>
      <c r="V40" s="558">
        <v>423</v>
      </c>
      <c r="W40" s="558">
        <v>151</v>
      </c>
      <c r="X40" s="558">
        <v>419</v>
      </c>
      <c r="Y40" s="558">
        <v>77903</v>
      </c>
      <c r="Z40" s="558">
        <v>92473</v>
      </c>
      <c r="AA40" s="558">
        <v>0</v>
      </c>
      <c r="AB40" s="557">
        <f aca="true" t="shared" si="16" ref="AB40:AB46">SUM(AC40:AE40)</f>
        <v>218771</v>
      </c>
      <c r="AC40" s="558">
        <v>158477</v>
      </c>
      <c r="AD40" s="558">
        <v>60238</v>
      </c>
      <c r="AE40" s="560">
        <v>56</v>
      </c>
    </row>
    <row r="41" spans="2:31" ht="12" customHeight="1">
      <c r="B41" s="552"/>
      <c r="C41" s="553"/>
      <c r="D41" s="555" t="s">
        <v>1122</v>
      </c>
      <c r="E41" s="556">
        <f t="shared" si="14"/>
        <v>35</v>
      </c>
      <c r="F41" s="558">
        <v>14</v>
      </c>
      <c r="G41" s="558">
        <v>0</v>
      </c>
      <c r="H41" s="558">
        <v>21</v>
      </c>
      <c r="I41" s="558">
        <v>7</v>
      </c>
      <c r="J41" s="558">
        <v>16</v>
      </c>
      <c r="K41" s="558">
        <v>6</v>
      </c>
      <c r="L41" s="558">
        <v>2</v>
      </c>
      <c r="M41" s="558">
        <v>0</v>
      </c>
      <c r="N41" s="558">
        <v>2</v>
      </c>
      <c r="O41" s="558">
        <v>1</v>
      </c>
      <c r="P41" s="558">
        <v>1</v>
      </c>
      <c r="Q41" s="558">
        <v>0</v>
      </c>
      <c r="R41" s="558">
        <v>0</v>
      </c>
      <c r="S41" s="557">
        <v>0</v>
      </c>
      <c r="T41" s="557">
        <f t="shared" si="15"/>
        <v>823</v>
      </c>
      <c r="U41" s="558">
        <v>182</v>
      </c>
      <c r="V41" s="558">
        <v>641</v>
      </c>
      <c r="W41" s="558">
        <v>158</v>
      </c>
      <c r="X41" s="558">
        <v>629</v>
      </c>
      <c r="Y41" s="558">
        <v>98068</v>
      </c>
      <c r="Z41" s="558">
        <v>200235</v>
      </c>
      <c r="AA41" s="558">
        <v>1682</v>
      </c>
      <c r="AB41" s="557">
        <f t="shared" si="16"/>
        <v>351616</v>
      </c>
      <c r="AC41" s="558">
        <v>314904</v>
      </c>
      <c r="AD41" s="558">
        <v>36712</v>
      </c>
      <c r="AE41" s="560">
        <v>0</v>
      </c>
    </row>
    <row r="42" spans="2:31" ht="12" customHeight="1">
      <c r="B42" s="552"/>
      <c r="C42" s="553"/>
      <c r="D42" s="555" t="s">
        <v>1124</v>
      </c>
      <c r="E42" s="556">
        <f t="shared" si="14"/>
        <v>35</v>
      </c>
      <c r="F42" s="558">
        <v>11</v>
      </c>
      <c r="G42" s="558">
        <v>0</v>
      </c>
      <c r="H42" s="558">
        <v>24</v>
      </c>
      <c r="I42" s="558">
        <v>13</v>
      </c>
      <c r="J42" s="558">
        <v>10</v>
      </c>
      <c r="K42" s="558">
        <v>5</v>
      </c>
      <c r="L42" s="558">
        <v>3</v>
      </c>
      <c r="M42" s="558">
        <v>2</v>
      </c>
      <c r="N42" s="558">
        <v>0</v>
      </c>
      <c r="O42" s="558">
        <v>2</v>
      </c>
      <c r="P42" s="558">
        <v>0</v>
      </c>
      <c r="Q42" s="558">
        <v>0</v>
      </c>
      <c r="R42" s="558">
        <v>0</v>
      </c>
      <c r="S42" s="557">
        <v>0</v>
      </c>
      <c r="T42" s="557">
        <f t="shared" si="15"/>
        <v>554</v>
      </c>
      <c r="U42" s="558">
        <v>212</v>
      </c>
      <c r="V42" s="558">
        <v>342</v>
      </c>
      <c r="W42" s="558">
        <v>186</v>
      </c>
      <c r="X42" s="558">
        <v>333</v>
      </c>
      <c r="Y42" s="558">
        <v>89426</v>
      </c>
      <c r="Z42" s="558">
        <v>154931</v>
      </c>
      <c r="AA42" s="558">
        <v>0</v>
      </c>
      <c r="AB42" s="557">
        <f t="shared" si="16"/>
        <v>320530</v>
      </c>
      <c r="AC42" s="558">
        <v>290796</v>
      </c>
      <c r="AD42" s="558">
        <v>28260</v>
      </c>
      <c r="AE42" s="560">
        <v>1474</v>
      </c>
    </row>
    <row r="43" spans="2:31" ht="12" customHeight="1">
      <c r="B43" s="552"/>
      <c r="C43" s="553"/>
      <c r="D43" s="555" t="s">
        <v>1126</v>
      </c>
      <c r="E43" s="556">
        <f t="shared" si="14"/>
        <v>59</v>
      </c>
      <c r="F43" s="558">
        <v>19</v>
      </c>
      <c r="G43" s="558">
        <v>3</v>
      </c>
      <c r="H43" s="558">
        <v>37</v>
      </c>
      <c r="I43" s="558">
        <v>23</v>
      </c>
      <c r="J43" s="558">
        <v>15</v>
      </c>
      <c r="K43" s="558">
        <v>9</v>
      </c>
      <c r="L43" s="558">
        <v>4</v>
      </c>
      <c r="M43" s="558">
        <v>2</v>
      </c>
      <c r="N43" s="558">
        <v>1</v>
      </c>
      <c r="O43" s="558">
        <v>1</v>
      </c>
      <c r="P43" s="558">
        <v>1</v>
      </c>
      <c r="Q43" s="558">
        <v>0</v>
      </c>
      <c r="R43" s="558">
        <v>0</v>
      </c>
      <c r="S43" s="557">
        <v>0</v>
      </c>
      <c r="T43" s="557">
        <f t="shared" si="15"/>
        <v>1415</v>
      </c>
      <c r="U43" s="558">
        <v>492</v>
      </c>
      <c r="V43" s="558">
        <v>923</v>
      </c>
      <c r="W43" s="558">
        <v>454</v>
      </c>
      <c r="X43" s="558">
        <v>909</v>
      </c>
      <c r="Y43" s="558">
        <v>197194</v>
      </c>
      <c r="Z43" s="558">
        <v>306657</v>
      </c>
      <c r="AA43" s="558">
        <v>0</v>
      </c>
      <c r="AB43" s="557">
        <f t="shared" si="16"/>
        <v>689399</v>
      </c>
      <c r="AC43" s="558">
        <v>468537</v>
      </c>
      <c r="AD43" s="558">
        <v>220403</v>
      </c>
      <c r="AE43" s="560">
        <v>459</v>
      </c>
    </row>
    <row r="44" spans="2:31" ht="12" customHeight="1">
      <c r="B44" s="552"/>
      <c r="C44" s="553"/>
      <c r="D44" s="555" t="s">
        <v>1128</v>
      </c>
      <c r="E44" s="556">
        <f t="shared" si="14"/>
        <v>11</v>
      </c>
      <c r="F44" s="558">
        <v>6</v>
      </c>
      <c r="G44" s="558">
        <v>0</v>
      </c>
      <c r="H44" s="558">
        <v>5</v>
      </c>
      <c r="I44" s="558">
        <v>0</v>
      </c>
      <c r="J44" s="558">
        <v>4</v>
      </c>
      <c r="K44" s="558">
        <v>3</v>
      </c>
      <c r="L44" s="558">
        <v>2</v>
      </c>
      <c r="M44" s="558">
        <v>2</v>
      </c>
      <c r="N44" s="558">
        <v>0</v>
      </c>
      <c r="O44" s="558">
        <v>0</v>
      </c>
      <c r="P44" s="558">
        <v>0</v>
      </c>
      <c r="Q44" s="558">
        <v>0</v>
      </c>
      <c r="R44" s="558">
        <v>0</v>
      </c>
      <c r="S44" s="557">
        <v>0</v>
      </c>
      <c r="T44" s="557">
        <f t="shared" si="15"/>
        <v>190</v>
      </c>
      <c r="U44" s="558">
        <v>51</v>
      </c>
      <c r="V44" s="558">
        <v>139</v>
      </c>
      <c r="W44" s="558">
        <v>45</v>
      </c>
      <c r="X44" s="558">
        <v>138</v>
      </c>
      <c r="Y44" s="558">
        <v>25238</v>
      </c>
      <c r="Z44" s="558">
        <v>47400</v>
      </c>
      <c r="AA44" s="345">
        <v>0</v>
      </c>
      <c r="AB44" s="557">
        <f t="shared" si="16"/>
        <v>108855</v>
      </c>
      <c r="AC44" s="558">
        <v>96285</v>
      </c>
      <c r="AD44" s="558">
        <v>12570</v>
      </c>
      <c r="AE44" s="560">
        <v>0</v>
      </c>
    </row>
    <row r="45" spans="2:31" ht="12" customHeight="1">
      <c r="B45" s="552"/>
      <c r="C45" s="553"/>
      <c r="D45" s="555" t="s">
        <v>1130</v>
      </c>
      <c r="E45" s="556">
        <f t="shared" si="14"/>
        <v>22</v>
      </c>
      <c r="F45" s="558">
        <v>13</v>
      </c>
      <c r="G45" s="558">
        <v>0</v>
      </c>
      <c r="H45" s="558">
        <v>9</v>
      </c>
      <c r="I45" s="558">
        <v>3</v>
      </c>
      <c r="J45" s="558">
        <v>4</v>
      </c>
      <c r="K45" s="558">
        <v>6</v>
      </c>
      <c r="L45" s="558">
        <v>1</v>
      </c>
      <c r="M45" s="558">
        <v>7</v>
      </c>
      <c r="N45" s="558">
        <v>1</v>
      </c>
      <c r="O45" s="558">
        <v>0</v>
      </c>
      <c r="P45" s="558">
        <v>0</v>
      </c>
      <c r="Q45" s="558">
        <v>0</v>
      </c>
      <c r="R45" s="558">
        <v>0</v>
      </c>
      <c r="S45" s="557">
        <v>0</v>
      </c>
      <c r="T45" s="557">
        <f t="shared" si="15"/>
        <v>481</v>
      </c>
      <c r="U45" s="558">
        <v>145</v>
      </c>
      <c r="V45" s="558">
        <v>336</v>
      </c>
      <c r="W45" s="558">
        <v>133</v>
      </c>
      <c r="X45" s="558">
        <v>330</v>
      </c>
      <c r="Y45" s="558">
        <v>64374</v>
      </c>
      <c r="Z45" s="558">
        <v>195287</v>
      </c>
      <c r="AA45" s="558">
        <v>0</v>
      </c>
      <c r="AB45" s="557">
        <f t="shared" si="16"/>
        <v>390781</v>
      </c>
      <c r="AC45" s="558">
        <v>346133</v>
      </c>
      <c r="AD45" s="558">
        <v>44648</v>
      </c>
      <c r="AE45" s="560">
        <v>0</v>
      </c>
    </row>
    <row r="46" spans="2:31" ht="12" customHeight="1">
      <c r="B46" s="552"/>
      <c r="C46" s="553"/>
      <c r="D46" s="555" t="s">
        <v>1131</v>
      </c>
      <c r="E46" s="556">
        <f t="shared" si="14"/>
        <v>23</v>
      </c>
      <c r="F46" s="558">
        <v>14</v>
      </c>
      <c r="G46" s="558">
        <v>0</v>
      </c>
      <c r="H46" s="558">
        <v>9</v>
      </c>
      <c r="I46" s="558">
        <v>4</v>
      </c>
      <c r="J46" s="558">
        <v>3</v>
      </c>
      <c r="K46" s="558">
        <v>6</v>
      </c>
      <c r="L46" s="558">
        <v>4</v>
      </c>
      <c r="M46" s="558">
        <v>3</v>
      </c>
      <c r="N46" s="558">
        <v>1</v>
      </c>
      <c r="O46" s="558">
        <v>2</v>
      </c>
      <c r="P46" s="558">
        <v>0</v>
      </c>
      <c r="Q46" s="558">
        <v>0</v>
      </c>
      <c r="R46" s="558">
        <v>0</v>
      </c>
      <c r="S46" s="557">
        <v>0</v>
      </c>
      <c r="T46" s="557">
        <f t="shared" si="15"/>
        <v>683</v>
      </c>
      <c r="U46" s="558">
        <v>171</v>
      </c>
      <c r="V46" s="558">
        <v>512</v>
      </c>
      <c r="W46" s="558">
        <v>164</v>
      </c>
      <c r="X46" s="558">
        <v>509</v>
      </c>
      <c r="Y46" s="558">
        <v>82816</v>
      </c>
      <c r="Z46" s="558">
        <v>212765</v>
      </c>
      <c r="AA46" s="558">
        <v>1403</v>
      </c>
      <c r="AB46" s="557">
        <f t="shared" si="16"/>
        <v>405117</v>
      </c>
      <c r="AC46" s="558">
        <v>359103</v>
      </c>
      <c r="AD46" s="558">
        <v>46014</v>
      </c>
      <c r="AE46" s="560">
        <v>0</v>
      </c>
    </row>
    <row r="47" spans="2:31" ht="12" customHeight="1">
      <c r="B47" s="552"/>
      <c r="C47" s="553"/>
      <c r="D47" s="555"/>
      <c r="E47" s="556"/>
      <c r="F47" s="558"/>
      <c r="G47" s="558"/>
      <c r="H47" s="558"/>
      <c r="I47" s="558"/>
      <c r="J47" s="558"/>
      <c r="K47" s="558"/>
      <c r="L47" s="558"/>
      <c r="M47" s="558"/>
      <c r="N47" s="558"/>
      <c r="O47" s="558"/>
      <c r="P47" s="558"/>
      <c r="Q47" s="558"/>
      <c r="R47" s="558"/>
      <c r="S47" s="557"/>
      <c r="T47" s="557"/>
      <c r="U47" s="558"/>
      <c r="V47" s="558"/>
      <c r="W47" s="558"/>
      <c r="X47" s="558"/>
      <c r="Y47" s="558"/>
      <c r="Z47" s="558"/>
      <c r="AA47" s="558"/>
      <c r="AB47" s="557"/>
      <c r="AC47" s="558"/>
      <c r="AD47" s="558"/>
      <c r="AE47" s="560"/>
    </row>
    <row r="48" spans="2:31" ht="12" customHeight="1">
      <c r="B48" s="552"/>
      <c r="C48" s="553"/>
      <c r="D48" s="555" t="s">
        <v>1134</v>
      </c>
      <c r="E48" s="556">
        <f>SUM(F48:H48)</f>
        <v>163</v>
      </c>
      <c r="F48" s="558">
        <v>73</v>
      </c>
      <c r="G48" s="558">
        <v>0</v>
      </c>
      <c r="H48" s="558">
        <v>90</v>
      </c>
      <c r="I48" s="558">
        <v>62</v>
      </c>
      <c r="J48" s="558">
        <v>44</v>
      </c>
      <c r="K48" s="558">
        <v>21</v>
      </c>
      <c r="L48" s="558">
        <v>11</v>
      </c>
      <c r="M48" s="558">
        <v>10</v>
      </c>
      <c r="N48" s="558">
        <v>8</v>
      </c>
      <c r="O48" s="558">
        <v>5</v>
      </c>
      <c r="P48" s="558">
        <v>0</v>
      </c>
      <c r="Q48" s="558">
        <v>1</v>
      </c>
      <c r="R48" s="558">
        <v>0</v>
      </c>
      <c r="S48" s="557">
        <v>1</v>
      </c>
      <c r="T48" s="557">
        <f>SUM(U48:V48)</f>
        <v>4012</v>
      </c>
      <c r="U48" s="558">
        <v>1840</v>
      </c>
      <c r="V48" s="558">
        <v>2172</v>
      </c>
      <c r="W48" s="558">
        <v>1745</v>
      </c>
      <c r="X48" s="558">
        <v>2116</v>
      </c>
      <c r="Y48" s="558">
        <v>822740</v>
      </c>
      <c r="Z48" s="558">
        <v>2589254</v>
      </c>
      <c r="AA48" s="558">
        <v>32176</v>
      </c>
      <c r="AB48" s="557">
        <f>SUM(AC48:AE48)</f>
        <v>4485806</v>
      </c>
      <c r="AC48" s="558">
        <v>4015480</v>
      </c>
      <c r="AD48" s="558">
        <v>468300</v>
      </c>
      <c r="AE48" s="560">
        <v>2026</v>
      </c>
    </row>
    <row r="49" spans="2:31" ht="12" customHeight="1">
      <c r="B49" s="552"/>
      <c r="C49" s="553"/>
      <c r="D49" s="555" t="s">
        <v>1136</v>
      </c>
      <c r="E49" s="556">
        <f>SUM(F49:H49)</f>
        <v>86</v>
      </c>
      <c r="F49" s="558">
        <v>41</v>
      </c>
      <c r="G49" s="558">
        <v>0</v>
      </c>
      <c r="H49" s="558">
        <v>45</v>
      </c>
      <c r="I49" s="558">
        <v>19</v>
      </c>
      <c r="J49" s="558">
        <v>25</v>
      </c>
      <c r="K49" s="558">
        <v>23</v>
      </c>
      <c r="L49" s="558">
        <v>7</v>
      </c>
      <c r="M49" s="558">
        <v>5</v>
      </c>
      <c r="N49" s="558">
        <v>5</v>
      </c>
      <c r="O49" s="558">
        <v>1</v>
      </c>
      <c r="P49" s="558">
        <v>1</v>
      </c>
      <c r="Q49" s="558">
        <v>0</v>
      </c>
      <c r="R49" s="558">
        <v>0</v>
      </c>
      <c r="S49" s="557">
        <v>0</v>
      </c>
      <c r="T49" s="557">
        <f>SUM(U49:V49)</f>
        <v>1639</v>
      </c>
      <c r="U49" s="558">
        <v>691</v>
      </c>
      <c r="V49" s="558">
        <v>948</v>
      </c>
      <c r="W49" s="558">
        <v>642</v>
      </c>
      <c r="X49" s="558">
        <v>918</v>
      </c>
      <c r="Y49" s="558">
        <v>288618</v>
      </c>
      <c r="Z49" s="558">
        <v>733516</v>
      </c>
      <c r="AA49" s="558">
        <v>21166</v>
      </c>
      <c r="AB49" s="557">
        <f>SUM(AC49:AE49)</f>
        <v>1400390</v>
      </c>
      <c r="AC49" s="558">
        <v>1201109</v>
      </c>
      <c r="AD49" s="558">
        <v>199251</v>
      </c>
      <c r="AE49" s="560">
        <v>30</v>
      </c>
    </row>
    <row r="50" spans="2:31" ht="12" customHeight="1">
      <c r="B50" s="552"/>
      <c r="C50" s="553"/>
      <c r="D50" s="555" t="s">
        <v>1138</v>
      </c>
      <c r="E50" s="556">
        <f>SUM(F50:H50)</f>
        <v>40</v>
      </c>
      <c r="F50" s="558">
        <v>27</v>
      </c>
      <c r="G50" s="558"/>
      <c r="H50" s="558">
        <v>13</v>
      </c>
      <c r="I50" s="558">
        <v>8</v>
      </c>
      <c r="J50" s="558">
        <v>8</v>
      </c>
      <c r="K50" s="558">
        <v>4</v>
      </c>
      <c r="L50" s="558">
        <v>7</v>
      </c>
      <c r="M50" s="558">
        <v>4</v>
      </c>
      <c r="N50" s="558">
        <v>3</v>
      </c>
      <c r="O50" s="558">
        <v>4</v>
      </c>
      <c r="P50" s="558">
        <v>1</v>
      </c>
      <c r="Q50" s="558">
        <v>0</v>
      </c>
      <c r="R50" s="558">
        <v>0</v>
      </c>
      <c r="S50" s="557">
        <v>1</v>
      </c>
      <c r="T50" s="557">
        <f>SUM(U50:V50)</f>
        <v>2481</v>
      </c>
      <c r="U50" s="558">
        <v>1660</v>
      </c>
      <c r="V50" s="558">
        <v>821</v>
      </c>
      <c r="W50" s="558">
        <v>1652</v>
      </c>
      <c r="X50" s="558">
        <v>816</v>
      </c>
      <c r="Y50" s="558">
        <v>686918</v>
      </c>
      <c r="Z50" s="558">
        <v>1683556</v>
      </c>
      <c r="AA50" s="345">
        <v>4791</v>
      </c>
      <c r="AB50" s="557">
        <f>SUM(AC50:AE50)</f>
        <v>3277843</v>
      </c>
      <c r="AC50" s="558">
        <v>3050267</v>
      </c>
      <c r="AD50" s="558">
        <v>227256</v>
      </c>
      <c r="AE50" s="560">
        <v>320</v>
      </c>
    </row>
    <row r="51" spans="2:31" ht="12" customHeight="1">
      <c r="B51" s="552"/>
      <c r="C51" s="553"/>
      <c r="D51" s="555" t="s">
        <v>1140</v>
      </c>
      <c r="E51" s="556">
        <f>SUM(F51:H51)</f>
        <v>136</v>
      </c>
      <c r="F51" s="558">
        <v>51</v>
      </c>
      <c r="G51" s="558">
        <v>0</v>
      </c>
      <c r="H51" s="558">
        <v>85</v>
      </c>
      <c r="I51" s="558">
        <v>39</v>
      </c>
      <c r="J51" s="558">
        <v>41</v>
      </c>
      <c r="K51" s="558">
        <v>26</v>
      </c>
      <c r="L51" s="558">
        <v>8</v>
      </c>
      <c r="M51" s="558">
        <v>13</v>
      </c>
      <c r="N51" s="558">
        <v>4</v>
      </c>
      <c r="O51" s="558">
        <v>4</v>
      </c>
      <c r="P51" s="558">
        <v>1</v>
      </c>
      <c r="Q51" s="558">
        <v>0</v>
      </c>
      <c r="R51" s="558">
        <v>0</v>
      </c>
      <c r="S51" s="557">
        <v>0</v>
      </c>
      <c r="T51" s="557">
        <f>SUM(U51:V51)</f>
        <v>2309</v>
      </c>
      <c r="U51" s="558">
        <v>987</v>
      </c>
      <c r="V51" s="558">
        <v>1322</v>
      </c>
      <c r="W51" s="558">
        <v>902</v>
      </c>
      <c r="X51" s="558">
        <v>1275</v>
      </c>
      <c r="Y51" s="558">
        <v>373280</v>
      </c>
      <c r="Z51" s="558">
        <v>769493</v>
      </c>
      <c r="AA51" s="558">
        <v>6766</v>
      </c>
      <c r="AB51" s="557">
        <f>SUM(AC51:AE51)</f>
        <v>1478891</v>
      </c>
      <c r="AC51" s="558">
        <v>1140865</v>
      </c>
      <c r="AD51" s="558">
        <v>338026</v>
      </c>
      <c r="AE51" s="560">
        <v>0</v>
      </c>
    </row>
    <row r="52" spans="2:31" ht="12" customHeight="1">
      <c r="B52" s="552"/>
      <c r="C52" s="553"/>
      <c r="D52" s="555" t="s">
        <v>1142</v>
      </c>
      <c r="E52" s="556">
        <f>SUM(F52:H52)</f>
        <v>48</v>
      </c>
      <c r="F52" s="558">
        <v>24</v>
      </c>
      <c r="G52" s="558">
        <v>4</v>
      </c>
      <c r="H52" s="558">
        <v>20</v>
      </c>
      <c r="I52" s="558">
        <v>13</v>
      </c>
      <c r="J52" s="558">
        <v>12</v>
      </c>
      <c r="K52" s="558">
        <v>11</v>
      </c>
      <c r="L52" s="558">
        <v>5</v>
      </c>
      <c r="M52" s="558">
        <v>1</v>
      </c>
      <c r="N52" s="558">
        <v>5</v>
      </c>
      <c r="O52" s="558">
        <v>1</v>
      </c>
      <c r="P52" s="558">
        <v>0</v>
      </c>
      <c r="Q52" s="558">
        <v>0</v>
      </c>
      <c r="R52" s="558">
        <v>0</v>
      </c>
      <c r="S52" s="557">
        <v>0</v>
      </c>
      <c r="T52" s="557">
        <f>SUM(U52:V52)</f>
        <v>976</v>
      </c>
      <c r="U52" s="558">
        <v>326</v>
      </c>
      <c r="V52" s="558">
        <v>650</v>
      </c>
      <c r="W52" s="558">
        <v>308</v>
      </c>
      <c r="X52" s="558">
        <v>637</v>
      </c>
      <c r="Y52" s="558">
        <v>154910</v>
      </c>
      <c r="Z52" s="558">
        <v>529329</v>
      </c>
      <c r="AA52" s="558">
        <v>1902</v>
      </c>
      <c r="AB52" s="557">
        <f>SUM(AC52:AE52)</f>
        <v>826250</v>
      </c>
      <c r="AC52" s="558">
        <v>750083</v>
      </c>
      <c r="AD52" s="558">
        <v>74976</v>
      </c>
      <c r="AE52" s="560">
        <v>1191</v>
      </c>
    </row>
    <row r="53" spans="2:31" ht="12" customHeight="1">
      <c r="B53" s="552"/>
      <c r="C53" s="553"/>
      <c r="D53" s="555"/>
      <c r="E53" s="556"/>
      <c r="F53" s="558"/>
      <c r="G53" s="558"/>
      <c r="H53" s="558"/>
      <c r="I53" s="558"/>
      <c r="J53" s="558"/>
      <c r="K53" s="558"/>
      <c r="L53" s="558"/>
      <c r="M53" s="558"/>
      <c r="N53" s="558"/>
      <c r="O53" s="558"/>
      <c r="P53" s="558"/>
      <c r="Q53" s="558"/>
      <c r="R53" s="558"/>
      <c r="S53" s="557"/>
      <c r="T53" s="557"/>
      <c r="U53" s="558"/>
      <c r="V53" s="558"/>
      <c r="W53" s="558"/>
      <c r="X53" s="558"/>
      <c r="Y53" s="558"/>
      <c r="Z53" s="558"/>
      <c r="AA53" s="558"/>
      <c r="AB53" s="557"/>
      <c r="AC53" s="558"/>
      <c r="AD53" s="558"/>
      <c r="AE53" s="560"/>
    </row>
    <row r="54" spans="2:31" ht="12" customHeight="1">
      <c r="B54" s="552"/>
      <c r="C54" s="553"/>
      <c r="D54" s="555" t="s">
        <v>1145</v>
      </c>
      <c r="E54" s="556">
        <f aca="true" t="shared" si="17" ref="E54:E65">SUM(F54:H54)</f>
        <v>51</v>
      </c>
      <c r="F54" s="558">
        <v>19</v>
      </c>
      <c r="G54" s="558">
        <v>0</v>
      </c>
      <c r="H54" s="558">
        <v>32</v>
      </c>
      <c r="I54" s="558">
        <v>22</v>
      </c>
      <c r="J54" s="558">
        <v>10</v>
      </c>
      <c r="K54" s="558">
        <v>7</v>
      </c>
      <c r="L54" s="558">
        <v>6</v>
      </c>
      <c r="M54" s="558">
        <v>3</v>
      </c>
      <c r="N54" s="558">
        <v>2</v>
      </c>
      <c r="O54" s="558">
        <v>1</v>
      </c>
      <c r="P54" s="558">
        <v>0</v>
      </c>
      <c r="Q54" s="558">
        <v>0</v>
      </c>
      <c r="R54" s="558">
        <v>0</v>
      </c>
      <c r="S54" s="557">
        <v>0</v>
      </c>
      <c r="T54" s="557">
        <f aca="true" t="shared" si="18" ref="T54:T65">SUM(U54:V54)</f>
        <v>664</v>
      </c>
      <c r="U54" s="558">
        <v>235</v>
      </c>
      <c r="V54" s="558">
        <v>429</v>
      </c>
      <c r="W54" s="558">
        <v>201</v>
      </c>
      <c r="X54" s="558">
        <v>411</v>
      </c>
      <c r="Y54" s="558">
        <v>88632</v>
      </c>
      <c r="Z54" s="558">
        <v>245412</v>
      </c>
      <c r="AA54" s="558">
        <v>0</v>
      </c>
      <c r="AB54" s="557">
        <f aca="true" t="shared" si="19" ref="AB54:AB65">SUM(AC54:AE54)</f>
        <v>446990</v>
      </c>
      <c r="AC54" s="558">
        <v>383860</v>
      </c>
      <c r="AD54" s="558">
        <v>63130</v>
      </c>
      <c r="AE54" s="560">
        <v>0</v>
      </c>
    </row>
    <row r="55" spans="2:31" ht="12" customHeight="1">
      <c r="B55" s="552"/>
      <c r="C55" s="553"/>
      <c r="D55" s="555" t="s">
        <v>1146</v>
      </c>
      <c r="E55" s="556">
        <f t="shared" si="17"/>
        <v>103</v>
      </c>
      <c r="F55" s="558">
        <v>46</v>
      </c>
      <c r="G55" s="558">
        <v>0</v>
      </c>
      <c r="H55" s="558">
        <v>57</v>
      </c>
      <c r="I55" s="558">
        <v>38</v>
      </c>
      <c r="J55" s="558">
        <v>24</v>
      </c>
      <c r="K55" s="558">
        <v>15</v>
      </c>
      <c r="L55" s="558">
        <v>7</v>
      </c>
      <c r="M55" s="558">
        <v>9</v>
      </c>
      <c r="N55" s="558">
        <v>8</v>
      </c>
      <c r="O55" s="558">
        <v>0</v>
      </c>
      <c r="P55" s="558">
        <v>2</v>
      </c>
      <c r="Q55" s="558">
        <v>0</v>
      </c>
      <c r="R55" s="558">
        <v>0</v>
      </c>
      <c r="S55" s="557">
        <v>0</v>
      </c>
      <c r="T55" s="557">
        <f t="shared" si="18"/>
        <v>1877</v>
      </c>
      <c r="U55" s="558">
        <v>708</v>
      </c>
      <c r="V55" s="558">
        <v>1169</v>
      </c>
      <c r="W55" s="558">
        <v>650</v>
      </c>
      <c r="X55" s="558">
        <v>1139</v>
      </c>
      <c r="Y55" s="558">
        <v>288616</v>
      </c>
      <c r="Z55" s="558">
        <v>853203</v>
      </c>
      <c r="AA55" s="558">
        <v>8868</v>
      </c>
      <c r="AB55" s="557">
        <f t="shared" si="19"/>
        <v>1555163</v>
      </c>
      <c r="AC55" s="558">
        <v>1455132</v>
      </c>
      <c r="AD55" s="558">
        <v>98164</v>
      </c>
      <c r="AE55" s="560">
        <v>1867</v>
      </c>
    </row>
    <row r="56" spans="2:31" ht="12" customHeight="1">
      <c r="B56" s="552"/>
      <c r="C56" s="553"/>
      <c r="D56" s="555" t="s">
        <v>1148</v>
      </c>
      <c r="E56" s="556">
        <f t="shared" si="17"/>
        <v>45</v>
      </c>
      <c r="F56" s="558">
        <v>22</v>
      </c>
      <c r="G56" s="558">
        <v>2</v>
      </c>
      <c r="H56" s="558">
        <v>21</v>
      </c>
      <c r="I56" s="558">
        <v>13</v>
      </c>
      <c r="J56" s="558">
        <v>10</v>
      </c>
      <c r="K56" s="558">
        <v>7</v>
      </c>
      <c r="L56" s="558">
        <v>7</v>
      </c>
      <c r="M56" s="558">
        <v>5</v>
      </c>
      <c r="N56" s="558">
        <v>2</v>
      </c>
      <c r="O56" s="558">
        <v>0</v>
      </c>
      <c r="P56" s="558">
        <v>0</v>
      </c>
      <c r="Q56" s="558">
        <v>1</v>
      </c>
      <c r="R56" s="558">
        <v>0</v>
      </c>
      <c r="S56" s="557">
        <v>0</v>
      </c>
      <c r="T56" s="557">
        <f t="shared" si="18"/>
        <v>1048</v>
      </c>
      <c r="U56" s="558">
        <v>319</v>
      </c>
      <c r="V56" s="558">
        <v>729</v>
      </c>
      <c r="W56" s="558">
        <v>295</v>
      </c>
      <c r="X56" s="558">
        <v>712</v>
      </c>
      <c r="Y56" s="558">
        <v>167179</v>
      </c>
      <c r="Z56" s="558">
        <v>712659</v>
      </c>
      <c r="AA56" s="558">
        <v>632</v>
      </c>
      <c r="AB56" s="557">
        <f t="shared" si="19"/>
        <v>1015693</v>
      </c>
      <c r="AC56" s="558">
        <v>880831</v>
      </c>
      <c r="AD56" s="558">
        <v>134818</v>
      </c>
      <c r="AE56" s="560">
        <v>44</v>
      </c>
    </row>
    <row r="57" spans="2:31" ht="12" customHeight="1">
      <c r="B57" s="552"/>
      <c r="C57" s="553"/>
      <c r="D57" s="555" t="s">
        <v>1150</v>
      </c>
      <c r="E57" s="556">
        <f t="shared" si="17"/>
        <v>23</v>
      </c>
      <c r="F57" s="558">
        <v>8</v>
      </c>
      <c r="G57" s="558">
        <v>1</v>
      </c>
      <c r="H57" s="558">
        <v>14</v>
      </c>
      <c r="I57" s="558">
        <v>9</v>
      </c>
      <c r="J57" s="558">
        <v>6</v>
      </c>
      <c r="K57" s="558">
        <v>2</v>
      </c>
      <c r="L57" s="558">
        <v>4</v>
      </c>
      <c r="M57" s="558">
        <v>0</v>
      </c>
      <c r="N57" s="558">
        <v>1</v>
      </c>
      <c r="O57" s="558">
        <v>1</v>
      </c>
      <c r="P57" s="558">
        <v>0</v>
      </c>
      <c r="Q57" s="558">
        <v>0</v>
      </c>
      <c r="R57" s="558">
        <v>0</v>
      </c>
      <c r="S57" s="557">
        <v>0</v>
      </c>
      <c r="T57" s="557">
        <f t="shared" si="18"/>
        <v>408</v>
      </c>
      <c r="U57" s="558">
        <v>138</v>
      </c>
      <c r="V57" s="558">
        <v>270</v>
      </c>
      <c r="W57" s="558">
        <v>124</v>
      </c>
      <c r="X57" s="558">
        <v>262</v>
      </c>
      <c r="Y57" s="558">
        <v>55654</v>
      </c>
      <c r="Z57" s="558">
        <v>160143</v>
      </c>
      <c r="AA57" s="345">
        <v>12114</v>
      </c>
      <c r="AB57" s="557">
        <f t="shared" si="19"/>
        <v>286194</v>
      </c>
      <c r="AC57" s="558">
        <v>256875</v>
      </c>
      <c r="AD57" s="558">
        <v>29292</v>
      </c>
      <c r="AE57" s="560">
        <v>27</v>
      </c>
    </row>
    <row r="58" spans="2:31" ht="12" customHeight="1">
      <c r="B58" s="552"/>
      <c r="C58" s="553"/>
      <c r="D58" s="555" t="s">
        <v>1152</v>
      </c>
      <c r="E58" s="556">
        <f t="shared" si="17"/>
        <v>47</v>
      </c>
      <c r="F58" s="558">
        <v>20</v>
      </c>
      <c r="G58" s="558">
        <v>2</v>
      </c>
      <c r="H58" s="558">
        <v>25</v>
      </c>
      <c r="I58" s="558">
        <v>18</v>
      </c>
      <c r="J58" s="558">
        <v>7</v>
      </c>
      <c r="K58" s="558">
        <v>6</v>
      </c>
      <c r="L58" s="558">
        <v>6</v>
      </c>
      <c r="M58" s="558">
        <v>4</v>
      </c>
      <c r="N58" s="558">
        <v>4</v>
      </c>
      <c r="O58" s="558">
        <v>2</v>
      </c>
      <c r="P58" s="558">
        <v>0</v>
      </c>
      <c r="Q58" s="558">
        <v>0</v>
      </c>
      <c r="R58" s="558">
        <v>0</v>
      </c>
      <c r="S58" s="557">
        <v>0</v>
      </c>
      <c r="T58" s="557">
        <f t="shared" si="18"/>
        <v>1038</v>
      </c>
      <c r="U58" s="558">
        <v>417</v>
      </c>
      <c r="V58" s="558">
        <v>621</v>
      </c>
      <c r="W58" s="558">
        <v>391</v>
      </c>
      <c r="X58" s="558">
        <v>605</v>
      </c>
      <c r="Y58" s="558">
        <v>177397</v>
      </c>
      <c r="Z58" s="558">
        <v>785174</v>
      </c>
      <c r="AA58" s="558">
        <v>3330</v>
      </c>
      <c r="AB58" s="557">
        <f t="shared" si="19"/>
        <v>1210240</v>
      </c>
      <c r="AC58" s="558">
        <v>1119552</v>
      </c>
      <c r="AD58" s="558">
        <v>90046</v>
      </c>
      <c r="AE58" s="560">
        <v>642</v>
      </c>
    </row>
    <row r="59" spans="2:31" ht="12" customHeight="1">
      <c r="B59" s="552"/>
      <c r="C59" s="553"/>
      <c r="D59" s="555" t="s">
        <v>1154</v>
      </c>
      <c r="E59" s="556">
        <f t="shared" si="17"/>
        <v>35</v>
      </c>
      <c r="F59" s="558">
        <v>13</v>
      </c>
      <c r="G59" s="558">
        <v>0</v>
      </c>
      <c r="H59" s="558">
        <v>22</v>
      </c>
      <c r="I59" s="558">
        <v>17</v>
      </c>
      <c r="J59" s="558">
        <v>5</v>
      </c>
      <c r="K59" s="558">
        <v>5</v>
      </c>
      <c r="L59" s="558">
        <v>3</v>
      </c>
      <c r="M59" s="558">
        <v>2</v>
      </c>
      <c r="N59" s="558">
        <v>3</v>
      </c>
      <c r="O59" s="558">
        <v>0</v>
      </c>
      <c r="P59" s="558">
        <v>0</v>
      </c>
      <c r="Q59" s="558">
        <v>0</v>
      </c>
      <c r="R59" s="558">
        <v>0</v>
      </c>
      <c r="S59" s="557">
        <v>0</v>
      </c>
      <c r="T59" s="557">
        <f t="shared" si="18"/>
        <v>472</v>
      </c>
      <c r="U59" s="558">
        <v>216</v>
      </c>
      <c r="V59" s="558">
        <v>256</v>
      </c>
      <c r="W59" s="558">
        <v>196</v>
      </c>
      <c r="X59" s="558">
        <v>246</v>
      </c>
      <c r="Y59" s="558">
        <v>67298</v>
      </c>
      <c r="Z59" s="558">
        <v>550522</v>
      </c>
      <c r="AA59" s="558">
        <v>0</v>
      </c>
      <c r="AB59" s="557">
        <f t="shared" si="19"/>
        <v>680332</v>
      </c>
      <c r="AC59" s="558">
        <v>661380</v>
      </c>
      <c r="AD59" s="558">
        <v>18952</v>
      </c>
      <c r="AE59" s="560">
        <v>0</v>
      </c>
    </row>
    <row r="60" spans="2:31" ht="12" customHeight="1">
      <c r="B60" s="552"/>
      <c r="C60" s="553"/>
      <c r="D60" s="555" t="s">
        <v>1156</v>
      </c>
      <c r="E60" s="556">
        <f t="shared" si="17"/>
        <v>33</v>
      </c>
      <c r="F60" s="558">
        <v>9</v>
      </c>
      <c r="G60" s="558">
        <v>4</v>
      </c>
      <c r="H60" s="558">
        <v>20</v>
      </c>
      <c r="I60" s="558">
        <v>11</v>
      </c>
      <c r="J60" s="558">
        <v>10</v>
      </c>
      <c r="K60" s="558">
        <v>7</v>
      </c>
      <c r="L60" s="558">
        <v>3</v>
      </c>
      <c r="M60" s="558">
        <v>1</v>
      </c>
      <c r="N60" s="558">
        <v>0</v>
      </c>
      <c r="O60" s="558">
        <v>1</v>
      </c>
      <c r="P60" s="558">
        <v>0</v>
      </c>
      <c r="Q60" s="558">
        <v>0</v>
      </c>
      <c r="R60" s="558">
        <v>0</v>
      </c>
      <c r="S60" s="557">
        <v>0</v>
      </c>
      <c r="T60" s="557">
        <f t="shared" si="18"/>
        <v>411</v>
      </c>
      <c r="U60" s="558">
        <v>117</v>
      </c>
      <c r="V60" s="558">
        <v>294</v>
      </c>
      <c r="W60" s="558">
        <v>102</v>
      </c>
      <c r="X60" s="558">
        <v>283</v>
      </c>
      <c r="Y60" s="558">
        <v>44718</v>
      </c>
      <c r="Z60" s="558">
        <v>84170</v>
      </c>
      <c r="AA60" s="558">
        <v>0</v>
      </c>
      <c r="AB60" s="557">
        <f t="shared" si="19"/>
        <v>154330</v>
      </c>
      <c r="AC60" s="558">
        <v>113604</v>
      </c>
      <c r="AD60" s="558">
        <v>40646</v>
      </c>
      <c r="AE60" s="560">
        <v>80</v>
      </c>
    </row>
    <row r="61" spans="2:31" ht="12" customHeight="1">
      <c r="B61" s="552"/>
      <c r="C61" s="553"/>
      <c r="D61" s="555" t="s">
        <v>1158</v>
      </c>
      <c r="E61" s="556">
        <f t="shared" si="17"/>
        <v>71</v>
      </c>
      <c r="F61" s="558">
        <v>29</v>
      </c>
      <c r="G61" s="558">
        <v>2</v>
      </c>
      <c r="H61" s="558">
        <v>40</v>
      </c>
      <c r="I61" s="558">
        <v>19</v>
      </c>
      <c r="J61" s="558">
        <v>25</v>
      </c>
      <c r="K61" s="558">
        <v>14</v>
      </c>
      <c r="L61" s="558">
        <v>5</v>
      </c>
      <c r="M61" s="558">
        <v>4</v>
      </c>
      <c r="N61" s="558">
        <v>4</v>
      </c>
      <c r="O61" s="558">
        <v>0</v>
      </c>
      <c r="P61" s="558">
        <v>0</v>
      </c>
      <c r="Q61" s="558">
        <v>0</v>
      </c>
      <c r="R61" s="558">
        <v>0</v>
      </c>
      <c r="S61" s="557">
        <v>0</v>
      </c>
      <c r="T61" s="557">
        <f t="shared" si="18"/>
        <v>923</v>
      </c>
      <c r="U61" s="558">
        <v>270</v>
      </c>
      <c r="V61" s="558">
        <v>653</v>
      </c>
      <c r="W61" s="558">
        <v>221</v>
      </c>
      <c r="X61" s="558">
        <v>626</v>
      </c>
      <c r="Y61" s="558">
        <v>122822</v>
      </c>
      <c r="Z61" s="558">
        <v>213181</v>
      </c>
      <c r="AA61" s="558">
        <v>2150</v>
      </c>
      <c r="AB61" s="557">
        <f t="shared" si="19"/>
        <v>406032</v>
      </c>
      <c r="AC61" s="558">
        <v>335615</v>
      </c>
      <c r="AD61" s="558">
        <v>70247</v>
      </c>
      <c r="AE61" s="560">
        <v>170</v>
      </c>
    </row>
    <row r="62" spans="2:31" ht="12" customHeight="1">
      <c r="B62" s="552"/>
      <c r="C62" s="553"/>
      <c r="D62" s="555" t="s">
        <v>1160</v>
      </c>
      <c r="E62" s="556">
        <f t="shared" si="17"/>
        <v>91</v>
      </c>
      <c r="F62" s="558">
        <v>45</v>
      </c>
      <c r="G62" s="558">
        <v>0</v>
      </c>
      <c r="H62" s="558">
        <v>46</v>
      </c>
      <c r="I62" s="558">
        <v>24</v>
      </c>
      <c r="J62" s="558">
        <v>31</v>
      </c>
      <c r="K62" s="558">
        <v>15</v>
      </c>
      <c r="L62" s="558">
        <v>10</v>
      </c>
      <c r="M62" s="558">
        <v>6</v>
      </c>
      <c r="N62" s="558">
        <v>4</v>
      </c>
      <c r="O62" s="558">
        <v>0</v>
      </c>
      <c r="P62" s="558">
        <v>0</v>
      </c>
      <c r="Q62" s="558">
        <v>1</v>
      </c>
      <c r="R62" s="558">
        <v>0</v>
      </c>
      <c r="S62" s="557">
        <v>0</v>
      </c>
      <c r="T62" s="557">
        <f t="shared" si="18"/>
        <v>1500</v>
      </c>
      <c r="U62" s="558">
        <v>566</v>
      </c>
      <c r="V62" s="558">
        <v>934</v>
      </c>
      <c r="W62" s="558">
        <v>516</v>
      </c>
      <c r="X62" s="558">
        <v>907</v>
      </c>
      <c r="Y62" s="558">
        <v>223422</v>
      </c>
      <c r="Z62" s="558">
        <v>645645</v>
      </c>
      <c r="AA62" s="558">
        <v>6105</v>
      </c>
      <c r="AB62" s="557">
        <f t="shared" si="19"/>
        <v>1174419</v>
      </c>
      <c r="AC62" s="558">
        <v>1049671</v>
      </c>
      <c r="AD62" s="558">
        <v>124408</v>
      </c>
      <c r="AE62" s="560">
        <v>340</v>
      </c>
    </row>
    <row r="63" spans="2:31" ht="12" customHeight="1">
      <c r="B63" s="552"/>
      <c r="C63" s="553"/>
      <c r="D63" s="555" t="s">
        <v>1162</v>
      </c>
      <c r="E63" s="556">
        <f t="shared" si="17"/>
        <v>40</v>
      </c>
      <c r="F63" s="558">
        <v>20</v>
      </c>
      <c r="G63" s="558">
        <v>3</v>
      </c>
      <c r="H63" s="558">
        <v>17</v>
      </c>
      <c r="I63" s="558">
        <v>14</v>
      </c>
      <c r="J63" s="558">
        <v>12</v>
      </c>
      <c r="K63" s="558">
        <v>6</v>
      </c>
      <c r="L63" s="558">
        <v>4</v>
      </c>
      <c r="M63" s="558">
        <v>1</v>
      </c>
      <c r="N63" s="558">
        <v>2</v>
      </c>
      <c r="O63" s="558">
        <v>0</v>
      </c>
      <c r="P63" s="558">
        <v>0</v>
      </c>
      <c r="Q63" s="558">
        <v>1</v>
      </c>
      <c r="R63" s="558">
        <v>0</v>
      </c>
      <c r="S63" s="557">
        <v>0</v>
      </c>
      <c r="T63" s="557">
        <f t="shared" si="18"/>
        <v>895</v>
      </c>
      <c r="U63" s="558">
        <v>188</v>
      </c>
      <c r="V63" s="558">
        <v>707</v>
      </c>
      <c r="W63" s="558">
        <v>172</v>
      </c>
      <c r="X63" s="558">
        <v>695</v>
      </c>
      <c r="Y63" s="558">
        <v>127524</v>
      </c>
      <c r="Z63" s="558">
        <v>303520</v>
      </c>
      <c r="AA63" s="345">
        <v>1142</v>
      </c>
      <c r="AB63" s="557">
        <f t="shared" si="19"/>
        <v>503830</v>
      </c>
      <c r="AC63" s="558">
        <v>325684</v>
      </c>
      <c r="AD63" s="558">
        <v>177791</v>
      </c>
      <c r="AE63" s="560">
        <v>355</v>
      </c>
    </row>
    <row r="64" spans="2:31" ht="12" customHeight="1">
      <c r="B64" s="552"/>
      <c r="C64" s="553"/>
      <c r="D64" s="555" t="s">
        <v>1164</v>
      </c>
      <c r="E64" s="556">
        <f t="shared" si="17"/>
        <v>49</v>
      </c>
      <c r="F64" s="558">
        <v>7</v>
      </c>
      <c r="G64" s="558">
        <v>1</v>
      </c>
      <c r="H64" s="558">
        <v>41</v>
      </c>
      <c r="I64" s="558">
        <v>23</v>
      </c>
      <c r="J64" s="558">
        <v>14</v>
      </c>
      <c r="K64" s="558">
        <v>6</v>
      </c>
      <c r="L64" s="558">
        <v>2</v>
      </c>
      <c r="M64" s="558">
        <v>1</v>
      </c>
      <c r="N64" s="558">
        <v>0</v>
      </c>
      <c r="O64" s="558">
        <v>2</v>
      </c>
      <c r="P64" s="558">
        <v>1</v>
      </c>
      <c r="Q64" s="558">
        <v>0</v>
      </c>
      <c r="R64" s="558">
        <v>0</v>
      </c>
      <c r="S64" s="557">
        <v>0</v>
      </c>
      <c r="T64" s="557">
        <f t="shared" si="18"/>
        <v>745</v>
      </c>
      <c r="U64" s="558">
        <v>140</v>
      </c>
      <c r="V64" s="558">
        <v>605</v>
      </c>
      <c r="W64" s="558">
        <v>108</v>
      </c>
      <c r="X64" s="558">
        <v>571</v>
      </c>
      <c r="Y64" s="558">
        <v>101893</v>
      </c>
      <c r="Z64" s="558">
        <v>607295</v>
      </c>
      <c r="AA64" s="558">
        <v>1578</v>
      </c>
      <c r="AB64" s="557">
        <f t="shared" si="19"/>
        <v>800163</v>
      </c>
      <c r="AC64" s="558">
        <v>767198</v>
      </c>
      <c r="AD64" s="558">
        <v>32965</v>
      </c>
      <c r="AE64" s="560">
        <v>0</v>
      </c>
    </row>
    <row r="65" spans="2:31" s="561" customFormat="1" ht="12" customHeight="1">
      <c r="B65" s="563"/>
      <c r="C65" s="564"/>
      <c r="D65" s="565" t="s">
        <v>1166</v>
      </c>
      <c r="E65" s="566">
        <f t="shared" si="17"/>
        <v>33</v>
      </c>
      <c r="F65" s="567">
        <v>20</v>
      </c>
      <c r="G65" s="567">
        <v>2</v>
      </c>
      <c r="H65" s="567">
        <v>11</v>
      </c>
      <c r="I65" s="567">
        <v>7</v>
      </c>
      <c r="J65" s="567">
        <v>9</v>
      </c>
      <c r="K65" s="567">
        <v>6</v>
      </c>
      <c r="L65" s="567">
        <v>4</v>
      </c>
      <c r="M65" s="567">
        <v>2</v>
      </c>
      <c r="N65" s="567">
        <v>3</v>
      </c>
      <c r="O65" s="567">
        <v>2</v>
      </c>
      <c r="P65" s="567">
        <v>0</v>
      </c>
      <c r="Q65" s="567">
        <v>0</v>
      </c>
      <c r="R65" s="567">
        <v>0</v>
      </c>
      <c r="S65" s="568">
        <v>0</v>
      </c>
      <c r="T65" s="568">
        <f t="shared" si="18"/>
        <v>785</v>
      </c>
      <c r="U65" s="567">
        <v>280</v>
      </c>
      <c r="V65" s="567">
        <v>505</v>
      </c>
      <c r="W65" s="567">
        <v>272</v>
      </c>
      <c r="X65" s="567">
        <v>499</v>
      </c>
      <c r="Y65" s="567">
        <v>121228</v>
      </c>
      <c r="Z65" s="567">
        <v>320486</v>
      </c>
      <c r="AA65" s="567">
        <v>1775</v>
      </c>
      <c r="AB65" s="568">
        <f t="shared" si="19"/>
        <v>626566</v>
      </c>
      <c r="AC65" s="567">
        <v>550192</v>
      </c>
      <c r="AD65" s="567">
        <v>76374</v>
      </c>
      <c r="AE65" s="569">
        <v>0</v>
      </c>
    </row>
    <row r="66" spans="3:22" ht="12" customHeight="1">
      <c r="C66" s="570" t="s">
        <v>1509</v>
      </c>
      <c r="D66" s="521"/>
      <c r="E66" s="571"/>
      <c r="F66" s="571"/>
      <c r="G66" s="571"/>
      <c r="H66" s="571"/>
      <c r="I66" s="571"/>
      <c r="J66" s="571"/>
      <c r="K66" s="571"/>
      <c r="L66" s="571"/>
      <c r="M66" s="571"/>
      <c r="N66" s="571"/>
      <c r="O66" s="571"/>
      <c r="P66" s="571"/>
      <c r="Q66" s="571"/>
      <c r="R66" s="571"/>
      <c r="S66" s="571"/>
      <c r="T66" s="571"/>
      <c r="U66" s="571"/>
      <c r="V66" s="571"/>
    </row>
    <row r="67" spans="4:22" ht="12" customHeight="1">
      <c r="D67" s="570"/>
      <c r="E67" s="571"/>
      <c r="F67" s="571"/>
      <c r="G67" s="571"/>
      <c r="H67" s="571"/>
      <c r="I67" s="571"/>
      <c r="J67" s="571"/>
      <c r="K67" s="571"/>
      <c r="L67" s="571"/>
      <c r="M67" s="571"/>
      <c r="N67" s="571"/>
      <c r="O67" s="571"/>
      <c r="P67" s="571"/>
      <c r="Q67" s="571"/>
      <c r="R67" s="571"/>
      <c r="S67" s="571"/>
      <c r="T67" s="571"/>
      <c r="U67" s="571"/>
      <c r="V67" s="571"/>
    </row>
    <row r="68" spans="4:22" ht="12" customHeight="1">
      <c r="D68" s="570"/>
      <c r="E68" s="571"/>
      <c r="F68" s="571"/>
      <c r="G68" s="571"/>
      <c r="H68" s="571"/>
      <c r="I68" s="571"/>
      <c r="J68" s="571"/>
      <c r="K68" s="571"/>
      <c r="L68" s="571"/>
      <c r="M68" s="571"/>
      <c r="N68" s="571"/>
      <c r="O68" s="571"/>
      <c r="P68" s="571"/>
      <c r="Q68" s="571"/>
      <c r="R68" s="571"/>
      <c r="S68" s="571"/>
      <c r="T68" s="571"/>
      <c r="U68" s="571"/>
      <c r="V68" s="571"/>
    </row>
    <row r="69" spans="4:22" ht="12">
      <c r="D69" s="570"/>
      <c r="E69" s="571"/>
      <c r="F69" s="571"/>
      <c r="G69" s="571"/>
      <c r="H69" s="571"/>
      <c r="I69" s="571"/>
      <c r="J69" s="571"/>
      <c r="K69" s="571"/>
      <c r="L69" s="571"/>
      <c r="M69" s="571"/>
      <c r="N69" s="571"/>
      <c r="O69" s="571"/>
      <c r="P69" s="571"/>
      <c r="Q69" s="571"/>
      <c r="R69" s="571"/>
      <c r="S69" s="571"/>
      <c r="T69" s="571"/>
      <c r="U69" s="571"/>
      <c r="V69" s="571"/>
    </row>
    <row r="70" spans="5:22" ht="12">
      <c r="E70" s="571"/>
      <c r="F70" s="571"/>
      <c r="G70" s="571"/>
      <c r="H70" s="571"/>
      <c r="I70" s="571"/>
      <c r="J70" s="571"/>
      <c r="K70" s="571"/>
      <c r="L70" s="571"/>
      <c r="M70" s="571"/>
      <c r="N70" s="571"/>
      <c r="O70" s="571"/>
      <c r="P70" s="571"/>
      <c r="Q70" s="571"/>
      <c r="R70" s="571"/>
      <c r="S70" s="571"/>
      <c r="T70" s="571"/>
      <c r="U70" s="571"/>
      <c r="V70" s="571"/>
    </row>
    <row r="71" spans="5:22" ht="12">
      <c r="E71" s="571"/>
      <c r="F71" s="571"/>
      <c r="G71" s="571"/>
      <c r="H71" s="571"/>
      <c r="I71" s="571"/>
      <c r="J71" s="571"/>
      <c r="K71" s="571"/>
      <c r="L71" s="571"/>
      <c r="M71" s="571"/>
      <c r="N71" s="571"/>
      <c r="O71" s="571"/>
      <c r="P71" s="571"/>
      <c r="Q71" s="571"/>
      <c r="R71" s="571"/>
      <c r="S71" s="571"/>
      <c r="T71" s="571"/>
      <c r="U71" s="571"/>
      <c r="V71" s="571"/>
    </row>
    <row r="72" spans="4:22" ht="12">
      <c r="D72" s="572"/>
      <c r="E72" s="571"/>
      <c r="F72" s="571"/>
      <c r="G72" s="571"/>
      <c r="H72" s="571"/>
      <c r="I72" s="571"/>
      <c r="J72" s="571"/>
      <c r="K72" s="571"/>
      <c r="L72" s="571"/>
      <c r="M72" s="571"/>
      <c r="N72" s="571"/>
      <c r="O72" s="571"/>
      <c r="P72" s="571"/>
      <c r="Q72" s="571"/>
      <c r="R72" s="571"/>
      <c r="S72" s="571"/>
      <c r="T72" s="571"/>
      <c r="U72" s="571"/>
      <c r="V72" s="571"/>
    </row>
    <row r="73" spans="4:22" ht="12">
      <c r="D73" s="572"/>
      <c r="E73" s="571"/>
      <c r="F73" s="571"/>
      <c r="G73" s="571"/>
      <c r="H73" s="571"/>
      <c r="I73" s="571"/>
      <c r="J73" s="571"/>
      <c r="K73" s="571"/>
      <c r="L73" s="571"/>
      <c r="M73" s="571"/>
      <c r="N73" s="571"/>
      <c r="O73" s="571"/>
      <c r="P73" s="571"/>
      <c r="Q73" s="571"/>
      <c r="R73" s="571"/>
      <c r="S73" s="571"/>
      <c r="T73" s="571"/>
      <c r="U73" s="571"/>
      <c r="V73" s="571"/>
    </row>
    <row r="74" spans="4:22" ht="12">
      <c r="D74" s="573"/>
      <c r="E74" s="571"/>
      <c r="F74" s="571"/>
      <c r="G74" s="571"/>
      <c r="H74" s="571"/>
      <c r="I74" s="571"/>
      <c r="J74" s="571"/>
      <c r="K74" s="571"/>
      <c r="L74" s="571"/>
      <c r="M74" s="571"/>
      <c r="N74" s="571"/>
      <c r="O74" s="571"/>
      <c r="P74" s="571"/>
      <c r="Q74" s="571"/>
      <c r="R74" s="571"/>
      <c r="S74" s="571"/>
      <c r="T74" s="571"/>
      <c r="U74" s="571"/>
      <c r="V74" s="571"/>
    </row>
    <row r="75" spans="5:22" ht="12">
      <c r="E75" s="571"/>
      <c r="F75" s="571"/>
      <c r="G75" s="571"/>
      <c r="H75" s="571"/>
      <c r="I75" s="571"/>
      <c r="J75" s="571"/>
      <c r="K75" s="571"/>
      <c r="L75" s="571"/>
      <c r="M75" s="571"/>
      <c r="N75" s="571"/>
      <c r="O75" s="571"/>
      <c r="P75" s="571"/>
      <c r="Q75" s="571"/>
      <c r="R75" s="571"/>
      <c r="S75" s="571"/>
      <c r="T75" s="571"/>
      <c r="U75" s="571"/>
      <c r="V75" s="571"/>
    </row>
    <row r="76" spans="5:22" ht="12">
      <c r="E76" s="571"/>
      <c r="F76" s="571"/>
      <c r="G76" s="571"/>
      <c r="H76" s="571"/>
      <c r="I76" s="571"/>
      <c r="J76" s="571"/>
      <c r="K76" s="571"/>
      <c r="L76" s="571"/>
      <c r="M76" s="571"/>
      <c r="N76" s="571"/>
      <c r="O76" s="571"/>
      <c r="P76" s="571"/>
      <c r="Q76" s="571"/>
      <c r="R76" s="571"/>
      <c r="S76" s="571"/>
      <c r="T76" s="571"/>
      <c r="U76" s="571"/>
      <c r="V76" s="571"/>
    </row>
    <row r="77" spans="5:22" ht="12">
      <c r="E77" s="571"/>
      <c r="F77" s="571"/>
      <c r="G77" s="571"/>
      <c r="H77" s="571"/>
      <c r="I77" s="571"/>
      <c r="J77" s="571"/>
      <c r="K77" s="571"/>
      <c r="L77" s="571"/>
      <c r="M77" s="571"/>
      <c r="N77" s="571"/>
      <c r="O77" s="571"/>
      <c r="P77" s="571"/>
      <c r="Q77" s="571"/>
      <c r="R77" s="571"/>
      <c r="S77" s="571"/>
      <c r="T77" s="571"/>
      <c r="U77" s="571"/>
      <c r="V77" s="571"/>
    </row>
    <row r="78" spans="5:22" ht="12">
      <c r="E78" s="571"/>
      <c r="F78" s="571"/>
      <c r="G78" s="571"/>
      <c r="H78" s="571"/>
      <c r="I78" s="571"/>
      <c r="J78" s="571"/>
      <c r="K78" s="571"/>
      <c r="L78" s="571"/>
      <c r="M78" s="571"/>
      <c r="N78" s="571"/>
      <c r="O78" s="571"/>
      <c r="P78" s="571"/>
      <c r="Q78" s="571"/>
      <c r="R78" s="571"/>
      <c r="S78" s="571"/>
      <c r="T78" s="571"/>
      <c r="U78" s="571"/>
      <c r="V78" s="571"/>
    </row>
    <row r="79" spans="5:22" ht="12">
      <c r="E79" s="571"/>
      <c r="F79" s="571"/>
      <c r="G79" s="571"/>
      <c r="H79" s="571"/>
      <c r="I79" s="571"/>
      <c r="J79" s="571"/>
      <c r="K79" s="571"/>
      <c r="L79" s="571"/>
      <c r="M79" s="571"/>
      <c r="N79" s="571"/>
      <c r="O79" s="571"/>
      <c r="P79" s="571"/>
      <c r="Q79" s="571"/>
      <c r="R79" s="571"/>
      <c r="S79" s="571"/>
      <c r="T79" s="571"/>
      <c r="U79" s="571"/>
      <c r="V79" s="571"/>
    </row>
    <row r="80" spans="5:22" ht="12">
      <c r="E80" s="571"/>
      <c r="F80" s="571"/>
      <c r="G80" s="571"/>
      <c r="H80" s="571"/>
      <c r="I80" s="571"/>
      <c r="J80" s="571"/>
      <c r="K80" s="571"/>
      <c r="L80" s="571"/>
      <c r="M80" s="571"/>
      <c r="N80" s="571"/>
      <c r="O80" s="571"/>
      <c r="P80" s="571"/>
      <c r="Q80" s="571"/>
      <c r="R80" s="571"/>
      <c r="S80" s="571"/>
      <c r="T80" s="571"/>
      <c r="U80" s="571"/>
      <c r="V80" s="571"/>
    </row>
    <row r="81" spans="5:22" ht="12">
      <c r="E81" s="571"/>
      <c r="F81" s="571"/>
      <c r="G81" s="571"/>
      <c r="H81" s="571"/>
      <c r="I81" s="571"/>
      <c r="J81" s="571"/>
      <c r="K81" s="571"/>
      <c r="L81" s="571"/>
      <c r="M81" s="571"/>
      <c r="N81" s="571"/>
      <c r="O81" s="571"/>
      <c r="P81" s="571"/>
      <c r="Q81" s="571"/>
      <c r="R81" s="571"/>
      <c r="S81" s="571"/>
      <c r="T81" s="571"/>
      <c r="U81" s="571"/>
      <c r="V81" s="571"/>
    </row>
    <row r="82" spans="5:22" ht="12">
      <c r="E82" s="571"/>
      <c r="F82" s="571"/>
      <c r="G82" s="571"/>
      <c r="H82" s="571"/>
      <c r="I82" s="571"/>
      <c r="J82" s="571"/>
      <c r="K82" s="571"/>
      <c r="L82" s="571"/>
      <c r="M82" s="571"/>
      <c r="N82" s="571"/>
      <c r="O82" s="571"/>
      <c r="P82" s="571"/>
      <c r="Q82" s="571"/>
      <c r="R82" s="571"/>
      <c r="S82" s="571"/>
      <c r="T82" s="571"/>
      <c r="U82" s="571"/>
      <c r="V82" s="571"/>
    </row>
    <row r="83" spans="5:22" ht="12">
      <c r="E83" s="571"/>
      <c r="F83" s="571"/>
      <c r="G83" s="571"/>
      <c r="H83" s="571"/>
      <c r="I83" s="571"/>
      <c r="J83" s="571"/>
      <c r="K83" s="571"/>
      <c r="L83" s="571"/>
      <c r="M83" s="571"/>
      <c r="N83" s="571"/>
      <c r="O83" s="571"/>
      <c r="P83" s="571"/>
      <c r="Q83" s="571"/>
      <c r="R83" s="571"/>
      <c r="S83" s="571"/>
      <c r="T83" s="571"/>
      <c r="U83" s="571"/>
      <c r="V83" s="571"/>
    </row>
    <row r="84" spans="5:22" ht="12">
      <c r="E84" s="571"/>
      <c r="F84" s="571"/>
      <c r="G84" s="571"/>
      <c r="H84" s="571"/>
      <c r="I84" s="571"/>
      <c r="J84" s="571"/>
      <c r="K84" s="571"/>
      <c r="L84" s="571"/>
      <c r="M84" s="571"/>
      <c r="N84" s="571"/>
      <c r="O84" s="571"/>
      <c r="P84" s="571"/>
      <c r="Q84" s="571"/>
      <c r="R84" s="571"/>
      <c r="S84" s="571"/>
      <c r="T84" s="571"/>
      <c r="U84" s="571"/>
      <c r="V84" s="571"/>
    </row>
    <row r="85" spans="5:22" ht="12">
      <c r="E85" s="571"/>
      <c r="F85" s="571"/>
      <c r="G85" s="571"/>
      <c r="H85" s="571"/>
      <c r="I85" s="571"/>
      <c r="J85" s="571"/>
      <c r="K85" s="571"/>
      <c r="L85" s="571"/>
      <c r="M85" s="571"/>
      <c r="N85" s="571"/>
      <c r="O85" s="571"/>
      <c r="P85" s="571"/>
      <c r="Q85" s="571"/>
      <c r="R85" s="571"/>
      <c r="S85" s="571"/>
      <c r="T85" s="571"/>
      <c r="U85" s="571"/>
      <c r="V85" s="571"/>
    </row>
    <row r="86" spans="5:22" ht="12">
      <c r="E86" s="571"/>
      <c r="F86" s="571"/>
      <c r="G86" s="571"/>
      <c r="H86" s="571"/>
      <c r="I86" s="571"/>
      <c r="J86" s="571"/>
      <c r="K86" s="571"/>
      <c r="L86" s="571"/>
      <c r="M86" s="571"/>
      <c r="N86" s="571"/>
      <c r="O86" s="571"/>
      <c r="P86" s="571"/>
      <c r="Q86" s="571"/>
      <c r="R86" s="571"/>
      <c r="S86" s="571"/>
      <c r="T86" s="571"/>
      <c r="U86" s="571"/>
      <c r="V86" s="571"/>
    </row>
    <row r="87" spans="5:22" ht="12">
      <c r="E87" s="571"/>
      <c r="F87" s="571"/>
      <c r="G87" s="571"/>
      <c r="H87" s="571"/>
      <c r="I87" s="571"/>
      <c r="J87" s="571"/>
      <c r="K87" s="571"/>
      <c r="L87" s="571"/>
      <c r="M87" s="571"/>
      <c r="N87" s="571"/>
      <c r="O87" s="571"/>
      <c r="P87" s="571"/>
      <c r="Q87" s="571"/>
      <c r="R87" s="571"/>
      <c r="S87" s="571"/>
      <c r="T87" s="571"/>
      <c r="U87" s="571"/>
      <c r="V87" s="571"/>
    </row>
    <row r="88" spans="5:22" ht="12">
      <c r="E88" s="571"/>
      <c r="F88" s="571"/>
      <c r="G88" s="571"/>
      <c r="H88" s="571"/>
      <c r="I88" s="571"/>
      <c r="J88" s="571"/>
      <c r="K88" s="571"/>
      <c r="L88" s="571"/>
      <c r="M88" s="571"/>
      <c r="N88" s="571"/>
      <c r="O88" s="571"/>
      <c r="P88" s="571"/>
      <c r="Q88" s="571"/>
      <c r="R88" s="571"/>
      <c r="S88" s="571"/>
      <c r="T88" s="571"/>
      <c r="U88" s="571"/>
      <c r="V88" s="571"/>
    </row>
    <row r="89" spans="5:22" ht="12">
      <c r="E89" s="571"/>
      <c r="F89" s="571"/>
      <c r="G89" s="571"/>
      <c r="H89" s="571"/>
      <c r="I89" s="571"/>
      <c r="J89" s="571"/>
      <c r="K89" s="571"/>
      <c r="L89" s="571"/>
      <c r="M89" s="571"/>
      <c r="N89" s="571"/>
      <c r="O89" s="571"/>
      <c r="P89" s="571"/>
      <c r="Q89" s="571"/>
      <c r="R89" s="571"/>
      <c r="S89" s="571"/>
      <c r="T89" s="571"/>
      <c r="U89" s="571"/>
      <c r="V89" s="571"/>
    </row>
    <row r="90" spans="5:22" ht="12">
      <c r="E90" s="571"/>
      <c r="F90" s="571"/>
      <c r="G90" s="571"/>
      <c r="H90" s="571"/>
      <c r="I90" s="571"/>
      <c r="J90" s="571"/>
      <c r="K90" s="571"/>
      <c r="L90" s="571"/>
      <c r="M90" s="571"/>
      <c r="N90" s="571"/>
      <c r="O90" s="571"/>
      <c r="P90" s="571"/>
      <c r="Q90" s="571"/>
      <c r="R90" s="571"/>
      <c r="S90" s="571"/>
      <c r="T90" s="571"/>
      <c r="U90" s="571"/>
      <c r="V90" s="571"/>
    </row>
    <row r="91" spans="5:22" ht="12">
      <c r="E91" s="571"/>
      <c r="F91" s="571"/>
      <c r="G91" s="571"/>
      <c r="H91" s="571"/>
      <c r="I91" s="571"/>
      <c r="J91" s="571"/>
      <c r="K91" s="571"/>
      <c r="L91" s="571"/>
      <c r="M91" s="571"/>
      <c r="N91" s="571"/>
      <c r="O91" s="571"/>
      <c r="P91" s="571"/>
      <c r="Q91" s="571"/>
      <c r="R91" s="571"/>
      <c r="S91" s="571"/>
      <c r="T91" s="571"/>
      <c r="U91" s="571"/>
      <c r="V91" s="571"/>
    </row>
    <row r="92" spans="5:22" ht="12">
      <c r="E92" s="571"/>
      <c r="F92" s="571"/>
      <c r="G92" s="571"/>
      <c r="H92" s="571"/>
      <c r="I92" s="571"/>
      <c r="J92" s="571"/>
      <c r="K92" s="571"/>
      <c r="L92" s="571"/>
      <c r="M92" s="571"/>
      <c r="N92" s="571"/>
      <c r="O92" s="571"/>
      <c r="P92" s="571"/>
      <c r="Q92" s="571"/>
      <c r="R92" s="571"/>
      <c r="S92" s="571"/>
      <c r="T92" s="571"/>
      <c r="U92" s="571"/>
      <c r="V92" s="571"/>
    </row>
    <row r="93" spans="5:22" ht="12">
      <c r="E93" s="571"/>
      <c r="F93" s="571"/>
      <c r="G93" s="571"/>
      <c r="H93" s="571"/>
      <c r="I93" s="571"/>
      <c r="J93" s="571"/>
      <c r="K93" s="571"/>
      <c r="L93" s="571"/>
      <c r="M93" s="571"/>
      <c r="N93" s="571"/>
      <c r="O93" s="571"/>
      <c r="P93" s="571"/>
      <c r="Q93" s="571"/>
      <c r="R93" s="571"/>
      <c r="S93" s="571"/>
      <c r="T93" s="571"/>
      <c r="U93" s="571"/>
      <c r="V93" s="571"/>
    </row>
    <row r="94" spans="5:22" ht="12">
      <c r="E94" s="571"/>
      <c r="F94" s="571"/>
      <c r="G94" s="571"/>
      <c r="H94" s="571"/>
      <c r="I94" s="571"/>
      <c r="J94" s="571"/>
      <c r="K94" s="571"/>
      <c r="L94" s="571"/>
      <c r="M94" s="571"/>
      <c r="N94" s="571"/>
      <c r="O94" s="571"/>
      <c r="P94" s="571"/>
      <c r="Q94" s="571"/>
      <c r="R94" s="571"/>
      <c r="S94" s="571"/>
      <c r="T94" s="571"/>
      <c r="U94" s="571"/>
      <c r="V94" s="571"/>
    </row>
    <row r="95" spans="5:22" ht="12">
      <c r="E95" s="571"/>
      <c r="F95" s="571"/>
      <c r="G95" s="571"/>
      <c r="H95" s="571"/>
      <c r="I95" s="571"/>
      <c r="J95" s="571"/>
      <c r="K95" s="571"/>
      <c r="L95" s="571"/>
      <c r="M95" s="571"/>
      <c r="N95" s="571"/>
      <c r="O95" s="571"/>
      <c r="P95" s="571"/>
      <c r="Q95" s="571"/>
      <c r="R95" s="571"/>
      <c r="S95" s="571"/>
      <c r="T95" s="571"/>
      <c r="U95" s="571"/>
      <c r="V95" s="571"/>
    </row>
    <row r="96" spans="5:22" ht="12">
      <c r="E96" s="571"/>
      <c r="F96" s="571"/>
      <c r="G96" s="571"/>
      <c r="H96" s="571"/>
      <c r="I96" s="571"/>
      <c r="J96" s="571"/>
      <c r="K96" s="571"/>
      <c r="L96" s="571"/>
      <c r="M96" s="571"/>
      <c r="N96" s="571"/>
      <c r="O96" s="571"/>
      <c r="P96" s="571"/>
      <c r="Q96" s="571"/>
      <c r="R96" s="571"/>
      <c r="S96" s="571"/>
      <c r="T96" s="571"/>
      <c r="U96" s="571"/>
      <c r="V96" s="571"/>
    </row>
    <row r="97" spans="5:22" ht="12">
      <c r="E97" s="571"/>
      <c r="F97" s="571"/>
      <c r="G97" s="571"/>
      <c r="H97" s="571"/>
      <c r="I97" s="571"/>
      <c r="J97" s="571"/>
      <c r="K97" s="571"/>
      <c r="L97" s="571"/>
      <c r="M97" s="571"/>
      <c r="N97" s="571"/>
      <c r="O97" s="571"/>
      <c r="P97" s="571"/>
      <c r="Q97" s="571"/>
      <c r="R97" s="571"/>
      <c r="S97" s="571"/>
      <c r="T97" s="571"/>
      <c r="U97" s="571"/>
      <c r="V97" s="571"/>
    </row>
    <row r="98" spans="5:22" ht="12">
      <c r="E98" s="571"/>
      <c r="F98" s="571"/>
      <c r="G98" s="571"/>
      <c r="H98" s="571"/>
      <c r="I98" s="571"/>
      <c r="J98" s="571"/>
      <c r="K98" s="571"/>
      <c r="L98" s="571"/>
      <c r="M98" s="571"/>
      <c r="N98" s="571"/>
      <c r="O98" s="571"/>
      <c r="P98" s="571"/>
      <c r="Q98" s="571"/>
      <c r="R98" s="571"/>
      <c r="S98" s="571"/>
      <c r="T98" s="571"/>
      <c r="U98" s="571"/>
      <c r="V98" s="571"/>
    </row>
    <row r="99" spans="5:22" ht="12">
      <c r="E99" s="571"/>
      <c r="F99" s="571"/>
      <c r="G99" s="571"/>
      <c r="H99" s="571"/>
      <c r="I99" s="571"/>
      <c r="J99" s="571"/>
      <c r="K99" s="571"/>
      <c r="L99" s="571"/>
      <c r="M99" s="571"/>
      <c r="N99" s="571"/>
      <c r="O99" s="571"/>
      <c r="P99" s="571"/>
      <c r="Q99" s="571"/>
      <c r="R99" s="571"/>
      <c r="S99" s="571"/>
      <c r="T99" s="571"/>
      <c r="U99" s="571"/>
      <c r="V99" s="571"/>
    </row>
    <row r="100" spans="5:22" ht="12">
      <c r="E100" s="571"/>
      <c r="F100" s="571"/>
      <c r="G100" s="571"/>
      <c r="H100" s="571"/>
      <c r="I100" s="571"/>
      <c r="J100" s="571"/>
      <c r="K100" s="571"/>
      <c r="L100" s="571"/>
      <c r="M100" s="571"/>
      <c r="N100" s="571"/>
      <c r="O100" s="571"/>
      <c r="P100" s="571"/>
      <c r="Q100" s="571"/>
      <c r="R100" s="571"/>
      <c r="S100" s="571"/>
      <c r="T100" s="571"/>
      <c r="U100" s="571"/>
      <c r="V100" s="571"/>
    </row>
    <row r="101" spans="5:22" ht="12">
      <c r="E101" s="571"/>
      <c r="F101" s="571"/>
      <c r="G101" s="571"/>
      <c r="H101" s="571"/>
      <c r="I101" s="571"/>
      <c r="J101" s="571"/>
      <c r="K101" s="571"/>
      <c r="L101" s="571"/>
      <c r="M101" s="571"/>
      <c r="N101" s="571"/>
      <c r="O101" s="571"/>
      <c r="P101" s="571"/>
      <c r="Q101" s="571"/>
      <c r="R101" s="571"/>
      <c r="S101" s="571"/>
      <c r="T101" s="571"/>
      <c r="U101" s="571"/>
      <c r="V101" s="571"/>
    </row>
    <row r="102" spans="5:22" ht="12">
      <c r="E102" s="571"/>
      <c r="F102" s="571"/>
      <c r="G102" s="571"/>
      <c r="H102" s="571"/>
      <c r="I102" s="571"/>
      <c r="J102" s="571"/>
      <c r="K102" s="571"/>
      <c r="L102" s="571"/>
      <c r="M102" s="571"/>
      <c r="N102" s="571"/>
      <c r="O102" s="571"/>
      <c r="P102" s="571"/>
      <c r="Q102" s="571"/>
      <c r="R102" s="571"/>
      <c r="S102" s="571"/>
      <c r="T102" s="571"/>
      <c r="U102" s="571"/>
      <c r="V102" s="571"/>
    </row>
    <row r="103" spans="5:22" ht="12">
      <c r="E103" s="571"/>
      <c r="F103" s="571"/>
      <c r="G103" s="571"/>
      <c r="H103" s="571"/>
      <c r="I103" s="571"/>
      <c r="J103" s="571"/>
      <c r="K103" s="571"/>
      <c r="L103" s="571"/>
      <c r="M103" s="571"/>
      <c r="N103" s="571"/>
      <c r="O103" s="571"/>
      <c r="P103" s="571"/>
      <c r="Q103" s="571"/>
      <c r="R103" s="571"/>
      <c r="S103" s="571"/>
      <c r="T103" s="571"/>
      <c r="U103" s="571"/>
      <c r="V103" s="571"/>
    </row>
    <row r="104" spans="5:22" ht="12">
      <c r="E104" s="571"/>
      <c r="F104" s="571"/>
      <c r="G104" s="571"/>
      <c r="H104" s="571"/>
      <c r="I104" s="571"/>
      <c r="J104" s="571"/>
      <c r="K104" s="571"/>
      <c r="L104" s="571"/>
      <c r="M104" s="571"/>
      <c r="N104" s="571"/>
      <c r="O104" s="571"/>
      <c r="P104" s="571"/>
      <c r="Q104" s="571"/>
      <c r="R104" s="571"/>
      <c r="S104" s="571"/>
      <c r="T104" s="571"/>
      <c r="U104" s="571"/>
      <c r="V104" s="571"/>
    </row>
    <row r="105" spans="5:22" ht="12">
      <c r="E105" s="571"/>
      <c r="F105" s="571"/>
      <c r="G105" s="571"/>
      <c r="H105" s="571"/>
      <c r="I105" s="571"/>
      <c r="J105" s="571"/>
      <c r="K105" s="571"/>
      <c r="L105" s="571"/>
      <c r="M105" s="571"/>
      <c r="N105" s="571"/>
      <c r="O105" s="571"/>
      <c r="P105" s="571"/>
      <c r="Q105" s="571"/>
      <c r="R105" s="571"/>
      <c r="S105" s="571"/>
      <c r="T105" s="571"/>
      <c r="U105" s="571"/>
      <c r="V105" s="571"/>
    </row>
    <row r="106" spans="5:22" ht="12">
      <c r="E106" s="571"/>
      <c r="F106" s="571"/>
      <c r="G106" s="571"/>
      <c r="H106" s="571"/>
      <c r="I106" s="571"/>
      <c r="J106" s="571"/>
      <c r="K106" s="571"/>
      <c r="L106" s="571"/>
      <c r="M106" s="571"/>
      <c r="N106" s="571"/>
      <c r="O106" s="571"/>
      <c r="P106" s="571"/>
      <c r="Q106" s="571"/>
      <c r="R106" s="571"/>
      <c r="S106" s="571"/>
      <c r="T106" s="571"/>
      <c r="U106" s="571"/>
      <c r="V106" s="571"/>
    </row>
    <row r="107" spans="5:22" ht="12">
      <c r="E107" s="571"/>
      <c r="F107" s="571"/>
      <c r="G107" s="571"/>
      <c r="H107" s="571"/>
      <c r="I107" s="571"/>
      <c r="J107" s="571"/>
      <c r="K107" s="571"/>
      <c r="L107" s="571"/>
      <c r="M107" s="571"/>
      <c r="N107" s="571"/>
      <c r="O107" s="571"/>
      <c r="P107" s="571"/>
      <c r="Q107" s="571"/>
      <c r="R107" s="571"/>
      <c r="S107" s="571"/>
      <c r="T107" s="571"/>
      <c r="U107" s="571"/>
      <c r="V107" s="571"/>
    </row>
    <row r="108" spans="5:22" ht="12">
      <c r="E108" s="571"/>
      <c r="F108" s="571"/>
      <c r="G108" s="571"/>
      <c r="H108" s="571"/>
      <c r="I108" s="571"/>
      <c r="J108" s="571"/>
      <c r="K108" s="571"/>
      <c r="L108" s="571"/>
      <c r="M108" s="571"/>
      <c r="N108" s="571"/>
      <c r="O108" s="571"/>
      <c r="P108" s="571"/>
      <c r="Q108" s="571"/>
      <c r="R108" s="571"/>
      <c r="S108" s="571"/>
      <c r="T108" s="571"/>
      <c r="U108" s="571"/>
      <c r="V108" s="571"/>
    </row>
    <row r="109" spans="5:22" ht="12">
      <c r="E109" s="571"/>
      <c r="F109" s="571"/>
      <c r="G109" s="571"/>
      <c r="H109" s="571"/>
      <c r="I109" s="571"/>
      <c r="J109" s="571"/>
      <c r="K109" s="571"/>
      <c r="L109" s="571"/>
      <c r="M109" s="571"/>
      <c r="N109" s="571"/>
      <c r="O109" s="571"/>
      <c r="P109" s="571"/>
      <c r="Q109" s="571"/>
      <c r="R109" s="571"/>
      <c r="S109" s="571"/>
      <c r="T109" s="571"/>
      <c r="U109" s="571"/>
      <c r="V109" s="571"/>
    </row>
    <row r="110" spans="5:22" ht="12">
      <c r="E110" s="571"/>
      <c r="F110" s="571"/>
      <c r="G110" s="571"/>
      <c r="H110" s="571"/>
      <c r="I110" s="571"/>
      <c r="J110" s="571"/>
      <c r="K110" s="571"/>
      <c r="L110" s="571"/>
      <c r="M110" s="571"/>
      <c r="N110" s="571"/>
      <c r="O110" s="571"/>
      <c r="P110" s="571"/>
      <c r="Q110" s="571"/>
      <c r="R110" s="571"/>
      <c r="S110" s="571"/>
      <c r="T110" s="571"/>
      <c r="U110" s="571"/>
      <c r="V110" s="571"/>
    </row>
    <row r="111" spans="5:22" ht="12">
      <c r="E111" s="571"/>
      <c r="F111" s="571"/>
      <c r="G111" s="571"/>
      <c r="H111" s="571"/>
      <c r="I111" s="571"/>
      <c r="J111" s="571"/>
      <c r="K111" s="571"/>
      <c r="L111" s="571"/>
      <c r="M111" s="571"/>
      <c r="N111" s="571"/>
      <c r="O111" s="571"/>
      <c r="P111" s="571"/>
      <c r="Q111" s="571"/>
      <c r="R111" s="571"/>
      <c r="S111" s="571"/>
      <c r="T111" s="571"/>
      <c r="U111" s="571"/>
      <c r="V111" s="571"/>
    </row>
    <row r="112" spans="5:22" ht="12">
      <c r="E112" s="571"/>
      <c r="F112" s="571"/>
      <c r="G112" s="571"/>
      <c r="H112" s="571"/>
      <c r="I112" s="571"/>
      <c r="J112" s="571"/>
      <c r="K112" s="571"/>
      <c r="L112" s="571"/>
      <c r="M112" s="571"/>
      <c r="N112" s="571"/>
      <c r="O112" s="571"/>
      <c r="P112" s="571"/>
      <c r="Q112" s="571"/>
      <c r="R112" s="571"/>
      <c r="S112" s="571"/>
      <c r="T112" s="571"/>
      <c r="U112" s="571"/>
      <c r="V112" s="571"/>
    </row>
    <row r="113" spans="5:22" ht="12">
      <c r="E113" s="571"/>
      <c r="F113" s="571"/>
      <c r="G113" s="571"/>
      <c r="H113" s="571"/>
      <c r="I113" s="571"/>
      <c r="J113" s="571"/>
      <c r="K113" s="571"/>
      <c r="L113" s="571"/>
      <c r="M113" s="571"/>
      <c r="N113" s="571"/>
      <c r="O113" s="571"/>
      <c r="P113" s="571"/>
      <c r="Q113" s="571"/>
      <c r="R113" s="571"/>
      <c r="S113" s="571"/>
      <c r="T113" s="571"/>
      <c r="U113" s="571"/>
      <c r="V113" s="571"/>
    </row>
    <row r="114" spans="5:22" ht="12">
      <c r="E114" s="571"/>
      <c r="F114" s="571"/>
      <c r="G114" s="571"/>
      <c r="H114" s="571"/>
      <c r="I114" s="571"/>
      <c r="J114" s="571"/>
      <c r="K114" s="571"/>
      <c r="L114" s="571"/>
      <c r="M114" s="571"/>
      <c r="N114" s="571"/>
      <c r="O114" s="571"/>
      <c r="P114" s="571"/>
      <c r="Q114" s="571"/>
      <c r="R114" s="571"/>
      <c r="S114" s="571"/>
      <c r="T114" s="571"/>
      <c r="U114" s="571"/>
      <c r="V114" s="571"/>
    </row>
    <row r="115" spans="5:22" ht="12">
      <c r="E115" s="571"/>
      <c r="F115" s="571"/>
      <c r="G115" s="571"/>
      <c r="H115" s="571"/>
      <c r="I115" s="571"/>
      <c r="J115" s="571"/>
      <c r="K115" s="571"/>
      <c r="L115" s="571"/>
      <c r="M115" s="571"/>
      <c r="N115" s="571"/>
      <c r="O115" s="571"/>
      <c r="P115" s="571"/>
      <c r="Q115" s="571"/>
      <c r="R115" s="571"/>
      <c r="S115" s="571"/>
      <c r="T115" s="571"/>
      <c r="U115" s="571"/>
      <c r="V115" s="571"/>
    </row>
    <row r="116" spans="5:22" ht="12">
      <c r="E116" s="571"/>
      <c r="F116" s="571"/>
      <c r="G116" s="571"/>
      <c r="H116" s="571"/>
      <c r="I116" s="571"/>
      <c r="J116" s="571"/>
      <c r="K116" s="571"/>
      <c r="L116" s="571"/>
      <c r="M116" s="571"/>
      <c r="N116" s="571"/>
      <c r="O116" s="571"/>
      <c r="P116" s="571"/>
      <c r="Q116" s="571"/>
      <c r="R116" s="571"/>
      <c r="S116" s="571"/>
      <c r="T116" s="571"/>
      <c r="U116" s="571"/>
      <c r="V116" s="571"/>
    </row>
    <row r="117" spans="5:22" ht="12">
      <c r="E117" s="571"/>
      <c r="F117" s="571"/>
      <c r="G117" s="571"/>
      <c r="H117" s="571"/>
      <c r="I117" s="571"/>
      <c r="J117" s="571"/>
      <c r="K117" s="571"/>
      <c r="L117" s="571"/>
      <c r="M117" s="571"/>
      <c r="N117" s="571"/>
      <c r="O117" s="571"/>
      <c r="P117" s="571"/>
      <c r="Q117" s="571"/>
      <c r="R117" s="571"/>
      <c r="S117" s="571"/>
      <c r="T117" s="571"/>
      <c r="U117" s="571"/>
      <c r="V117" s="571"/>
    </row>
    <row r="118" spans="5:22" ht="12">
      <c r="E118" s="571"/>
      <c r="F118" s="571"/>
      <c r="G118" s="571"/>
      <c r="H118" s="571"/>
      <c r="I118" s="571"/>
      <c r="J118" s="571"/>
      <c r="K118" s="571"/>
      <c r="L118" s="571"/>
      <c r="M118" s="571"/>
      <c r="N118" s="571"/>
      <c r="O118" s="571"/>
      <c r="P118" s="571"/>
      <c r="Q118" s="571"/>
      <c r="R118" s="571"/>
      <c r="S118" s="571"/>
      <c r="T118" s="571"/>
      <c r="U118" s="571"/>
      <c r="V118" s="571"/>
    </row>
    <row r="119" spans="5:22" ht="12">
      <c r="E119" s="571"/>
      <c r="F119" s="571"/>
      <c r="G119" s="571"/>
      <c r="H119" s="571"/>
      <c r="I119" s="571"/>
      <c r="J119" s="571"/>
      <c r="K119" s="571"/>
      <c r="L119" s="571"/>
      <c r="M119" s="571"/>
      <c r="N119" s="571"/>
      <c r="O119" s="571"/>
      <c r="P119" s="571"/>
      <c r="Q119" s="571"/>
      <c r="R119" s="571"/>
      <c r="S119" s="571"/>
      <c r="T119" s="571"/>
      <c r="U119" s="571"/>
      <c r="V119" s="571"/>
    </row>
    <row r="120" spans="5:22" ht="12">
      <c r="E120" s="571"/>
      <c r="F120" s="571"/>
      <c r="G120" s="571"/>
      <c r="H120" s="571"/>
      <c r="I120" s="571"/>
      <c r="J120" s="571"/>
      <c r="K120" s="571"/>
      <c r="L120" s="571"/>
      <c r="M120" s="571"/>
      <c r="N120" s="571"/>
      <c r="O120" s="571"/>
      <c r="P120" s="571"/>
      <c r="Q120" s="571"/>
      <c r="R120" s="571"/>
      <c r="S120" s="571"/>
      <c r="T120" s="571"/>
      <c r="U120" s="571"/>
      <c r="V120" s="571"/>
    </row>
    <row r="121" spans="5:22" ht="12">
      <c r="E121" s="571"/>
      <c r="F121" s="571"/>
      <c r="G121" s="571"/>
      <c r="H121" s="571"/>
      <c r="I121" s="571"/>
      <c r="J121" s="571"/>
      <c r="K121" s="571"/>
      <c r="L121" s="571"/>
      <c r="M121" s="571"/>
      <c r="N121" s="571"/>
      <c r="O121" s="571"/>
      <c r="P121" s="571"/>
      <c r="Q121" s="571"/>
      <c r="R121" s="571"/>
      <c r="S121" s="571"/>
      <c r="T121" s="571"/>
      <c r="U121" s="571"/>
      <c r="V121" s="571"/>
    </row>
    <row r="122" spans="5:22" ht="12">
      <c r="E122" s="571"/>
      <c r="F122" s="571"/>
      <c r="G122" s="571"/>
      <c r="H122" s="571"/>
      <c r="I122" s="571"/>
      <c r="J122" s="571"/>
      <c r="K122" s="571"/>
      <c r="L122" s="571"/>
      <c r="M122" s="571"/>
      <c r="N122" s="571"/>
      <c r="O122" s="571"/>
      <c r="P122" s="571"/>
      <c r="Q122" s="571"/>
      <c r="R122" s="571"/>
      <c r="S122" s="571"/>
      <c r="T122" s="571"/>
      <c r="U122" s="571"/>
      <c r="V122" s="571"/>
    </row>
    <row r="123" spans="5:22" ht="12">
      <c r="E123" s="571"/>
      <c r="F123" s="571"/>
      <c r="G123" s="571"/>
      <c r="H123" s="571"/>
      <c r="I123" s="571"/>
      <c r="J123" s="571"/>
      <c r="K123" s="571"/>
      <c r="L123" s="571"/>
      <c r="M123" s="571"/>
      <c r="N123" s="571"/>
      <c r="O123" s="571"/>
      <c r="P123" s="571"/>
      <c r="Q123" s="571"/>
      <c r="R123" s="571"/>
      <c r="S123" s="571"/>
      <c r="T123" s="571"/>
      <c r="U123" s="571"/>
      <c r="V123" s="571"/>
    </row>
    <row r="124" spans="5:22" ht="12">
      <c r="E124" s="571"/>
      <c r="F124" s="571"/>
      <c r="G124" s="571"/>
      <c r="H124" s="571"/>
      <c r="I124" s="571"/>
      <c r="J124" s="571"/>
      <c r="K124" s="571"/>
      <c r="L124" s="571"/>
      <c r="M124" s="571"/>
      <c r="N124" s="571"/>
      <c r="O124" s="571"/>
      <c r="P124" s="571"/>
      <c r="Q124" s="571"/>
      <c r="R124" s="571"/>
      <c r="S124" s="571"/>
      <c r="T124" s="571"/>
      <c r="U124" s="571"/>
      <c r="V124" s="571"/>
    </row>
    <row r="125" spans="5:22" ht="12">
      <c r="E125" s="571"/>
      <c r="F125" s="571"/>
      <c r="G125" s="571"/>
      <c r="H125" s="571"/>
      <c r="I125" s="571"/>
      <c r="J125" s="571"/>
      <c r="K125" s="571"/>
      <c r="L125" s="571"/>
      <c r="M125" s="571"/>
      <c r="N125" s="571"/>
      <c r="O125" s="571"/>
      <c r="P125" s="571"/>
      <c r="Q125" s="571"/>
      <c r="R125" s="571"/>
      <c r="S125" s="571"/>
      <c r="T125" s="571"/>
      <c r="U125" s="571"/>
      <c r="V125" s="571"/>
    </row>
    <row r="126" spans="5:22" ht="12">
      <c r="E126" s="571"/>
      <c r="F126" s="571"/>
      <c r="G126" s="571"/>
      <c r="H126" s="571"/>
      <c r="I126" s="571"/>
      <c r="J126" s="571"/>
      <c r="K126" s="571"/>
      <c r="L126" s="571"/>
      <c r="M126" s="571"/>
      <c r="N126" s="571"/>
      <c r="O126" s="571"/>
      <c r="P126" s="571"/>
      <c r="Q126" s="571"/>
      <c r="R126" s="571"/>
      <c r="S126" s="571"/>
      <c r="T126" s="571"/>
      <c r="U126" s="571"/>
      <c r="V126" s="571"/>
    </row>
    <row r="127" spans="5:22" ht="12">
      <c r="E127" s="571"/>
      <c r="F127" s="571"/>
      <c r="G127" s="571"/>
      <c r="H127" s="571"/>
      <c r="I127" s="571"/>
      <c r="J127" s="571"/>
      <c r="K127" s="571"/>
      <c r="L127" s="571"/>
      <c r="M127" s="571"/>
      <c r="N127" s="571"/>
      <c r="O127" s="571"/>
      <c r="P127" s="571"/>
      <c r="Q127" s="571"/>
      <c r="R127" s="571"/>
      <c r="S127" s="571"/>
      <c r="T127" s="571"/>
      <c r="U127" s="571"/>
      <c r="V127" s="571"/>
    </row>
    <row r="128" spans="5:22" ht="12">
      <c r="E128" s="571"/>
      <c r="F128" s="571"/>
      <c r="G128" s="571"/>
      <c r="H128" s="571"/>
      <c r="I128" s="571"/>
      <c r="J128" s="571"/>
      <c r="K128" s="571"/>
      <c r="L128" s="571"/>
      <c r="M128" s="571"/>
      <c r="N128" s="571"/>
      <c r="O128" s="571"/>
      <c r="P128" s="571"/>
      <c r="Q128" s="571"/>
      <c r="R128" s="571"/>
      <c r="S128" s="571"/>
      <c r="T128" s="571"/>
      <c r="U128" s="571"/>
      <c r="V128" s="571"/>
    </row>
    <row r="129" spans="5:22" ht="12">
      <c r="E129" s="571"/>
      <c r="F129" s="571"/>
      <c r="G129" s="571"/>
      <c r="H129" s="571"/>
      <c r="I129" s="571"/>
      <c r="J129" s="571"/>
      <c r="K129" s="571"/>
      <c r="L129" s="571"/>
      <c r="M129" s="571"/>
      <c r="N129" s="571"/>
      <c r="O129" s="571"/>
      <c r="P129" s="571"/>
      <c r="Q129" s="571"/>
      <c r="R129" s="571"/>
      <c r="S129" s="571"/>
      <c r="T129" s="571"/>
      <c r="U129" s="571"/>
      <c r="V129" s="571"/>
    </row>
    <row r="130" spans="5:22" ht="12">
      <c r="E130" s="571"/>
      <c r="F130" s="571"/>
      <c r="G130" s="571"/>
      <c r="H130" s="571"/>
      <c r="I130" s="571"/>
      <c r="J130" s="571"/>
      <c r="K130" s="571"/>
      <c r="L130" s="571"/>
      <c r="M130" s="571"/>
      <c r="N130" s="571"/>
      <c r="O130" s="571"/>
      <c r="P130" s="571"/>
      <c r="Q130" s="571"/>
      <c r="R130" s="571"/>
      <c r="S130" s="571"/>
      <c r="T130" s="571"/>
      <c r="U130" s="571"/>
      <c r="V130" s="571"/>
    </row>
    <row r="131" spans="5:22" ht="12">
      <c r="E131" s="571"/>
      <c r="F131" s="571"/>
      <c r="G131" s="571"/>
      <c r="H131" s="571"/>
      <c r="I131" s="571"/>
      <c r="J131" s="571"/>
      <c r="K131" s="571"/>
      <c r="L131" s="571"/>
      <c r="M131" s="571"/>
      <c r="N131" s="571"/>
      <c r="O131" s="571"/>
      <c r="P131" s="571"/>
      <c r="Q131" s="571"/>
      <c r="R131" s="571"/>
      <c r="S131" s="571"/>
      <c r="T131" s="571"/>
      <c r="U131" s="571"/>
      <c r="V131" s="571"/>
    </row>
    <row r="132" spans="5:22" ht="12">
      <c r="E132" s="571"/>
      <c r="F132" s="571"/>
      <c r="G132" s="571"/>
      <c r="H132" s="571"/>
      <c r="I132" s="571"/>
      <c r="J132" s="571"/>
      <c r="K132" s="571"/>
      <c r="L132" s="571"/>
      <c r="M132" s="571"/>
      <c r="N132" s="571"/>
      <c r="O132" s="571"/>
      <c r="P132" s="571"/>
      <c r="Q132" s="571"/>
      <c r="R132" s="571"/>
      <c r="S132" s="571"/>
      <c r="T132" s="571"/>
      <c r="U132" s="571"/>
      <c r="V132" s="571"/>
    </row>
    <row r="133" spans="5:22" ht="12">
      <c r="E133" s="571"/>
      <c r="F133" s="571"/>
      <c r="G133" s="571"/>
      <c r="H133" s="571"/>
      <c r="I133" s="571"/>
      <c r="J133" s="571"/>
      <c r="K133" s="571"/>
      <c r="L133" s="571"/>
      <c r="M133" s="571"/>
      <c r="N133" s="571"/>
      <c r="O133" s="571"/>
      <c r="P133" s="571"/>
      <c r="Q133" s="571"/>
      <c r="R133" s="571"/>
      <c r="S133" s="571"/>
      <c r="T133" s="571"/>
      <c r="U133" s="571"/>
      <c r="V133" s="571"/>
    </row>
    <row r="134" spans="5:22" ht="12">
      <c r="E134" s="571"/>
      <c r="F134" s="571"/>
      <c r="G134" s="571"/>
      <c r="H134" s="571"/>
      <c r="I134" s="571"/>
      <c r="J134" s="571"/>
      <c r="K134" s="571"/>
      <c r="L134" s="571"/>
      <c r="M134" s="571"/>
      <c r="N134" s="571"/>
      <c r="O134" s="571"/>
      <c r="P134" s="571"/>
      <c r="Q134" s="571"/>
      <c r="R134" s="571"/>
      <c r="S134" s="571"/>
      <c r="T134" s="571"/>
      <c r="U134" s="571"/>
      <c r="V134" s="571"/>
    </row>
  </sheetData>
  <mergeCells count="20">
    <mergeCell ref="C9:D9"/>
    <mergeCell ref="C8:D8"/>
    <mergeCell ref="B6:D6"/>
    <mergeCell ref="B3:D5"/>
    <mergeCell ref="C14:D14"/>
    <mergeCell ref="C13:D13"/>
    <mergeCell ref="C12:D12"/>
    <mergeCell ref="C11:D11"/>
    <mergeCell ref="E4:E5"/>
    <mergeCell ref="F4:H4"/>
    <mergeCell ref="E3:S3"/>
    <mergeCell ref="I4:S4"/>
    <mergeCell ref="T4:V4"/>
    <mergeCell ref="AB3:AE3"/>
    <mergeCell ref="AB4:AB5"/>
    <mergeCell ref="Y3:Y5"/>
    <mergeCell ref="Z3:Z5"/>
    <mergeCell ref="AA3:AA5"/>
    <mergeCell ref="T3:X3"/>
    <mergeCell ref="W4:X4"/>
  </mergeCells>
  <printOptions/>
  <pageMargins left="0.3937007874015748" right="0.31496062992125984" top="0.5118110236220472" bottom="0.3937007874015748" header="0.2755905511811024" footer="0.196850393700787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2:CO47"/>
  <sheetViews>
    <sheetView workbookViewId="0" topLeftCell="A1">
      <selection activeCell="A1" sqref="A1"/>
    </sheetView>
  </sheetViews>
  <sheetFormatPr defaultColWidth="9.00390625" defaultRowHeight="13.5"/>
  <cols>
    <col min="1" max="1" width="2.50390625" style="574" customWidth="1"/>
    <col min="2" max="2" width="7.125" style="574" customWidth="1"/>
    <col min="3" max="4" width="2.375" style="574" customWidth="1"/>
    <col min="5" max="5" width="18.00390625" style="574" customWidth="1"/>
    <col min="6" max="6" width="11.625" style="576" bestFit="1" customWidth="1"/>
    <col min="7" max="8" width="10.75390625" style="576" bestFit="1" customWidth="1"/>
    <col min="9" max="10" width="9.00390625" style="576" bestFit="1" customWidth="1"/>
    <col min="11" max="13" width="10.75390625" style="576" bestFit="1" customWidth="1"/>
    <col min="14" max="14" width="14.75390625" style="574" customWidth="1"/>
    <col min="15" max="16384" width="9.00390625" style="574" customWidth="1"/>
  </cols>
  <sheetData>
    <row r="2" ht="14.25">
      <c r="B2" s="575" t="s">
        <v>1557</v>
      </c>
    </row>
    <row r="3" spans="14:15" ht="12.75" thickBot="1">
      <c r="N3" s="577" t="s">
        <v>1512</v>
      </c>
      <c r="O3" s="578"/>
    </row>
    <row r="4" spans="2:14" ht="15" customHeight="1" thickTop="1">
      <c r="B4" s="1434"/>
      <c r="C4" s="1435"/>
      <c r="D4" s="1435"/>
      <c r="E4" s="1436"/>
      <c r="F4" s="1443" t="s">
        <v>1317</v>
      </c>
      <c r="G4" s="1446" t="s">
        <v>1511</v>
      </c>
      <c r="H4" s="1428" t="s">
        <v>1513</v>
      </c>
      <c r="I4" s="1429"/>
      <c r="J4" s="1430"/>
      <c r="K4" s="1428" t="s">
        <v>1514</v>
      </c>
      <c r="L4" s="1429"/>
      <c r="M4" s="1430"/>
      <c r="N4" s="1406" t="s">
        <v>1515</v>
      </c>
    </row>
    <row r="5" spans="2:14" ht="15" customHeight="1">
      <c r="B5" s="1437"/>
      <c r="C5" s="1438"/>
      <c r="D5" s="1438"/>
      <c r="E5" s="1439"/>
      <c r="F5" s="1444"/>
      <c r="G5" s="1447"/>
      <c r="H5" s="1431"/>
      <c r="I5" s="1432"/>
      <c r="J5" s="1433"/>
      <c r="K5" s="1431"/>
      <c r="L5" s="1432"/>
      <c r="M5" s="1433"/>
      <c r="N5" s="1407"/>
    </row>
    <row r="6" spans="2:15" ht="15" customHeight="1">
      <c r="B6" s="1440"/>
      <c r="C6" s="1441"/>
      <c r="D6" s="1441"/>
      <c r="E6" s="1442"/>
      <c r="F6" s="1445"/>
      <c r="G6" s="1448"/>
      <c r="H6" s="580" t="s">
        <v>1317</v>
      </c>
      <c r="I6" s="580" t="s">
        <v>1516</v>
      </c>
      <c r="J6" s="581" t="s">
        <v>1517</v>
      </c>
      <c r="K6" s="582" t="s">
        <v>1317</v>
      </c>
      <c r="L6" s="582" t="s">
        <v>1518</v>
      </c>
      <c r="M6" s="582" t="s">
        <v>1519</v>
      </c>
      <c r="N6" s="1408"/>
      <c r="O6" s="576"/>
    </row>
    <row r="7" spans="2:15" ht="15" customHeight="1">
      <c r="B7" s="583"/>
      <c r="C7" s="578"/>
      <c r="D7" s="578"/>
      <c r="E7" s="578"/>
      <c r="F7" s="584"/>
      <c r="G7" s="585"/>
      <c r="H7" s="585"/>
      <c r="I7" s="586"/>
      <c r="J7" s="587">
        <v>2</v>
      </c>
      <c r="K7" s="585"/>
      <c r="L7" s="585"/>
      <c r="M7" s="585"/>
      <c r="N7" s="588"/>
      <c r="O7" s="576"/>
    </row>
    <row r="8" spans="2:15" s="589" customFormat="1" ht="19.5" customHeight="1">
      <c r="B8" s="1424" t="s">
        <v>1520</v>
      </c>
      <c r="C8" s="1409"/>
      <c r="D8" s="1409"/>
      <c r="E8" s="1410"/>
      <c r="F8" s="337">
        <v>16971</v>
      </c>
      <c r="G8" s="338">
        <v>285</v>
      </c>
      <c r="H8" s="338">
        <v>14</v>
      </c>
      <c r="I8" s="338">
        <v>6</v>
      </c>
      <c r="J8" s="338">
        <v>10</v>
      </c>
      <c r="K8" s="338">
        <v>271</v>
      </c>
      <c r="L8" s="338">
        <v>51</v>
      </c>
      <c r="M8" s="338">
        <v>220</v>
      </c>
      <c r="N8" s="339">
        <v>16686</v>
      </c>
      <c r="O8" s="590"/>
    </row>
    <row r="9" spans="2:14" s="590" customFormat="1" ht="19.5" customHeight="1">
      <c r="B9" s="1424" t="s">
        <v>1521</v>
      </c>
      <c r="C9" s="1409"/>
      <c r="D9" s="1409"/>
      <c r="E9" s="1410"/>
      <c r="F9" s="337">
        <f>SUM(N9,K9,H9)</f>
        <v>14015757</v>
      </c>
      <c r="G9" s="338">
        <f>SUM(H9,K9)</f>
        <v>3810836</v>
      </c>
      <c r="H9" s="338">
        <f>SUM(I9:J9)</f>
        <v>1009972</v>
      </c>
      <c r="I9" s="338">
        <f>SUM(I10:I12)</f>
        <v>504743</v>
      </c>
      <c r="J9" s="338">
        <f>SUM(J10:J12)</f>
        <v>505229</v>
      </c>
      <c r="K9" s="338">
        <f>SUM(L9:M9)</f>
        <v>2800864</v>
      </c>
      <c r="L9" s="338">
        <f>SUM(L10:L12)</f>
        <v>1101563</v>
      </c>
      <c r="M9" s="338">
        <f>SUM(M10:M12)</f>
        <v>1699301</v>
      </c>
      <c r="N9" s="339">
        <f>SUM(N10:N12)</f>
        <v>10204921</v>
      </c>
    </row>
    <row r="10" spans="2:15" s="591" customFormat="1" ht="19.5" customHeight="1">
      <c r="B10" s="1425" t="s">
        <v>1522</v>
      </c>
      <c r="C10" s="1426"/>
      <c r="D10" s="1426"/>
      <c r="E10" s="1427"/>
      <c r="F10" s="593">
        <f>SUM(G10,N10)</f>
        <v>192047</v>
      </c>
      <c r="G10" s="558">
        <f>SUM(H10,K10)</f>
        <v>95529</v>
      </c>
      <c r="H10" s="558">
        <f>SUM(I10:J10)</f>
        <v>0</v>
      </c>
      <c r="I10" s="558">
        <v>0</v>
      </c>
      <c r="J10" s="558">
        <v>0</v>
      </c>
      <c r="K10" s="558">
        <f>SUM(L10:M10)</f>
        <v>95529</v>
      </c>
      <c r="L10" s="594">
        <v>21816</v>
      </c>
      <c r="M10" s="594">
        <v>73713</v>
      </c>
      <c r="N10" s="595">
        <v>96518</v>
      </c>
      <c r="O10" s="596"/>
    </row>
    <row r="11" spans="2:15" s="591" customFormat="1" ht="19.5" customHeight="1">
      <c r="B11" s="1425" t="s">
        <v>1523</v>
      </c>
      <c r="C11" s="1426"/>
      <c r="D11" s="1426"/>
      <c r="E11" s="1427"/>
      <c r="F11" s="593">
        <f>SUM(G11,N11)</f>
        <v>401956</v>
      </c>
      <c r="G11" s="558">
        <f>SUM(H11,K11)</f>
        <v>298895</v>
      </c>
      <c r="H11" s="558">
        <f>SUM(I11:J11)</f>
        <v>61655</v>
      </c>
      <c r="I11" s="558">
        <v>13038</v>
      </c>
      <c r="J11" s="558">
        <v>48617</v>
      </c>
      <c r="K11" s="558">
        <f>SUM(L11:M11)</f>
        <v>237240</v>
      </c>
      <c r="L11" s="594">
        <v>59406</v>
      </c>
      <c r="M11" s="594">
        <v>177834</v>
      </c>
      <c r="N11" s="595">
        <v>103061</v>
      </c>
      <c r="O11" s="596"/>
    </row>
    <row r="12" spans="2:15" s="591" customFormat="1" ht="19.5" customHeight="1">
      <c r="B12" s="1425" t="s">
        <v>1524</v>
      </c>
      <c r="C12" s="1426"/>
      <c r="D12" s="1426"/>
      <c r="E12" s="1427"/>
      <c r="F12" s="593">
        <f>SUM(G12,N12)</f>
        <v>13421754</v>
      </c>
      <c r="G12" s="558">
        <f>SUM(H12,K12)</f>
        <v>3416412</v>
      </c>
      <c r="H12" s="558">
        <f>SUM(I12:J12)</f>
        <v>948317</v>
      </c>
      <c r="I12" s="558">
        <v>491705</v>
      </c>
      <c r="J12" s="558">
        <v>456612</v>
      </c>
      <c r="K12" s="558">
        <f>SUM(L12:M12)</f>
        <v>2468095</v>
      </c>
      <c r="L12" s="594">
        <v>1020341</v>
      </c>
      <c r="M12" s="594">
        <v>1447754</v>
      </c>
      <c r="N12" s="595">
        <v>10005342</v>
      </c>
      <c r="O12" s="596"/>
    </row>
    <row r="13" spans="2:15" s="591" customFormat="1" ht="15" customHeight="1">
      <c r="B13" s="597"/>
      <c r="C13" s="1420" t="s">
        <v>1525</v>
      </c>
      <c r="D13" s="1420"/>
      <c r="E13" s="1421"/>
      <c r="F13" s="598"/>
      <c r="G13" s="558"/>
      <c r="H13" s="558"/>
      <c r="I13" s="558"/>
      <c r="J13" s="558"/>
      <c r="K13" s="594"/>
      <c r="L13" s="594"/>
      <c r="M13" s="594"/>
      <c r="N13" s="595"/>
      <c r="O13" s="596"/>
    </row>
    <row r="14" spans="2:93" s="591" customFormat="1" ht="15" customHeight="1">
      <c r="B14" s="597"/>
      <c r="C14" s="1422" t="s">
        <v>1526</v>
      </c>
      <c r="D14" s="1422"/>
      <c r="E14" s="1423"/>
      <c r="F14" s="593"/>
      <c r="G14" s="558"/>
      <c r="H14" s="558"/>
      <c r="I14" s="558"/>
      <c r="J14" s="558"/>
      <c r="K14" s="558"/>
      <c r="L14" s="558"/>
      <c r="M14" s="558"/>
      <c r="N14" s="560"/>
      <c r="O14" s="596"/>
      <c r="P14" s="596"/>
      <c r="Q14" s="596"/>
      <c r="R14" s="596"/>
      <c r="S14" s="596"/>
      <c r="T14" s="596"/>
      <c r="U14" s="596"/>
      <c r="V14" s="596"/>
      <c r="W14" s="596"/>
      <c r="X14" s="596"/>
      <c r="Y14" s="596"/>
      <c r="Z14" s="596"/>
      <c r="AA14" s="596"/>
      <c r="AB14" s="596"/>
      <c r="AC14" s="596"/>
      <c r="AD14" s="596"/>
      <c r="AE14" s="596"/>
      <c r="AF14" s="596"/>
      <c r="AG14" s="596"/>
      <c r="AH14" s="596"/>
      <c r="AI14" s="596"/>
      <c r="AJ14" s="596"/>
      <c r="AK14" s="596"/>
      <c r="AL14" s="596"/>
      <c r="AM14" s="596"/>
      <c r="AN14" s="596"/>
      <c r="AO14" s="596"/>
      <c r="AP14" s="596"/>
      <c r="AQ14" s="596"/>
      <c r="AR14" s="596"/>
      <c r="AS14" s="596"/>
      <c r="AT14" s="596"/>
      <c r="AU14" s="596"/>
      <c r="AV14" s="596"/>
      <c r="AW14" s="596"/>
      <c r="AX14" s="596"/>
      <c r="AY14" s="596"/>
      <c r="AZ14" s="596"/>
      <c r="BA14" s="596"/>
      <c r="BB14" s="596"/>
      <c r="BC14" s="596"/>
      <c r="BD14" s="596"/>
      <c r="BE14" s="596"/>
      <c r="BF14" s="596"/>
      <c r="BG14" s="596"/>
      <c r="BH14" s="596"/>
      <c r="BI14" s="596"/>
      <c r="BJ14" s="596"/>
      <c r="BK14" s="596"/>
      <c r="BL14" s="596"/>
      <c r="BM14" s="596"/>
      <c r="BN14" s="596"/>
      <c r="BO14" s="596"/>
      <c r="BP14" s="596"/>
      <c r="BQ14" s="596"/>
      <c r="BR14" s="596"/>
      <c r="BS14" s="596"/>
      <c r="BT14" s="596"/>
      <c r="BU14" s="596"/>
      <c r="BV14" s="596"/>
      <c r="BW14" s="596"/>
      <c r="BX14" s="596"/>
      <c r="BY14" s="596"/>
      <c r="BZ14" s="596"/>
      <c r="CA14" s="596"/>
      <c r="CB14" s="596"/>
      <c r="CC14" s="596"/>
      <c r="CD14" s="596"/>
      <c r="CE14" s="596"/>
      <c r="CF14" s="596"/>
      <c r="CG14" s="596"/>
      <c r="CH14" s="596"/>
      <c r="CI14" s="596"/>
      <c r="CJ14" s="596"/>
      <c r="CK14" s="596"/>
      <c r="CL14" s="596"/>
      <c r="CM14" s="596"/>
      <c r="CN14" s="596"/>
      <c r="CO14" s="596"/>
    </row>
    <row r="15" spans="2:93" s="591" customFormat="1" ht="15" customHeight="1">
      <c r="B15" s="597"/>
      <c r="C15" s="599"/>
      <c r="D15" s="1415" t="s">
        <v>1527</v>
      </c>
      <c r="E15" s="1416"/>
      <c r="F15" s="593">
        <f>SUM(G15,N15)</f>
        <v>6498474</v>
      </c>
      <c r="G15" s="558">
        <f>SUM(H15,K15)</f>
        <v>2595504</v>
      </c>
      <c r="H15" s="558">
        <f>SUM(I15:J15)</f>
        <v>857593</v>
      </c>
      <c r="I15" s="558">
        <v>491705</v>
      </c>
      <c r="J15" s="558">
        <v>365888</v>
      </c>
      <c r="K15" s="558">
        <f>SUM(L15:M15)</f>
        <v>1737911</v>
      </c>
      <c r="L15" s="558">
        <v>813886</v>
      </c>
      <c r="M15" s="558">
        <v>924025</v>
      </c>
      <c r="N15" s="560">
        <v>3902970</v>
      </c>
      <c r="O15" s="596"/>
      <c r="P15" s="596"/>
      <c r="Q15" s="596"/>
      <c r="R15" s="596"/>
      <c r="S15" s="596"/>
      <c r="T15" s="596"/>
      <c r="U15" s="596"/>
      <c r="V15" s="596"/>
      <c r="W15" s="596"/>
      <c r="X15" s="596"/>
      <c r="Y15" s="596"/>
      <c r="Z15" s="596"/>
      <c r="AA15" s="596"/>
      <c r="AB15" s="596"/>
      <c r="AC15" s="596"/>
      <c r="AD15" s="596"/>
      <c r="AE15" s="596"/>
      <c r="AF15" s="596"/>
      <c r="AG15" s="596"/>
      <c r="AH15" s="596"/>
      <c r="AI15" s="596"/>
      <c r="AJ15" s="596"/>
      <c r="AK15" s="596"/>
      <c r="AL15" s="596"/>
      <c r="AM15" s="596"/>
      <c r="AN15" s="596"/>
      <c r="AO15" s="596"/>
      <c r="AP15" s="596"/>
      <c r="AQ15" s="596"/>
      <c r="AR15" s="596"/>
      <c r="AS15" s="596"/>
      <c r="AT15" s="596"/>
      <c r="AU15" s="596"/>
      <c r="AV15" s="596"/>
      <c r="AW15" s="596"/>
      <c r="AX15" s="596"/>
      <c r="AY15" s="596"/>
      <c r="AZ15" s="596"/>
      <c r="BA15" s="596"/>
      <c r="BB15" s="596"/>
      <c r="BC15" s="596"/>
      <c r="BD15" s="596"/>
      <c r="BE15" s="596"/>
      <c r="BF15" s="596"/>
      <c r="BG15" s="596"/>
      <c r="BH15" s="596"/>
      <c r="BI15" s="596"/>
      <c r="BJ15" s="596"/>
      <c r="BK15" s="596"/>
      <c r="BL15" s="596"/>
      <c r="BM15" s="596"/>
      <c r="BN15" s="596"/>
      <c r="BO15" s="596"/>
      <c r="BP15" s="596"/>
      <c r="BQ15" s="596"/>
      <c r="BR15" s="596"/>
      <c r="BS15" s="596"/>
      <c r="BT15" s="596"/>
      <c r="BU15" s="596"/>
      <c r="BV15" s="596"/>
      <c r="BW15" s="596"/>
      <c r="BX15" s="596"/>
      <c r="BY15" s="596"/>
      <c r="BZ15" s="596"/>
      <c r="CA15" s="596"/>
      <c r="CB15" s="596"/>
      <c r="CC15" s="596"/>
      <c r="CD15" s="596"/>
      <c r="CE15" s="596"/>
      <c r="CF15" s="596"/>
      <c r="CG15" s="596"/>
      <c r="CH15" s="596"/>
      <c r="CI15" s="596"/>
      <c r="CJ15" s="596"/>
      <c r="CK15" s="596"/>
      <c r="CL15" s="596"/>
      <c r="CM15" s="596"/>
      <c r="CN15" s="596"/>
      <c r="CO15" s="596"/>
    </row>
    <row r="16" spans="2:93" s="591" customFormat="1" ht="15" customHeight="1">
      <c r="B16" s="597"/>
      <c r="C16" s="599"/>
      <c r="D16" s="1415" t="s">
        <v>1528</v>
      </c>
      <c r="E16" s="1416"/>
      <c r="F16" s="593">
        <f>SUM(G16,N16)</f>
        <v>6923280</v>
      </c>
      <c r="G16" s="558">
        <f>SUM(H16,K16)</f>
        <v>820908</v>
      </c>
      <c r="H16" s="558">
        <f>SUM(I16:J16)</f>
        <v>90724</v>
      </c>
      <c r="I16" s="558">
        <v>0</v>
      </c>
      <c r="J16" s="594">
        <v>90724</v>
      </c>
      <c r="K16" s="558">
        <f>SUM(L16:M16)</f>
        <v>730184</v>
      </c>
      <c r="L16" s="558">
        <v>206455</v>
      </c>
      <c r="M16" s="558">
        <v>523729</v>
      </c>
      <c r="N16" s="595">
        <v>6102372</v>
      </c>
      <c r="O16" s="596"/>
      <c r="P16" s="596"/>
      <c r="Q16" s="596"/>
      <c r="R16" s="596"/>
      <c r="S16" s="596"/>
      <c r="T16" s="596"/>
      <c r="U16" s="596"/>
      <c r="V16" s="596"/>
      <c r="W16" s="596"/>
      <c r="X16" s="596"/>
      <c r="Y16" s="596"/>
      <c r="Z16" s="596"/>
      <c r="AA16" s="596"/>
      <c r="AB16" s="596"/>
      <c r="AC16" s="596"/>
      <c r="AD16" s="596"/>
      <c r="AE16" s="596"/>
      <c r="AF16" s="596"/>
      <c r="AG16" s="596"/>
      <c r="AH16" s="596"/>
      <c r="AI16" s="596"/>
      <c r="AJ16" s="596"/>
      <c r="AK16" s="596"/>
      <c r="AL16" s="596"/>
      <c r="AM16" s="596"/>
      <c r="AN16" s="596"/>
      <c r="AO16" s="596"/>
      <c r="AP16" s="596"/>
      <c r="AQ16" s="596"/>
      <c r="AR16" s="596"/>
      <c r="AS16" s="596"/>
      <c r="AT16" s="596"/>
      <c r="AU16" s="596"/>
      <c r="AV16" s="596"/>
      <c r="AW16" s="596"/>
      <c r="AX16" s="596"/>
      <c r="AY16" s="596"/>
      <c r="AZ16" s="596"/>
      <c r="BA16" s="596"/>
      <c r="BB16" s="596"/>
      <c r="BC16" s="596"/>
      <c r="BD16" s="596"/>
      <c r="BE16" s="596"/>
      <c r="BF16" s="596"/>
      <c r="BG16" s="596"/>
      <c r="BH16" s="596"/>
      <c r="BI16" s="596"/>
      <c r="BJ16" s="596"/>
      <c r="BK16" s="596"/>
      <c r="BL16" s="596"/>
      <c r="BM16" s="596"/>
      <c r="BN16" s="596"/>
      <c r="BO16" s="596"/>
      <c r="BP16" s="596"/>
      <c r="BQ16" s="596"/>
      <c r="BR16" s="596"/>
      <c r="BS16" s="596"/>
      <c r="BT16" s="596"/>
      <c r="BU16" s="596"/>
      <c r="BV16" s="596"/>
      <c r="BW16" s="596"/>
      <c r="BX16" s="596"/>
      <c r="BY16" s="596"/>
      <c r="BZ16" s="596"/>
      <c r="CA16" s="596"/>
      <c r="CB16" s="596"/>
      <c r="CC16" s="596"/>
      <c r="CD16" s="596"/>
      <c r="CE16" s="596"/>
      <c r="CF16" s="596"/>
      <c r="CG16" s="596"/>
      <c r="CH16" s="596"/>
      <c r="CI16" s="596"/>
      <c r="CJ16" s="596"/>
      <c r="CK16" s="596"/>
      <c r="CL16" s="596"/>
      <c r="CM16" s="596"/>
      <c r="CN16" s="596"/>
      <c r="CO16" s="596"/>
    </row>
    <row r="17" spans="2:15" s="591" customFormat="1" ht="15" customHeight="1">
      <c r="B17" s="600" t="s">
        <v>1529</v>
      </c>
      <c r="C17" s="599"/>
      <c r="D17" s="1415" t="s">
        <v>1530</v>
      </c>
      <c r="E17" s="1416"/>
      <c r="F17" s="593">
        <f>SUM(G17,N17)</f>
        <v>972209</v>
      </c>
      <c r="G17" s="558">
        <f>SUM(H17,K17)</f>
        <v>22073</v>
      </c>
      <c r="H17" s="558">
        <v>0</v>
      </c>
      <c r="I17" s="558">
        <v>0</v>
      </c>
      <c r="J17" s="558">
        <v>0</v>
      </c>
      <c r="K17" s="558">
        <f>SUM(L17:M17)</f>
        <v>22073</v>
      </c>
      <c r="L17" s="345">
        <v>3017</v>
      </c>
      <c r="M17" s="558">
        <v>19056</v>
      </c>
      <c r="N17" s="595">
        <v>950136</v>
      </c>
      <c r="O17" s="596"/>
    </row>
    <row r="18" spans="2:15" s="601" customFormat="1" ht="15" customHeight="1">
      <c r="B18" s="602"/>
      <c r="C18" s="603"/>
      <c r="D18" s="1418" t="s">
        <v>1531</v>
      </c>
      <c r="E18" s="1419"/>
      <c r="F18" s="604">
        <f aca="true" t="shared" si="0" ref="F18:N18">F15/F12*100</f>
        <v>48.417472112810295</v>
      </c>
      <c r="G18" s="604">
        <f t="shared" si="0"/>
        <v>75.97163339784547</v>
      </c>
      <c r="H18" s="604">
        <f t="shared" si="0"/>
        <v>90.43315684523213</v>
      </c>
      <c r="I18" s="604">
        <f t="shared" si="0"/>
        <v>100</v>
      </c>
      <c r="J18" s="604">
        <f t="shared" si="0"/>
        <v>80.13105218434907</v>
      </c>
      <c r="K18" s="604">
        <f t="shared" si="0"/>
        <v>70.41507721542322</v>
      </c>
      <c r="L18" s="604">
        <f t="shared" si="0"/>
        <v>79.76607820326734</v>
      </c>
      <c r="M18" s="604">
        <f t="shared" si="0"/>
        <v>63.824724366156126</v>
      </c>
      <c r="N18" s="605">
        <f t="shared" si="0"/>
        <v>39.008861466204756</v>
      </c>
      <c r="O18" s="606"/>
    </row>
    <row r="19" spans="2:14" s="576" customFormat="1" ht="15" customHeight="1">
      <c r="B19" s="607" t="s">
        <v>1532</v>
      </c>
      <c r="C19" s="1413" t="s">
        <v>1533</v>
      </c>
      <c r="D19" s="1413"/>
      <c r="E19" s="1414"/>
      <c r="F19" s="608"/>
      <c r="G19" s="609"/>
      <c r="H19" s="609"/>
      <c r="I19" s="609"/>
      <c r="J19" s="609"/>
      <c r="K19" s="609"/>
      <c r="L19" s="609"/>
      <c r="M19" s="609"/>
      <c r="N19" s="610"/>
    </row>
    <row r="20" spans="2:14" ht="15" customHeight="1">
      <c r="B20" s="583"/>
      <c r="C20" s="578"/>
      <c r="D20" s="1411" t="s">
        <v>1534</v>
      </c>
      <c r="E20" s="1412"/>
      <c r="F20" s="593">
        <f>SUM(G20,N20)</f>
        <v>7373108</v>
      </c>
      <c r="G20" s="558">
        <f>SUM(H20,K20)</f>
        <v>2510522</v>
      </c>
      <c r="H20" s="109">
        <f>SUM(I20:J20)</f>
        <v>856987</v>
      </c>
      <c r="I20" s="109">
        <v>491705</v>
      </c>
      <c r="J20" s="109">
        <v>365282</v>
      </c>
      <c r="K20" s="109">
        <f>SUM(L20:M20)</f>
        <v>1653535</v>
      </c>
      <c r="L20" s="109">
        <v>792756</v>
      </c>
      <c r="M20" s="109">
        <v>860779</v>
      </c>
      <c r="N20" s="41">
        <v>4862586</v>
      </c>
    </row>
    <row r="21" spans="2:14" ht="15" customHeight="1">
      <c r="B21" s="579" t="s">
        <v>1535</v>
      </c>
      <c r="C21" s="578"/>
      <c r="D21" s="1411" t="s">
        <v>1536</v>
      </c>
      <c r="E21" s="1412"/>
      <c r="F21" s="593">
        <f>SUM(G21,N21)</f>
        <v>6048646</v>
      </c>
      <c r="G21" s="558">
        <f>SUM(H21,K21)</f>
        <v>905890</v>
      </c>
      <c r="H21" s="109">
        <f>SUM(I21:J21)</f>
        <v>91330</v>
      </c>
      <c r="I21" s="558">
        <v>0</v>
      </c>
      <c r="J21" s="109">
        <v>91330</v>
      </c>
      <c r="K21" s="109">
        <f>SUM(L21:M21)</f>
        <v>814560</v>
      </c>
      <c r="L21" s="109">
        <v>227585</v>
      </c>
      <c r="M21" s="109">
        <v>586975</v>
      </c>
      <c r="N21" s="41">
        <v>5142756</v>
      </c>
    </row>
    <row r="22" spans="2:14" ht="15" customHeight="1">
      <c r="B22" s="583"/>
      <c r="C22" s="578"/>
      <c r="D22" s="1411" t="s">
        <v>1537</v>
      </c>
      <c r="E22" s="1412"/>
      <c r="F22" s="604">
        <f aca="true" t="shared" si="1" ref="F22:N22">F20/F12*100</f>
        <v>54.93401235039772</v>
      </c>
      <c r="G22" s="604">
        <f t="shared" si="1"/>
        <v>73.48416994203275</v>
      </c>
      <c r="H22" s="604">
        <f t="shared" si="1"/>
        <v>90.36925416290123</v>
      </c>
      <c r="I22" s="604">
        <f t="shared" si="1"/>
        <v>100</v>
      </c>
      <c r="J22" s="604">
        <f t="shared" si="1"/>
        <v>79.99833556717738</v>
      </c>
      <c r="K22" s="604">
        <f t="shared" si="1"/>
        <v>66.99640816095005</v>
      </c>
      <c r="L22" s="604">
        <f t="shared" si="1"/>
        <v>77.69520189818894</v>
      </c>
      <c r="M22" s="604">
        <f t="shared" si="1"/>
        <v>59.456164514137065</v>
      </c>
      <c r="N22" s="605">
        <f t="shared" si="1"/>
        <v>48.599897934523376</v>
      </c>
    </row>
    <row r="23" spans="2:14" ht="15" customHeight="1">
      <c r="B23" s="579" t="s">
        <v>1538</v>
      </c>
      <c r="C23" s="1413" t="s">
        <v>1539</v>
      </c>
      <c r="D23" s="1413"/>
      <c r="E23" s="1414"/>
      <c r="F23" s="608"/>
      <c r="G23" s="609"/>
      <c r="H23" s="609"/>
      <c r="I23" s="609"/>
      <c r="J23" s="609"/>
      <c r="K23" s="609"/>
      <c r="L23" s="609"/>
      <c r="M23" s="609"/>
      <c r="N23" s="611"/>
    </row>
    <row r="24" spans="2:14" s="591" customFormat="1" ht="15" customHeight="1">
      <c r="B24" s="597"/>
      <c r="C24" s="599"/>
      <c r="D24" s="1415" t="s">
        <v>1540</v>
      </c>
      <c r="E24" s="1416"/>
      <c r="F24" s="593">
        <f aca="true" t="shared" si="2" ref="F24:F29">SUM(G24,N24)</f>
        <v>7438</v>
      </c>
      <c r="G24" s="558">
        <f aca="true" t="shared" si="3" ref="G24:G29">SUM(H24,K24)</f>
        <v>2418</v>
      </c>
      <c r="H24" s="558">
        <f aca="true" t="shared" si="4" ref="H24:H29">SUM(I24:J24)</f>
        <v>808</v>
      </c>
      <c r="I24" s="594">
        <v>459</v>
      </c>
      <c r="J24" s="594">
        <v>349</v>
      </c>
      <c r="K24" s="558">
        <f aca="true" t="shared" si="5" ref="K24:K29">SUM(L24:M24)</f>
        <v>1610</v>
      </c>
      <c r="L24" s="558">
        <v>694</v>
      </c>
      <c r="M24" s="558">
        <v>916</v>
      </c>
      <c r="N24" s="560">
        <v>5020</v>
      </c>
    </row>
    <row r="25" spans="2:14" s="591" customFormat="1" ht="15" customHeight="1">
      <c r="B25" s="597"/>
      <c r="C25" s="599"/>
      <c r="D25" s="1415" t="s">
        <v>1541</v>
      </c>
      <c r="E25" s="1416"/>
      <c r="F25" s="593">
        <f t="shared" si="2"/>
        <v>127065</v>
      </c>
      <c r="G25" s="558">
        <f t="shared" si="3"/>
        <v>71294</v>
      </c>
      <c r="H25" s="558">
        <f t="shared" si="4"/>
        <v>30609</v>
      </c>
      <c r="I25" s="558">
        <v>20176</v>
      </c>
      <c r="J25" s="594">
        <v>10433</v>
      </c>
      <c r="K25" s="558">
        <f t="shared" si="5"/>
        <v>40685</v>
      </c>
      <c r="L25" s="558">
        <v>20499</v>
      </c>
      <c r="M25" s="558">
        <v>20186</v>
      </c>
      <c r="N25" s="560">
        <v>55771</v>
      </c>
    </row>
    <row r="26" spans="2:14" s="591" customFormat="1" ht="21" customHeight="1">
      <c r="B26" s="600" t="s">
        <v>1542</v>
      </c>
      <c r="C26" s="599"/>
      <c r="D26" s="1417" t="s">
        <v>1543</v>
      </c>
      <c r="E26" s="592" t="s">
        <v>1544</v>
      </c>
      <c r="F26" s="593">
        <f t="shared" si="2"/>
        <v>428</v>
      </c>
      <c r="G26" s="558">
        <f t="shared" si="3"/>
        <v>6</v>
      </c>
      <c r="H26" s="558">
        <f t="shared" si="4"/>
        <v>0</v>
      </c>
      <c r="I26" s="558">
        <v>0</v>
      </c>
      <c r="J26" s="558">
        <v>0</v>
      </c>
      <c r="K26" s="558">
        <f t="shared" si="5"/>
        <v>6</v>
      </c>
      <c r="L26" s="558">
        <v>2</v>
      </c>
      <c r="M26" s="594">
        <v>4</v>
      </c>
      <c r="N26" s="560">
        <v>422</v>
      </c>
    </row>
    <row r="27" spans="2:14" s="591" customFormat="1" ht="21" customHeight="1">
      <c r="B27" s="597"/>
      <c r="C27" s="599"/>
      <c r="D27" s="1417"/>
      <c r="E27" s="592" t="s">
        <v>1545</v>
      </c>
      <c r="F27" s="593">
        <f t="shared" si="2"/>
        <v>5730</v>
      </c>
      <c r="G27" s="558">
        <f t="shared" si="3"/>
        <v>122</v>
      </c>
      <c r="H27" s="558">
        <f t="shared" si="4"/>
        <v>0</v>
      </c>
      <c r="I27" s="558">
        <v>0</v>
      </c>
      <c r="J27" s="558">
        <v>0</v>
      </c>
      <c r="K27" s="558">
        <f t="shared" si="5"/>
        <v>122</v>
      </c>
      <c r="L27" s="558">
        <v>51</v>
      </c>
      <c r="M27" s="594">
        <v>71</v>
      </c>
      <c r="N27" s="560">
        <v>5608</v>
      </c>
    </row>
    <row r="28" spans="2:14" s="591" customFormat="1" ht="21" customHeight="1">
      <c r="B28" s="600" t="s">
        <v>1546</v>
      </c>
      <c r="C28" s="599"/>
      <c r="D28" s="1417"/>
      <c r="E28" s="592" t="s">
        <v>1547</v>
      </c>
      <c r="F28" s="593">
        <f t="shared" si="2"/>
        <v>7010</v>
      </c>
      <c r="G28" s="558">
        <f t="shared" si="3"/>
        <v>2412</v>
      </c>
      <c r="H28" s="558">
        <f t="shared" si="4"/>
        <v>808</v>
      </c>
      <c r="I28" s="594">
        <v>459</v>
      </c>
      <c r="J28" s="594">
        <v>349</v>
      </c>
      <c r="K28" s="558">
        <f t="shared" si="5"/>
        <v>1604</v>
      </c>
      <c r="L28" s="558">
        <v>692</v>
      </c>
      <c r="M28" s="558">
        <v>912</v>
      </c>
      <c r="N28" s="560">
        <v>4598</v>
      </c>
    </row>
    <row r="29" spans="2:14" s="591" customFormat="1" ht="21" customHeight="1">
      <c r="B29" s="597"/>
      <c r="C29" s="599"/>
      <c r="D29" s="1417"/>
      <c r="E29" s="592" t="s">
        <v>1545</v>
      </c>
      <c r="F29" s="593">
        <f t="shared" si="2"/>
        <v>121335</v>
      </c>
      <c r="G29" s="558">
        <f t="shared" si="3"/>
        <v>71172</v>
      </c>
      <c r="H29" s="558">
        <f t="shared" si="4"/>
        <v>30609</v>
      </c>
      <c r="I29" s="558">
        <v>20176</v>
      </c>
      <c r="J29" s="558">
        <v>10433</v>
      </c>
      <c r="K29" s="558">
        <f t="shared" si="5"/>
        <v>40563</v>
      </c>
      <c r="L29" s="558">
        <v>20448</v>
      </c>
      <c r="M29" s="558">
        <v>20115</v>
      </c>
      <c r="N29" s="560">
        <v>50163</v>
      </c>
    </row>
    <row r="30" spans="2:14" ht="15" customHeight="1">
      <c r="B30" s="583"/>
      <c r="C30" s="1413" t="s">
        <v>1548</v>
      </c>
      <c r="D30" s="1413"/>
      <c r="E30" s="1414"/>
      <c r="F30" s="608"/>
      <c r="G30" s="609"/>
      <c r="H30" s="609"/>
      <c r="I30" s="609"/>
      <c r="J30" s="609"/>
      <c r="K30" s="609"/>
      <c r="L30" s="609"/>
      <c r="M30" s="609"/>
      <c r="N30" s="611"/>
    </row>
    <row r="31" spans="2:14" ht="15" customHeight="1">
      <c r="B31" s="583"/>
      <c r="C31" s="578"/>
      <c r="D31" s="1411" t="s">
        <v>1549</v>
      </c>
      <c r="E31" s="1412"/>
      <c r="F31" s="593">
        <f>SUM(G31,N31)</f>
        <v>70</v>
      </c>
      <c r="G31" s="558">
        <f>SUM(H31,K31)</f>
        <v>55</v>
      </c>
      <c r="H31" s="109">
        <f>SUM(I31:J31)</f>
        <v>36</v>
      </c>
      <c r="I31" s="609">
        <v>25</v>
      </c>
      <c r="J31" s="609">
        <v>11</v>
      </c>
      <c r="K31" s="109">
        <f>SUM(L31:M31)</f>
        <v>19</v>
      </c>
      <c r="L31" s="609">
        <v>11</v>
      </c>
      <c r="M31" s="609">
        <v>8</v>
      </c>
      <c r="N31" s="611">
        <v>15</v>
      </c>
    </row>
    <row r="32" spans="2:14" ht="15" customHeight="1">
      <c r="B32" s="583"/>
      <c r="C32" s="578"/>
      <c r="D32" s="1411" t="s">
        <v>1550</v>
      </c>
      <c r="E32" s="1412"/>
      <c r="F32" s="593">
        <f>SUM(G32,N32)</f>
        <v>25209</v>
      </c>
      <c r="G32" s="558">
        <f>SUM(H32,K32)</f>
        <v>23931</v>
      </c>
      <c r="H32" s="109">
        <f>SUM(I32:J32)</f>
        <v>20012</v>
      </c>
      <c r="I32" s="109">
        <v>15383</v>
      </c>
      <c r="J32" s="109">
        <v>4629</v>
      </c>
      <c r="K32" s="109">
        <f>SUM(L32:M32)</f>
        <v>3919</v>
      </c>
      <c r="L32" s="109">
        <v>2253</v>
      </c>
      <c r="M32" s="109">
        <v>1666</v>
      </c>
      <c r="N32" s="41">
        <v>1278</v>
      </c>
    </row>
    <row r="33" spans="2:14" ht="15" customHeight="1">
      <c r="B33" s="583"/>
      <c r="C33" s="1413" t="s">
        <v>1551</v>
      </c>
      <c r="D33" s="1413"/>
      <c r="E33" s="1414"/>
      <c r="F33" s="608"/>
      <c r="G33" s="609"/>
      <c r="H33" s="609"/>
      <c r="I33" s="609"/>
      <c r="J33" s="609"/>
      <c r="K33" s="609"/>
      <c r="L33" s="609"/>
      <c r="M33" s="609"/>
      <c r="N33" s="611"/>
    </row>
    <row r="34" spans="2:14" ht="15" customHeight="1">
      <c r="B34" s="583"/>
      <c r="C34" s="578"/>
      <c r="D34" s="1411" t="s">
        <v>1549</v>
      </c>
      <c r="E34" s="1412"/>
      <c r="F34" s="593">
        <f>SUM(G34,N34)</f>
        <v>9</v>
      </c>
      <c r="G34" s="558">
        <f>SUM(H34,K34)</f>
        <v>0</v>
      </c>
      <c r="H34" s="612">
        <f>SUM(I34:J34)</f>
        <v>0</v>
      </c>
      <c r="I34" s="612">
        <v>0</v>
      </c>
      <c r="J34" s="612">
        <v>0</v>
      </c>
      <c r="K34" s="612">
        <f>SUM(L34:M34)</f>
        <v>0</v>
      </c>
      <c r="L34" s="612">
        <v>0</v>
      </c>
      <c r="M34" s="612">
        <v>0</v>
      </c>
      <c r="N34" s="611">
        <v>9</v>
      </c>
    </row>
    <row r="35" spans="2:14" ht="15" customHeight="1">
      <c r="B35" s="583"/>
      <c r="C35" s="578"/>
      <c r="D35" s="1411" t="s">
        <v>1550</v>
      </c>
      <c r="E35" s="1412"/>
      <c r="F35" s="593">
        <f>SUM(G35,N35)</f>
        <v>1119</v>
      </c>
      <c r="G35" s="558">
        <f>SUM(H35,K35)</f>
        <v>0</v>
      </c>
      <c r="H35" s="612">
        <f>SUM(I35:J35)</f>
        <v>0</v>
      </c>
      <c r="I35" s="612">
        <v>0</v>
      </c>
      <c r="J35" s="612">
        <v>0</v>
      </c>
      <c r="K35" s="612">
        <f>SUM(L35:M35)</f>
        <v>0</v>
      </c>
      <c r="L35" s="612">
        <v>0</v>
      </c>
      <c r="M35" s="612">
        <v>0</v>
      </c>
      <c r="N35" s="41">
        <v>1119</v>
      </c>
    </row>
    <row r="36" spans="2:14" ht="15" customHeight="1">
      <c r="B36" s="583"/>
      <c r="C36" s="578"/>
      <c r="D36" s="578"/>
      <c r="E36" s="611"/>
      <c r="F36" s="613"/>
      <c r="G36" s="614"/>
      <c r="H36" s="615"/>
      <c r="I36" s="615"/>
      <c r="J36" s="615"/>
      <c r="K36" s="615"/>
      <c r="L36" s="615"/>
      <c r="M36" s="615"/>
      <c r="N36" s="616"/>
    </row>
    <row r="37" spans="2:14" s="591" customFormat="1" ht="15" customHeight="1">
      <c r="B37" s="597"/>
      <c r="C37" s="1409" t="s">
        <v>1552</v>
      </c>
      <c r="D37" s="1409"/>
      <c r="E37" s="1410"/>
      <c r="F37" s="337">
        <f>SUM(G37,N37)</f>
        <v>557</v>
      </c>
      <c r="G37" s="338">
        <f>SUM(H37,K37)</f>
        <v>173</v>
      </c>
      <c r="H37" s="338">
        <f>SUM(I37:J37)</f>
        <v>48</v>
      </c>
      <c r="I37" s="617">
        <v>37</v>
      </c>
      <c r="J37" s="617">
        <v>11</v>
      </c>
      <c r="K37" s="338">
        <f>SUM(L37:M37)</f>
        <v>125</v>
      </c>
      <c r="L37" s="617">
        <v>41</v>
      </c>
      <c r="M37" s="617">
        <v>84</v>
      </c>
      <c r="N37" s="618">
        <v>384</v>
      </c>
    </row>
    <row r="38" spans="2:14" s="591" customFormat="1" ht="15" customHeight="1">
      <c r="B38" s="597"/>
      <c r="C38" s="599"/>
      <c r="D38" s="599"/>
      <c r="E38" s="619"/>
      <c r="F38" s="620">
        <v>124</v>
      </c>
      <c r="G38" s="621">
        <v>79</v>
      </c>
      <c r="H38" s="621">
        <v>42</v>
      </c>
      <c r="I38" s="621">
        <v>37</v>
      </c>
      <c r="J38" s="621">
        <v>5</v>
      </c>
      <c r="K38" s="621">
        <v>37</v>
      </c>
      <c r="L38" s="621">
        <v>18</v>
      </c>
      <c r="M38" s="621">
        <v>19</v>
      </c>
      <c r="N38" s="622">
        <v>45</v>
      </c>
    </row>
    <row r="39" spans="2:14" s="591" customFormat="1" ht="15" customHeight="1">
      <c r="B39" s="597"/>
      <c r="C39" s="1409" t="s">
        <v>1553</v>
      </c>
      <c r="D39" s="1409"/>
      <c r="E39" s="1410"/>
      <c r="F39" s="337">
        <f>SUM(G39,N39)</f>
        <v>91</v>
      </c>
      <c r="G39" s="338">
        <f>SUM(H39,K39)</f>
        <v>90</v>
      </c>
      <c r="H39" s="338">
        <f>SUM(I39:J39)</f>
        <v>77</v>
      </c>
      <c r="I39" s="617">
        <v>69</v>
      </c>
      <c r="J39" s="617">
        <v>8</v>
      </c>
      <c r="K39" s="338">
        <f>SUM(L39:M39)</f>
        <v>13</v>
      </c>
      <c r="L39" s="617">
        <v>8</v>
      </c>
      <c r="M39" s="617">
        <v>5</v>
      </c>
      <c r="N39" s="618">
        <v>1</v>
      </c>
    </row>
    <row r="40" spans="2:14" s="591" customFormat="1" ht="15" customHeight="1">
      <c r="B40" s="623"/>
      <c r="C40" s="624"/>
      <c r="D40" s="624"/>
      <c r="E40" s="624"/>
      <c r="F40" s="625"/>
      <c r="G40" s="626"/>
      <c r="H40" s="626"/>
      <c r="I40" s="626"/>
      <c r="J40" s="626"/>
      <c r="K40" s="626"/>
      <c r="L40" s="626"/>
      <c r="M40" s="626"/>
      <c r="N40" s="627"/>
    </row>
    <row r="41" ht="12">
      <c r="B41" s="574" t="s">
        <v>1554</v>
      </c>
    </row>
    <row r="42" ht="12">
      <c r="B42" s="574" t="s">
        <v>1555</v>
      </c>
    </row>
    <row r="43" ht="12">
      <c r="B43" s="574" t="s">
        <v>1556</v>
      </c>
    </row>
    <row r="47" ht="12">
      <c r="H47" s="628"/>
    </row>
  </sheetData>
  <mergeCells count="33">
    <mergeCell ref="H4:J5"/>
    <mergeCell ref="K4:M5"/>
    <mergeCell ref="B8:E8"/>
    <mergeCell ref="B4:E6"/>
    <mergeCell ref="F4:F6"/>
    <mergeCell ref="G4:G6"/>
    <mergeCell ref="B9:E9"/>
    <mergeCell ref="B10:E10"/>
    <mergeCell ref="B11:E11"/>
    <mergeCell ref="B12:E12"/>
    <mergeCell ref="C13:E13"/>
    <mergeCell ref="C14:E14"/>
    <mergeCell ref="D15:E15"/>
    <mergeCell ref="D16:E16"/>
    <mergeCell ref="D17:E17"/>
    <mergeCell ref="D18:E18"/>
    <mergeCell ref="C19:E19"/>
    <mergeCell ref="D20:E20"/>
    <mergeCell ref="D31:E31"/>
    <mergeCell ref="D21:E21"/>
    <mergeCell ref="D22:E22"/>
    <mergeCell ref="C23:E23"/>
    <mergeCell ref="D24:E24"/>
    <mergeCell ref="N4:N6"/>
    <mergeCell ref="C37:E37"/>
    <mergeCell ref="C39:E39"/>
    <mergeCell ref="D32:E32"/>
    <mergeCell ref="C33:E33"/>
    <mergeCell ref="D34:E34"/>
    <mergeCell ref="D35:E35"/>
    <mergeCell ref="D25:E25"/>
    <mergeCell ref="D26:D29"/>
    <mergeCell ref="C30:E30"/>
  </mergeCells>
  <printOptions/>
  <pageMargins left="0.75" right="0.75" top="1" bottom="1" header="0.512" footer="0.512"/>
  <pageSetup orientation="portrait" paperSize="9"/>
  <drawing r:id="rId1"/>
</worksheet>
</file>

<file path=xl/worksheets/sheet17.xml><?xml version="1.0" encoding="utf-8"?>
<worksheet xmlns="http://schemas.openxmlformats.org/spreadsheetml/2006/main" xmlns:r="http://schemas.openxmlformats.org/officeDocument/2006/relationships">
  <dimension ref="B1:L21"/>
  <sheetViews>
    <sheetView workbookViewId="0" topLeftCell="A1">
      <selection activeCell="A1" sqref="A1"/>
    </sheetView>
  </sheetViews>
  <sheetFormatPr defaultColWidth="9.00390625" defaultRowHeight="13.5"/>
  <cols>
    <col min="1" max="1" width="4.375" style="129" customWidth="1"/>
    <col min="2" max="3" width="3.625" style="129" customWidth="1"/>
    <col min="4" max="4" width="14.625" style="129" customWidth="1"/>
    <col min="5" max="7" width="13.125" style="129" customWidth="1"/>
    <col min="8" max="8" width="3.375" style="129" customWidth="1"/>
    <col min="9" max="9" width="17.75390625" style="129" customWidth="1"/>
    <col min="10" max="12" width="13.125" style="129" customWidth="1"/>
    <col min="13" max="16384" width="9.00390625" style="129" customWidth="1"/>
  </cols>
  <sheetData>
    <row r="1" ht="14.25">
      <c r="B1" s="629" t="s">
        <v>1582</v>
      </c>
    </row>
    <row r="2" spans="9:12" ht="12.75" thickBot="1">
      <c r="I2" s="630"/>
      <c r="J2" s="630"/>
      <c r="L2" s="630" t="s">
        <v>1558</v>
      </c>
    </row>
    <row r="3" spans="2:12" ht="24" customHeight="1" thickTop="1">
      <c r="B3" s="1458" t="s">
        <v>1559</v>
      </c>
      <c r="C3" s="1459"/>
      <c r="D3" s="1460"/>
      <c r="E3" s="27" t="s">
        <v>1560</v>
      </c>
      <c r="F3" s="27">
        <v>57</v>
      </c>
      <c r="G3" s="631">
        <v>58</v>
      </c>
      <c r="H3" s="1461" t="s">
        <v>1559</v>
      </c>
      <c r="I3" s="1460"/>
      <c r="J3" s="27">
        <v>56</v>
      </c>
      <c r="K3" s="27">
        <v>57</v>
      </c>
      <c r="L3" s="27">
        <v>58</v>
      </c>
    </row>
    <row r="4" spans="2:12" ht="16.5" customHeight="1">
      <c r="B4" s="1462"/>
      <c r="C4" s="1463"/>
      <c r="D4" s="1464"/>
      <c r="E4" s="632"/>
      <c r="F4" s="633"/>
      <c r="G4" s="634"/>
      <c r="H4" s="635"/>
      <c r="I4" s="104"/>
      <c r="J4" s="632"/>
      <c r="K4" s="633"/>
      <c r="L4" s="636"/>
    </row>
    <row r="5" spans="2:12" s="637" customFormat="1" ht="15" customHeight="1">
      <c r="B5" s="1272" t="s">
        <v>1317</v>
      </c>
      <c r="C5" s="1456"/>
      <c r="D5" s="1457"/>
      <c r="E5" s="638">
        <f>E7+J5</f>
        <v>3584088</v>
      </c>
      <c r="F5" s="639">
        <f>SUM(F7+K5)</f>
        <v>3620029</v>
      </c>
      <c r="G5" s="639">
        <f>SUM(G7+L5)</f>
        <v>3760766</v>
      </c>
      <c r="H5" s="1465" t="s">
        <v>1561</v>
      </c>
      <c r="I5" s="1466"/>
      <c r="J5" s="638">
        <f>SUM(J8:J18)</f>
        <v>1056584</v>
      </c>
      <c r="K5" s="639">
        <f>SUM(K8:K18)</f>
        <v>1073935</v>
      </c>
      <c r="L5" s="640">
        <f>SUM(L8:L18)</f>
        <v>1133986</v>
      </c>
    </row>
    <row r="6" spans="2:12" s="637" customFormat="1" ht="15" customHeight="1">
      <c r="B6" s="1453"/>
      <c r="C6" s="1454"/>
      <c r="D6" s="1455"/>
      <c r="E6" s="638"/>
      <c r="F6" s="639"/>
      <c r="G6" s="642"/>
      <c r="H6" s="643"/>
      <c r="I6" s="640"/>
      <c r="J6" s="638"/>
      <c r="K6" s="639"/>
      <c r="L6" s="640"/>
    </row>
    <row r="7" spans="2:12" s="637" customFormat="1" ht="15" customHeight="1">
      <c r="B7" s="1272" t="s">
        <v>1562</v>
      </c>
      <c r="C7" s="1456"/>
      <c r="D7" s="1457"/>
      <c r="E7" s="638">
        <v>2527504</v>
      </c>
      <c r="F7" s="639">
        <v>2546094</v>
      </c>
      <c r="G7" s="642">
        <v>2626780</v>
      </c>
      <c r="H7" s="643"/>
      <c r="I7" s="640"/>
      <c r="J7" s="638"/>
      <c r="K7" s="639"/>
      <c r="L7" s="640"/>
    </row>
    <row r="8" spans="2:12" s="644" customFormat="1" ht="15" customHeight="1">
      <c r="B8" s="50"/>
      <c r="C8" s="1449" t="s">
        <v>1563</v>
      </c>
      <c r="D8" s="1450"/>
      <c r="E8" s="645">
        <v>358714</v>
      </c>
      <c r="F8" s="646">
        <v>380140</v>
      </c>
      <c r="G8" s="647">
        <v>417963</v>
      </c>
      <c r="H8" s="648"/>
      <c r="I8" s="649" t="s">
        <v>1564</v>
      </c>
      <c r="J8" s="645">
        <v>4134</v>
      </c>
      <c r="K8" s="646">
        <v>4209</v>
      </c>
      <c r="L8" s="650">
        <v>4227</v>
      </c>
    </row>
    <row r="9" spans="2:12" s="644" customFormat="1" ht="15" customHeight="1">
      <c r="B9" s="50"/>
      <c r="C9" s="1449" t="s">
        <v>1565</v>
      </c>
      <c r="D9" s="1450"/>
      <c r="E9" s="645">
        <v>751975</v>
      </c>
      <c r="F9" s="646">
        <v>773158</v>
      </c>
      <c r="G9" s="647">
        <v>842901</v>
      </c>
      <c r="H9" s="648"/>
      <c r="I9" s="649"/>
      <c r="J9" s="645"/>
      <c r="K9" s="646"/>
      <c r="L9" s="650"/>
    </row>
    <row r="10" spans="2:12" s="23" customFormat="1" ht="15" customHeight="1">
      <c r="B10" s="50"/>
      <c r="C10" s="26"/>
      <c r="D10" s="104" t="s">
        <v>1566</v>
      </c>
      <c r="E10" s="645">
        <v>257534</v>
      </c>
      <c r="F10" s="646">
        <v>255982</v>
      </c>
      <c r="G10" s="647">
        <v>278204</v>
      </c>
      <c r="H10" s="648"/>
      <c r="I10" s="649" t="s">
        <v>1567</v>
      </c>
      <c r="J10" s="645">
        <v>857982</v>
      </c>
      <c r="K10" s="646">
        <v>867154</v>
      </c>
      <c r="L10" s="650">
        <v>912975</v>
      </c>
    </row>
    <row r="11" spans="2:12" s="23" customFormat="1" ht="15" customHeight="1">
      <c r="B11" s="50"/>
      <c r="C11" s="26"/>
      <c r="D11" s="104" t="s">
        <v>1568</v>
      </c>
      <c r="E11" s="645">
        <v>494441</v>
      </c>
      <c r="F11" s="646">
        <v>517176</v>
      </c>
      <c r="G11" s="647">
        <v>564697</v>
      </c>
      <c r="H11" s="648"/>
      <c r="I11" s="649"/>
      <c r="J11" s="645"/>
      <c r="K11" s="646"/>
      <c r="L11" s="650"/>
    </row>
    <row r="12" spans="2:12" s="23" customFormat="1" ht="15" customHeight="1">
      <c r="B12" s="50"/>
      <c r="C12" s="1449" t="s">
        <v>1569</v>
      </c>
      <c r="D12" s="1450"/>
      <c r="E12" s="645">
        <v>1170530</v>
      </c>
      <c r="F12" s="646">
        <v>1143720</v>
      </c>
      <c r="G12" s="647">
        <v>1119812</v>
      </c>
      <c r="H12" s="648"/>
      <c r="I12" s="649" t="s">
        <v>1570</v>
      </c>
      <c r="J12" s="645">
        <v>154911</v>
      </c>
      <c r="K12" s="646">
        <v>161834</v>
      </c>
      <c r="L12" s="650">
        <v>174603</v>
      </c>
    </row>
    <row r="13" spans="2:12" s="23" customFormat="1" ht="15" customHeight="1">
      <c r="B13" s="50"/>
      <c r="C13" s="26"/>
      <c r="D13" s="104" t="s">
        <v>1571</v>
      </c>
      <c r="E13" s="645">
        <v>538775</v>
      </c>
      <c r="F13" s="646">
        <v>559729</v>
      </c>
      <c r="G13" s="647">
        <v>626852</v>
      </c>
      <c r="H13" s="648"/>
      <c r="I13" s="649"/>
      <c r="J13" s="645"/>
      <c r="K13" s="646"/>
      <c r="L13" s="650"/>
    </row>
    <row r="14" spans="2:12" s="23" customFormat="1" ht="15" customHeight="1">
      <c r="B14" s="50"/>
      <c r="C14" s="26"/>
      <c r="D14" s="651" t="s">
        <v>1572</v>
      </c>
      <c r="E14" s="645">
        <v>631755</v>
      </c>
      <c r="F14" s="646">
        <v>583991</v>
      </c>
      <c r="G14" s="647">
        <v>492960</v>
      </c>
      <c r="H14" s="648"/>
      <c r="I14" s="649" t="s">
        <v>1573</v>
      </c>
      <c r="J14" s="645">
        <v>3851</v>
      </c>
      <c r="K14" s="646">
        <v>4021</v>
      </c>
      <c r="L14" s="650">
        <v>3957</v>
      </c>
    </row>
    <row r="15" spans="2:12" s="23" customFormat="1" ht="15" customHeight="1">
      <c r="B15" s="50"/>
      <c r="C15" s="1449" t="s">
        <v>1574</v>
      </c>
      <c r="D15" s="1450"/>
      <c r="E15" s="645">
        <v>8621</v>
      </c>
      <c r="F15" s="646">
        <v>7741</v>
      </c>
      <c r="G15" s="647">
        <v>8894</v>
      </c>
      <c r="H15" s="648"/>
      <c r="I15" s="649"/>
      <c r="J15" s="645"/>
      <c r="K15" s="646"/>
      <c r="L15" s="650"/>
    </row>
    <row r="16" spans="2:12" s="644" customFormat="1" ht="15" customHeight="1">
      <c r="B16" s="50"/>
      <c r="C16" s="1449" t="s">
        <v>1575</v>
      </c>
      <c r="D16" s="1450"/>
      <c r="E16" s="645">
        <v>180729</v>
      </c>
      <c r="F16" s="646">
        <v>169404</v>
      </c>
      <c r="G16" s="647">
        <v>161990</v>
      </c>
      <c r="H16" s="648"/>
      <c r="I16" s="649" t="s">
        <v>1576</v>
      </c>
      <c r="J16" s="645">
        <v>35706</v>
      </c>
      <c r="K16" s="646">
        <v>36717</v>
      </c>
      <c r="L16" s="650">
        <v>38224</v>
      </c>
    </row>
    <row r="17" spans="2:12" s="23" customFormat="1" ht="15" customHeight="1">
      <c r="B17" s="50"/>
      <c r="C17" s="1449" t="s">
        <v>1577</v>
      </c>
      <c r="D17" s="1450"/>
      <c r="E17" s="645">
        <v>52504</v>
      </c>
      <c r="F17" s="646">
        <v>64137</v>
      </c>
      <c r="G17" s="647">
        <v>58939</v>
      </c>
      <c r="H17" s="648"/>
      <c r="I17" s="649"/>
      <c r="J17" s="645"/>
      <c r="K17" s="646"/>
      <c r="L17" s="650"/>
    </row>
    <row r="18" spans="2:12" s="23" customFormat="1" ht="15" customHeight="1">
      <c r="B18" s="50"/>
      <c r="C18" s="1449" t="s">
        <v>1578</v>
      </c>
      <c r="D18" s="1450"/>
      <c r="E18" s="645">
        <v>362</v>
      </c>
      <c r="F18" s="646">
        <v>3873</v>
      </c>
      <c r="G18" s="647">
        <v>10941</v>
      </c>
      <c r="H18" s="648"/>
      <c r="I18" s="649"/>
      <c r="J18" s="652"/>
      <c r="K18" s="653"/>
      <c r="L18" s="654"/>
    </row>
    <row r="19" spans="2:12" s="23" customFormat="1" ht="15" customHeight="1">
      <c r="B19" s="50"/>
      <c r="C19" s="1449" t="s">
        <v>1579</v>
      </c>
      <c r="D19" s="1450"/>
      <c r="E19" s="645">
        <v>3231</v>
      </c>
      <c r="F19" s="646">
        <v>3301</v>
      </c>
      <c r="G19" s="647">
        <v>4190</v>
      </c>
      <c r="H19" s="648"/>
      <c r="I19" s="650"/>
      <c r="J19" s="645"/>
      <c r="K19" s="646"/>
      <c r="L19" s="650"/>
    </row>
    <row r="20" spans="2:12" s="23" customFormat="1" ht="15" customHeight="1">
      <c r="B20" s="185"/>
      <c r="C20" s="1451" t="s">
        <v>1580</v>
      </c>
      <c r="D20" s="1452"/>
      <c r="E20" s="655">
        <v>838</v>
      </c>
      <c r="F20" s="656">
        <v>620</v>
      </c>
      <c r="G20" s="657">
        <v>1150</v>
      </c>
      <c r="H20" s="658"/>
      <c r="I20" s="659"/>
      <c r="J20" s="655"/>
      <c r="K20" s="656"/>
      <c r="L20" s="659"/>
    </row>
    <row r="21" ht="15" customHeight="1">
      <c r="B21" s="129" t="s">
        <v>1581</v>
      </c>
    </row>
  </sheetData>
  <mergeCells count="16">
    <mergeCell ref="B3:D3"/>
    <mergeCell ref="H3:I3"/>
    <mergeCell ref="B4:D4"/>
    <mergeCell ref="B5:D5"/>
    <mergeCell ref="H5:I5"/>
    <mergeCell ref="B6:D6"/>
    <mergeCell ref="B7:D7"/>
    <mergeCell ref="C8:D8"/>
    <mergeCell ref="C9:D9"/>
    <mergeCell ref="C18:D18"/>
    <mergeCell ref="C19:D19"/>
    <mergeCell ref="C20:D20"/>
    <mergeCell ref="C12:D12"/>
    <mergeCell ref="C15:D15"/>
    <mergeCell ref="C16:D16"/>
    <mergeCell ref="C17:D17"/>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1:K77"/>
  <sheetViews>
    <sheetView workbookViewId="0" topLeftCell="A1">
      <selection activeCell="A1" sqref="A1"/>
    </sheetView>
  </sheetViews>
  <sheetFormatPr defaultColWidth="9.00390625" defaultRowHeight="13.5"/>
  <cols>
    <col min="1" max="1" width="13.375" style="660" customWidth="1"/>
    <col min="2" max="3" width="12.625" style="660" customWidth="1"/>
    <col min="4" max="4" width="7.625" style="660" customWidth="1"/>
    <col min="5" max="5" width="12.625" style="660" customWidth="1"/>
    <col min="6" max="6" width="7.625" style="660" customWidth="1"/>
    <col min="7" max="7" width="12.625" style="660" customWidth="1"/>
    <col min="8" max="8" width="7.625" style="660" customWidth="1"/>
    <col min="9" max="16384" width="9.00390625" style="660" customWidth="1"/>
  </cols>
  <sheetData>
    <row r="1" spans="1:8" ht="14.25">
      <c r="A1" s="24" t="s">
        <v>1615</v>
      </c>
      <c r="B1" s="23"/>
      <c r="C1" s="23"/>
      <c r="D1" s="23"/>
      <c r="E1" s="23"/>
      <c r="F1" s="23"/>
      <c r="G1" s="23"/>
      <c r="H1" s="23"/>
    </row>
    <row r="2" spans="2:8" ht="13.5">
      <c r="B2" s="23"/>
      <c r="C2" s="23"/>
      <c r="D2" s="23"/>
      <c r="E2" s="23"/>
      <c r="F2" s="23"/>
      <c r="G2" s="23"/>
      <c r="H2" s="23"/>
    </row>
    <row r="3" spans="1:8" ht="15" customHeight="1" thickBot="1">
      <c r="A3" s="23" t="s">
        <v>1583</v>
      </c>
      <c r="B3" s="23"/>
      <c r="C3" s="23"/>
      <c r="D3" s="23"/>
      <c r="E3" s="661"/>
      <c r="F3" s="23"/>
      <c r="G3" s="661"/>
      <c r="H3" s="164" t="s">
        <v>1584</v>
      </c>
    </row>
    <row r="4" spans="1:8" s="661" customFormat="1" ht="12.75" thickTop="1">
      <c r="A4" s="1472" t="s">
        <v>1585</v>
      </c>
      <c r="B4" s="1469" t="s">
        <v>1586</v>
      </c>
      <c r="C4" s="1469" t="s">
        <v>1587</v>
      </c>
      <c r="D4" s="1469" t="s">
        <v>1588</v>
      </c>
      <c r="E4" s="1467" t="s">
        <v>1589</v>
      </c>
      <c r="F4" s="1469" t="s">
        <v>1590</v>
      </c>
      <c r="G4" s="1467" t="s">
        <v>1591</v>
      </c>
      <c r="H4" s="1469" t="s">
        <v>1592</v>
      </c>
    </row>
    <row r="5" spans="1:8" s="661" customFormat="1" ht="16.5" customHeight="1">
      <c r="A5" s="1473"/>
      <c r="B5" s="1471"/>
      <c r="C5" s="1471"/>
      <c r="D5" s="1475"/>
      <c r="E5" s="1468"/>
      <c r="F5" s="1475"/>
      <c r="G5" s="1468"/>
      <c r="H5" s="1470"/>
    </row>
    <row r="6" spans="1:8" s="661" customFormat="1" ht="15.75" customHeight="1">
      <c r="A6" s="1474"/>
      <c r="B6" s="662" t="s">
        <v>1593</v>
      </c>
      <c r="C6" s="663" t="s">
        <v>1594</v>
      </c>
      <c r="D6" s="1476"/>
      <c r="E6" s="663" t="s">
        <v>1595</v>
      </c>
      <c r="F6" s="1476"/>
      <c r="G6" s="664" t="s">
        <v>1596</v>
      </c>
      <c r="H6" s="663" t="s">
        <v>1597</v>
      </c>
    </row>
    <row r="7" spans="1:9" s="661" customFormat="1" ht="15" customHeight="1">
      <c r="A7" s="665" t="s">
        <v>1598</v>
      </c>
      <c r="B7" s="666">
        <v>1252086</v>
      </c>
      <c r="C7" s="667">
        <v>1214648</v>
      </c>
      <c r="D7" s="668">
        <v>97</v>
      </c>
      <c r="E7" s="669">
        <v>1328086</v>
      </c>
      <c r="F7" s="670">
        <v>106.1</v>
      </c>
      <c r="G7" s="669">
        <v>1133244</v>
      </c>
      <c r="H7" s="671">
        <v>90.5</v>
      </c>
      <c r="I7" s="672"/>
    </row>
    <row r="8" spans="1:9" s="680" customFormat="1" ht="14.25" customHeight="1">
      <c r="A8" s="673">
        <v>58</v>
      </c>
      <c r="B8" s="674">
        <f>SUM(B10,B17,B24,B30,B40,B44,B48,B54,B63)</f>
        <v>1252367</v>
      </c>
      <c r="C8" s="675">
        <f>SUM(C10,C17,C24,C30,C40,C44,C48,C54,C63)</f>
        <v>1216383</v>
      </c>
      <c r="D8" s="676">
        <v>97.1</v>
      </c>
      <c r="E8" s="675">
        <f>SUM(E10,E17,E24,E30,E40,E44,E48,E54,E63)</f>
        <v>1320129</v>
      </c>
      <c r="F8" s="677">
        <v>105.4</v>
      </c>
      <c r="G8" s="675">
        <v>1138649</v>
      </c>
      <c r="H8" s="678">
        <v>90.9</v>
      </c>
      <c r="I8" s="679"/>
    </row>
    <row r="9" spans="1:9" ht="15" customHeight="1">
      <c r="A9" s="681"/>
      <c r="B9" s="682"/>
      <c r="C9" s="683"/>
      <c r="D9" s="684"/>
      <c r="E9" s="685"/>
      <c r="F9" s="675"/>
      <c r="G9" s="685"/>
      <c r="H9" s="678"/>
      <c r="I9" s="686"/>
    </row>
    <row r="10" spans="1:8" s="680" customFormat="1" ht="15" customHeight="1">
      <c r="A10" s="687" t="s">
        <v>1599</v>
      </c>
      <c r="B10" s="638">
        <f>SUM(B11:B15)</f>
        <v>360377</v>
      </c>
      <c r="C10" s="639">
        <f>SUM(C11:C15)</f>
        <v>357267</v>
      </c>
      <c r="D10" s="676">
        <v>99.1</v>
      </c>
      <c r="E10" s="639">
        <f>SUM(E11:E15)</f>
        <v>406080</v>
      </c>
      <c r="F10" s="677">
        <v>112.7</v>
      </c>
      <c r="G10" s="639">
        <f>SUM(G11:G15)</f>
        <v>343667</v>
      </c>
      <c r="H10" s="678">
        <v>95.4</v>
      </c>
    </row>
    <row r="11" spans="1:11" s="661" customFormat="1" ht="15" customHeight="1">
      <c r="A11" s="688" t="s">
        <v>1132</v>
      </c>
      <c r="B11" s="682">
        <v>241648</v>
      </c>
      <c r="C11" s="685">
        <v>240052</v>
      </c>
      <c r="D11" s="684">
        <v>99.3</v>
      </c>
      <c r="E11" s="685">
        <v>272415</v>
      </c>
      <c r="F11" s="689">
        <v>112.7</v>
      </c>
      <c r="G11" s="690">
        <v>234820</v>
      </c>
      <c r="H11" s="691">
        <v>97.2</v>
      </c>
      <c r="I11" s="692"/>
      <c r="J11" s="672"/>
      <c r="K11" s="672"/>
    </row>
    <row r="12" spans="1:11" s="661" customFormat="1" ht="15" customHeight="1">
      <c r="A12" s="688" t="s">
        <v>1143</v>
      </c>
      <c r="B12" s="682">
        <v>38653</v>
      </c>
      <c r="C12" s="685">
        <v>37393</v>
      </c>
      <c r="D12" s="684">
        <v>96.7</v>
      </c>
      <c r="E12" s="685">
        <v>39620</v>
      </c>
      <c r="F12" s="689">
        <v>102.5</v>
      </c>
      <c r="G12" s="690">
        <v>32236</v>
      </c>
      <c r="H12" s="691">
        <v>83.4</v>
      </c>
      <c r="I12" s="692"/>
      <c r="J12" s="692"/>
      <c r="K12" s="672"/>
    </row>
    <row r="13" spans="1:11" s="661" customFormat="1" ht="15" customHeight="1">
      <c r="A13" s="688" t="s">
        <v>1149</v>
      </c>
      <c r="B13" s="682">
        <v>54096</v>
      </c>
      <c r="C13" s="685">
        <v>54013</v>
      </c>
      <c r="D13" s="684">
        <v>99.8</v>
      </c>
      <c r="E13" s="685">
        <v>62270</v>
      </c>
      <c r="F13" s="689">
        <v>115.1</v>
      </c>
      <c r="G13" s="690">
        <v>51407</v>
      </c>
      <c r="H13" s="691">
        <v>95</v>
      </c>
      <c r="I13" s="692"/>
      <c r="J13" s="692"/>
      <c r="K13" s="672"/>
    </row>
    <row r="14" spans="1:11" s="661" customFormat="1" ht="15" customHeight="1">
      <c r="A14" s="688" t="s">
        <v>1157</v>
      </c>
      <c r="B14" s="682">
        <v>14144</v>
      </c>
      <c r="C14" s="685">
        <v>13973</v>
      </c>
      <c r="D14" s="684">
        <v>98.8</v>
      </c>
      <c r="E14" s="685">
        <v>16307</v>
      </c>
      <c r="F14" s="689">
        <v>115.3</v>
      </c>
      <c r="G14" s="690">
        <v>13415</v>
      </c>
      <c r="H14" s="691">
        <v>94.8</v>
      </c>
      <c r="I14" s="692"/>
      <c r="J14" s="692"/>
      <c r="K14" s="672"/>
    </row>
    <row r="15" spans="1:11" s="661" customFormat="1" ht="15" customHeight="1">
      <c r="A15" s="688" t="s">
        <v>1159</v>
      </c>
      <c r="B15" s="682">
        <v>11836</v>
      </c>
      <c r="C15" s="685">
        <v>11836</v>
      </c>
      <c r="D15" s="684">
        <v>100</v>
      </c>
      <c r="E15" s="685">
        <v>15468</v>
      </c>
      <c r="F15" s="689">
        <v>130.7</v>
      </c>
      <c r="G15" s="690">
        <v>11789</v>
      </c>
      <c r="H15" s="691">
        <v>99.6</v>
      </c>
      <c r="I15" s="692"/>
      <c r="J15" s="692"/>
      <c r="K15" s="672"/>
    </row>
    <row r="16" spans="1:8" ht="13.5">
      <c r="A16" s="693"/>
      <c r="B16" s="694"/>
      <c r="C16" s="695"/>
      <c r="D16" s="684"/>
      <c r="E16" s="695"/>
      <c r="F16" s="695"/>
      <c r="G16" s="690"/>
      <c r="H16" s="696"/>
    </row>
    <row r="17" spans="1:8" s="680" customFormat="1" ht="15" customHeight="1">
      <c r="A17" s="697" t="s">
        <v>1600</v>
      </c>
      <c r="B17" s="638">
        <f>SUM(B18:B22)</f>
        <v>94852</v>
      </c>
      <c r="C17" s="639">
        <f>SUM(C18:C22)</f>
        <v>93107</v>
      </c>
      <c r="D17" s="676">
        <v>98.2</v>
      </c>
      <c r="E17" s="639">
        <f>SUM(E18:E22)</f>
        <v>102350</v>
      </c>
      <c r="F17" s="676">
        <v>107.9</v>
      </c>
      <c r="G17" s="639">
        <f>SUM(G18:G22)</f>
        <v>89892</v>
      </c>
      <c r="H17" s="698">
        <v>94.8</v>
      </c>
    </row>
    <row r="18" spans="1:8" s="661" customFormat="1" ht="15" customHeight="1">
      <c r="A18" s="699" t="s">
        <v>1601</v>
      </c>
      <c r="B18" s="645">
        <v>41543</v>
      </c>
      <c r="C18" s="646">
        <v>41016</v>
      </c>
      <c r="D18" s="700">
        <v>98.7</v>
      </c>
      <c r="E18" s="646">
        <v>46020</v>
      </c>
      <c r="F18" s="700">
        <v>110.8</v>
      </c>
      <c r="G18" s="690">
        <v>39849</v>
      </c>
      <c r="H18" s="701">
        <v>95.9</v>
      </c>
    </row>
    <row r="19" spans="1:8" s="661" customFormat="1" ht="15" customHeight="1">
      <c r="A19" s="699" t="s">
        <v>1602</v>
      </c>
      <c r="B19" s="645">
        <v>22066</v>
      </c>
      <c r="C19" s="646">
        <v>22066</v>
      </c>
      <c r="D19" s="684">
        <v>100</v>
      </c>
      <c r="E19" s="646">
        <v>23500</v>
      </c>
      <c r="F19" s="700">
        <v>106.5</v>
      </c>
      <c r="G19" s="690">
        <v>21889</v>
      </c>
      <c r="H19" s="701">
        <v>99.2</v>
      </c>
    </row>
    <row r="20" spans="1:8" s="661" customFormat="1" ht="15" customHeight="1">
      <c r="A20" s="699" t="s">
        <v>1603</v>
      </c>
      <c r="B20" s="645">
        <v>9297</v>
      </c>
      <c r="C20" s="646">
        <v>8796</v>
      </c>
      <c r="D20" s="700">
        <v>94.6</v>
      </c>
      <c r="E20" s="646">
        <v>10596</v>
      </c>
      <c r="F20" s="700">
        <v>114</v>
      </c>
      <c r="G20" s="690">
        <v>8470</v>
      </c>
      <c r="H20" s="701">
        <v>91.1</v>
      </c>
    </row>
    <row r="21" spans="1:8" s="661" customFormat="1" ht="15" customHeight="1">
      <c r="A21" s="699" t="s">
        <v>1604</v>
      </c>
      <c r="B21" s="645">
        <v>10836</v>
      </c>
      <c r="C21" s="646">
        <v>10611</v>
      </c>
      <c r="D21" s="700">
        <v>97.9</v>
      </c>
      <c r="E21" s="646">
        <v>11234</v>
      </c>
      <c r="F21" s="700">
        <v>103.7</v>
      </c>
      <c r="G21" s="690">
        <v>9752</v>
      </c>
      <c r="H21" s="701">
        <v>90</v>
      </c>
    </row>
    <row r="22" spans="1:8" s="661" customFormat="1" ht="15" customHeight="1">
      <c r="A22" s="699" t="s">
        <v>1605</v>
      </c>
      <c r="B22" s="645">
        <v>11110</v>
      </c>
      <c r="C22" s="646">
        <v>10618</v>
      </c>
      <c r="D22" s="684">
        <v>95.6</v>
      </c>
      <c r="E22" s="646">
        <v>11000</v>
      </c>
      <c r="F22" s="700">
        <v>99</v>
      </c>
      <c r="G22" s="690">
        <v>9932</v>
      </c>
      <c r="H22" s="701">
        <v>89.4</v>
      </c>
    </row>
    <row r="23" spans="1:8" s="661" customFormat="1" ht="15" customHeight="1">
      <c r="A23" s="699"/>
      <c r="B23" s="645"/>
      <c r="C23" s="695"/>
      <c r="D23" s="695"/>
      <c r="E23" s="695"/>
      <c r="F23" s="702"/>
      <c r="G23" s="690"/>
      <c r="H23" s="703"/>
    </row>
    <row r="24" spans="1:8" s="705" customFormat="1" ht="15" customHeight="1">
      <c r="A24" s="30" t="s">
        <v>1606</v>
      </c>
      <c r="B24" s="638">
        <f>SUM(B25:B29)</f>
        <v>108729</v>
      </c>
      <c r="C24" s="639">
        <f>SUM(C25:C29)</f>
        <v>108701</v>
      </c>
      <c r="D24" s="676">
        <v>99.9</v>
      </c>
      <c r="E24" s="639">
        <f>SUM(E25:E29)</f>
        <v>119900</v>
      </c>
      <c r="F24" s="676">
        <v>110.3</v>
      </c>
      <c r="G24" s="639">
        <f>SUM(G25:G29)</f>
        <v>100482</v>
      </c>
      <c r="H24" s="704">
        <v>92.4</v>
      </c>
    </row>
    <row r="25" spans="1:11" ht="14.25" customHeight="1">
      <c r="A25" s="688" t="s">
        <v>1144</v>
      </c>
      <c r="B25" s="706">
        <v>32188</v>
      </c>
      <c r="C25" s="707">
        <v>32188</v>
      </c>
      <c r="D25" s="708">
        <v>100</v>
      </c>
      <c r="E25" s="707">
        <v>37070</v>
      </c>
      <c r="F25" s="709">
        <v>115.2</v>
      </c>
      <c r="G25" s="710">
        <v>31152</v>
      </c>
      <c r="H25" s="711">
        <v>96.8</v>
      </c>
      <c r="I25" s="692"/>
      <c r="J25" s="692"/>
      <c r="K25" s="686"/>
    </row>
    <row r="26" spans="1:11" ht="15" customHeight="1">
      <c r="A26" s="688" t="s">
        <v>1151</v>
      </c>
      <c r="B26" s="706">
        <v>41152</v>
      </c>
      <c r="C26" s="707">
        <v>41152</v>
      </c>
      <c r="D26" s="708">
        <v>100</v>
      </c>
      <c r="E26" s="707">
        <v>44000</v>
      </c>
      <c r="F26" s="709">
        <v>106.9</v>
      </c>
      <c r="G26" s="710">
        <v>35848</v>
      </c>
      <c r="H26" s="711">
        <v>87.1</v>
      </c>
      <c r="I26" s="692"/>
      <c r="J26" s="692"/>
      <c r="K26" s="686"/>
    </row>
    <row r="27" spans="1:11" ht="15" customHeight="1">
      <c r="A27" s="688" t="s">
        <v>1153</v>
      </c>
      <c r="B27" s="706">
        <v>24906</v>
      </c>
      <c r="C27" s="707">
        <v>24906</v>
      </c>
      <c r="D27" s="708">
        <v>100</v>
      </c>
      <c r="E27" s="707">
        <v>27500</v>
      </c>
      <c r="F27" s="709">
        <v>110.4</v>
      </c>
      <c r="G27" s="710">
        <v>23163</v>
      </c>
      <c r="H27" s="711">
        <v>93</v>
      </c>
      <c r="I27" s="692"/>
      <c r="J27" s="692"/>
      <c r="K27" s="686"/>
    </row>
    <row r="28" spans="1:8" ht="13.5">
      <c r="A28" s="688" t="s">
        <v>1607</v>
      </c>
      <c r="B28" s="706">
        <v>10483</v>
      </c>
      <c r="C28" s="707">
        <v>10455</v>
      </c>
      <c r="D28" s="708">
        <v>99.7</v>
      </c>
      <c r="E28" s="707">
        <v>11330</v>
      </c>
      <c r="F28" s="709">
        <v>108.1</v>
      </c>
      <c r="G28" s="710">
        <v>10319</v>
      </c>
      <c r="H28" s="711">
        <v>98.4</v>
      </c>
    </row>
    <row r="29" spans="1:8" ht="13.5">
      <c r="A29" s="688"/>
      <c r="B29" s="694"/>
      <c r="C29" s="695"/>
      <c r="D29" s="695"/>
      <c r="E29" s="695"/>
      <c r="F29" s="702"/>
      <c r="G29" s="690"/>
      <c r="H29" s="703"/>
    </row>
    <row r="30" spans="1:8" s="680" customFormat="1" ht="15" customHeight="1">
      <c r="A30" s="687" t="s">
        <v>1608</v>
      </c>
      <c r="B30" s="712">
        <f>SUM(B31:B38)</f>
        <v>103429</v>
      </c>
      <c r="C30" s="713">
        <f>SUM(C31:C38)</f>
        <v>85511</v>
      </c>
      <c r="D30" s="676">
        <v>82.7</v>
      </c>
      <c r="E30" s="713">
        <f>SUM(E31:E38)</f>
        <v>88020</v>
      </c>
      <c r="F30" s="676">
        <v>85.1</v>
      </c>
      <c r="G30" s="713">
        <f>SUM(G31:G38)</f>
        <v>82240</v>
      </c>
      <c r="H30" s="678">
        <v>79.5</v>
      </c>
    </row>
    <row r="31" spans="1:11" ht="15" customHeight="1">
      <c r="A31" s="688" t="s">
        <v>1139</v>
      </c>
      <c r="B31" s="682">
        <v>43016</v>
      </c>
      <c r="C31" s="685">
        <v>31857</v>
      </c>
      <c r="D31" s="684">
        <v>74.1</v>
      </c>
      <c r="E31" s="685">
        <v>29700</v>
      </c>
      <c r="F31" s="700">
        <v>69</v>
      </c>
      <c r="G31" s="690">
        <v>31402</v>
      </c>
      <c r="H31" s="691">
        <v>73</v>
      </c>
      <c r="I31" s="692"/>
      <c r="J31" s="686"/>
      <c r="K31" s="686"/>
    </row>
    <row r="32" spans="1:11" ht="15" customHeight="1">
      <c r="A32" s="688" t="s">
        <v>1121</v>
      </c>
      <c r="B32" s="682">
        <v>7958</v>
      </c>
      <c r="C32" s="685">
        <v>7872</v>
      </c>
      <c r="D32" s="684">
        <v>98.9</v>
      </c>
      <c r="E32" s="685">
        <v>8000</v>
      </c>
      <c r="F32" s="700">
        <v>100.5</v>
      </c>
      <c r="G32" s="690">
        <v>7736</v>
      </c>
      <c r="H32" s="691">
        <v>97.2</v>
      </c>
      <c r="I32" s="692"/>
      <c r="J32" s="686"/>
      <c r="K32" s="686"/>
    </row>
    <row r="33" spans="1:11" ht="15" customHeight="1">
      <c r="A33" s="688" t="s">
        <v>1122</v>
      </c>
      <c r="B33" s="682">
        <v>12929</v>
      </c>
      <c r="C33" s="685">
        <v>12345</v>
      </c>
      <c r="D33" s="684">
        <v>95.5</v>
      </c>
      <c r="E33" s="685">
        <v>14160</v>
      </c>
      <c r="F33" s="700">
        <v>109.5</v>
      </c>
      <c r="G33" s="690">
        <v>11740</v>
      </c>
      <c r="H33" s="691">
        <v>90.8</v>
      </c>
      <c r="I33" s="692"/>
      <c r="J33" s="686"/>
      <c r="K33" s="686"/>
    </row>
    <row r="34" spans="1:11" ht="15" customHeight="1">
      <c r="A34" s="688" t="s">
        <v>1124</v>
      </c>
      <c r="B34" s="682">
        <v>7949</v>
      </c>
      <c r="C34" s="685">
        <v>7931</v>
      </c>
      <c r="D34" s="684">
        <v>99.8</v>
      </c>
      <c r="E34" s="685">
        <v>8220</v>
      </c>
      <c r="F34" s="700">
        <v>103.4</v>
      </c>
      <c r="G34" s="690">
        <v>7782</v>
      </c>
      <c r="H34" s="691">
        <v>97.9</v>
      </c>
      <c r="I34" s="692"/>
      <c r="J34" s="686"/>
      <c r="K34" s="686"/>
    </row>
    <row r="35" spans="1:11" ht="15" customHeight="1">
      <c r="A35" s="688" t="s">
        <v>1126</v>
      </c>
      <c r="B35" s="682">
        <v>12552</v>
      </c>
      <c r="C35" s="685">
        <v>10183</v>
      </c>
      <c r="D35" s="684">
        <v>81.1</v>
      </c>
      <c r="E35" s="685">
        <v>11740</v>
      </c>
      <c r="F35" s="700">
        <v>93.5</v>
      </c>
      <c r="G35" s="690">
        <v>8645</v>
      </c>
      <c r="H35" s="691">
        <v>68.9</v>
      </c>
      <c r="I35" s="692"/>
      <c r="J35" s="686"/>
      <c r="K35" s="686"/>
    </row>
    <row r="36" spans="1:11" ht="15" customHeight="1">
      <c r="A36" s="688" t="s">
        <v>1128</v>
      </c>
      <c r="B36" s="682">
        <v>5094</v>
      </c>
      <c r="C36" s="685">
        <v>3701</v>
      </c>
      <c r="D36" s="684">
        <v>72.7</v>
      </c>
      <c r="E36" s="685">
        <v>3920</v>
      </c>
      <c r="F36" s="700">
        <v>77</v>
      </c>
      <c r="G36" s="690">
        <v>3664</v>
      </c>
      <c r="H36" s="691">
        <v>71.9</v>
      </c>
      <c r="I36" s="692"/>
      <c r="J36" s="686"/>
      <c r="K36" s="686"/>
    </row>
    <row r="37" spans="1:11" ht="15" customHeight="1">
      <c r="A37" s="688" t="s">
        <v>1130</v>
      </c>
      <c r="B37" s="682">
        <v>6607</v>
      </c>
      <c r="C37" s="685">
        <v>5124</v>
      </c>
      <c r="D37" s="684">
        <v>77.6</v>
      </c>
      <c r="E37" s="685">
        <v>5290</v>
      </c>
      <c r="F37" s="700">
        <v>80.1</v>
      </c>
      <c r="G37" s="690">
        <v>4930</v>
      </c>
      <c r="H37" s="691">
        <v>74.6</v>
      </c>
      <c r="I37" s="692"/>
      <c r="J37" s="686"/>
      <c r="K37" s="686"/>
    </row>
    <row r="38" spans="1:11" ht="15" customHeight="1">
      <c r="A38" s="688" t="s">
        <v>1131</v>
      </c>
      <c r="B38" s="682">
        <v>7324</v>
      </c>
      <c r="C38" s="683">
        <v>6498</v>
      </c>
      <c r="D38" s="684">
        <v>88.7</v>
      </c>
      <c r="E38" s="685">
        <v>6990</v>
      </c>
      <c r="F38" s="700">
        <v>95.4</v>
      </c>
      <c r="G38" s="690">
        <v>6341</v>
      </c>
      <c r="H38" s="691">
        <v>86.6</v>
      </c>
      <c r="I38" s="692"/>
      <c r="J38" s="686"/>
      <c r="K38" s="686"/>
    </row>
    <row r="39" spans="1:11" ht="15" customHeight="1">
      <c r="A39" s="688"/>
      <c r="B39" s="682"/>
      <c r="C39" s="683"/>
      <c r="D39" s="684"/>
      <c r="E39" s="685"/>
      <c r="F39" s="702"/>
      <c r="G39" s="690"/>
      <c r="H39" s="691"/>
      <c r="I39" s="692"/>
      <c r="J39" s="686"/>
      <c r="K39" s="686"/>
    </row>
    <row r="40" spans="1:11" s="680" customFormat="1" ht="15" customHeight="1">
      <c r="A40" s="687" t="s">
        <v>1609</v>
      </c>
      <c r="B40" s="674">
        <f>SUM(B41:B42)</f>
        <v>114630</v>
      </c>
      <c r="C40" s="675">
        <f>SUM(C41:C42)</f>
        <v>113163</v>
      </c>
      <c r="D40" s="676">
        <v>98.7</v>
      </c>
      <c r="E40" s="675">
        <f>SUM(E41:E42)</f>
        <v>107722</v>
      </c>
      <c r="F40" s="676">
        <v>94</v>
      </c>
      <c r="G40" s="675">
        <f>SUM(G41:G42)</f>
        <v>91146</v>
      </c>
      <c r="H40" s="678">
        <v>79.5</v>
      </c>
      <c r="I40" s="550"/>
      <c r="J40" s="679"/>
      <c r="K40" s="679"/>
    </row>
    <row r="41" spans="1:11" s="661" customFormat="1" ht="15" customHeight="1">
      <c r="A41" s="688" t="s">
        <v>1133</v>
      </c>
      <c r="B41" s="682">
        <v>92415</v>
      </c>
      <c r="C41" s="685">
        <v>90948</v>
      </c>
      <c r="D41" s="684">
        <v>98.4</v>
      </c>
      <c r="E41" s="685">
        <v>85722</v>
      </c>
      <c r="F41" s="700">
        <v>92.8</v>
      </c>
      <c r="G41" s="690">
        <v>70975</v>
      </c>
      <c r="H41" s="691">
        <v>76.8</v>
      </c>
      <c r="I41" s="692"/>
      <c r="J41" s="692"/>
      <c r="K41" s="672"/>
    </row>
    <row r="42" spans="1:11" s="661" customFormat="1" ht="15" customHeight="1">
      <c r="A42" s="688" t="s">
        <v>1136</v>
      </c>
      <c r="B42" s="682">
        <v>22215</v>
      </c>
      <c r="C42" s="685">
        <v>22215</v>
      </c>
      <c r="D42" s="684">
        <v>100</v>
      </c>
      <c r="E42" s="685">
        <v>22000</v>
      </c>
      <c r="F42" s="700">
        <v>99</v>
      </c>
      <c r="G42" s="690">
        <v>20171</v>
      </c>
      <c r="H42" s="691">
        <v>90.8</v>
      </c>
      <c r="I42" s="692"/>
      <c r="J42" s="692"/>
      <c r="K42" s="672"/>
    </row>
    <row r="43" spans="1:11" ht="15" customHeight="1">
      <c r="A43" s="688"/>
      <c r="B43" s="682"/>
      <c r="C43" s="685"/>
      <c r="D43" s="676"/>
      <c r="E43" s="685"/>
      <c r="F43" s="702"/>
      <c r="G43" s="690"/>
      <c r="H43" s="691"/>
      <c r="I43" s="692"/>
      <c r="J43" s="692"/>
      <c r="K43" s="686"/>
    </row>
    <row r="44" spans="1:11" s="680" customFormat="1" ht="15" customHeight="1">
      <c r="A44" s="687" t="s">
        <v>1610</v>
      </c>
      <c r="B44" s="674">
        <f>SUM(B45:B46)</f>
        <v>64519</v>
      </c>
      <c r="C44" s="675">
        <f>SUM(C45:C46)</f>
        <v>61694</v>
      </c>
      <c r="D44" s="676">
        <v>95.6</v>
      </c>
      <c r="E44" s="675">
        <f>SUM(E45:E46)</f>
        <v>58550</v>
      </c>
      <c r="F44" s="676">
        <v>90.7</v>
      </c>
      <c r="G44" s="675">
        <f>SUM(G45:G46)</f>
        <v>50031</v>
      </c>
      <c r="H44" s="678">
        <v>77.5</v>
      </c>
      <c r="I44" s="550"/>
      <c r="J44" s="550"/>
      <c r="K44" s="679"/>
    </row>
    <row r="45" spans="1:11" s="661" customFormat="1" ht="15" customHeight="1">
      <c r="A45" s="688" t="s">
        <v>1155</v>
      </c>
      <c r="B45" s="682">
        <v>37025</v>
      </c>
      <c r="C45" s="685">
        <v>36304</v>
      </c>
      <c r="D45" s="700">
        <v>98.1</v>
      </c>
      <c r="E45" s="685">
        <v>35550</v>
      </c>
      <c r="F45" s="700">
        <v>96</v>
      </c>
      <c r="G45" s="690">
        <v>30398</v>
      </c>
      <c r="H45" s="691">
        <v>82.1</v>
      </c>
      <c r="I45" s="692"/>
      <c r="J45" s="692"/>
      <c r="K45" s="672"/>
    </row>
    <row r="46" spans="1:11" s="661" customFormat="1" ht="15" customHeight="1">
      <c r="A46" s="688" t="s">
        <v>1134</v>
      </c>
      <c r="B46" s="682">
        <v>27494</v>
      </c>
      <c r="C46" s="683">
        <v>25390</v>
      </c>
      <c r="D46" s="684">
        <v>92.3</v>
      </c>
      <c r="E46" s="685">
        <v>23000</v>
      </c>
      <c r="F46" s="700">
        <v>83.7</v>
      </c>
      <c r="G46" s="690">
        <v>19633</v>
      </c>
      <c r="H46" s="691">
        <v>71.4</v>
      </c>
      <c r="I46" s="692"/>
      <c r="J46" s="692"/>
      <c r="K46" s="672"/>
    </row>
    <row r="47" spans="1:11" ht="15" customHeight="1">
      <c r="A47" s="688"/>
      <c r="B47" s="682"/>
      <c r="C47" s="685"/>
      <c r="D47" s="684"/>
      <c r="E47" s="685"/>
      <c r="F47" s="676"/>
      <c r="G47" s="690"/>
      <c r="H47" s="691"/>
      <c r="I47" s="692"/>
      <c r="J47" s="692"/>
      <c r="K47" s="686"/>
    </row>
    <row r="48" spans="1:11" s="680" customFormat="1" ht="15" customHeight="1">
      <c r="A48" s="687" t="s">
        <v>1611</v>
      </c>
      <c r="B48" s="674">
        <f>SUM(B49:B52)</f>
        <v>73697</v>
      </c>
      <c r="C48" s="675">
        <f>SUM(C49:C52)</f>
        <v>66940</v>
      </c>
      <c r="D48" s="676">
        <v>90.8</v>
      </c>
      <c r="E48" s="675">
        <f>SUM(E49:E52)</f>
        <v>73600</v>
      </c>
      <c r="F48" s="676">
        <v>99.9</v>
      </c>
      <c r="G48" s="675">
        <f>SUM(G49:G52)</f>
        <v>58434</v>
      </c>
      <c r="H48" s="678">
        <v>79.3</v>
      </c>
      <c r="I48" s="550"/>
      <c r="J48" s="550"/>
      <c r="K48" s="679"/>
    </row>
    <row r="49" spans="1:11" s="661" customFormat="1" ht="15" customHeight="1">
      <c r="A49" s="688" t="s">
        <v>1147</v>
      </c>
      <c r="B49" s="682">
        <v>33095</v>
      </c>
      <c r="C49" s="685">
        <v>29123</v>
      </c>
      <c r="D49" s="684">
        <v>88</v>
      </c>
      <c r="E49" s="685">
        <v>30640</v>
      </c>
      <c r="F49" s="700">
        <v>92.6</v>
      </c>
      <c r="G49" s="690">
        <v>25649</v>
      </c>
      <c r="H49" s="691">
        <v>77.5</v>
      </c>
      <c r="I49" s="692"/>
      <c r="J49" s="692"/>
      <c r="K49" s="672"/>
    </row>
    <row r="50" spans="1:11" s="661" customFormat="1" ht="15" customHeight="1">
      <c r="A50" s="688" t="s">
        <v>1138</v>
      </c>
      <c r="B50" s="682">
        <v>11946</v>
      </c>
      <c r="C50" s="685">
        <v>9676</v>
      </c>
      <c r="D50" s="684">
        <v>81</v>
      </c>
      <c r="E50" s="685">
        <v>11270</v>
      </c>
      <c r="F50" s="700">
        <v>94.3</v>
      </c>
      <c r="G50" s="690">
        <v>7874</v>
      </c>
      <c r="H50" s="691">
        <v>65.9</v>
      </c>
      <c r="I50" s="692"/>
      <c r="J50" s="672"/>
      <c r="K50" s="672"/>
    </row>
    <row r="51" spans="1:11" s="661" customFormat="1" ht="15" customHeight="1">
      <c r="A51" s="688" t="s">
        <v>1140</v>
      </c>
      <c r="B51" s="682">
        <v>18560</v>
      </c>
      <c r="C51" s="685">
        <v>18146</v>
      </c>
      <c r="D51" s="684">
        <v>97.8</v>
      </c>
      <c r="E51" s="685">
        <v>21280</v>
      </c>
      <c r="F51" s="700">
        <v>114.7</v>
      </c>
      <c r="G51" s="690">
        <v>16259</v>
      </c>
      <c r="H51" s="691">
        <v>87.6</v>
      </c>
      <c r="I51" s="692"/>
      <c r="J51" s="672"/>
      <c r="K51" s="672"/>
    </row>
    <row r="52" spans="1:11" s="661" customFormat="1" ht="15" customHeight="1">
      <c r="A52" s="688" t="s">
        <v>1142</v>
      </c>
      <c r="B52" s="682">
        <v>10096</v>
      </c>
      <c r="C52" s="685">
        <v>9995</v>
      </c>
      <c r="D52" s="684">
        <v>99</v>
      </c>
      <c r="E52" s="685">
        <v>10410</v>
      </c>
      <c r="F52" s="700">
        <v>103.1</v>
      </c>
      <c r="G52" s="690">
        <v>8652</v>
      </c>
      <c r="H52" s="691">
        <v>85.7</v>
      </c>
      <c r="I52" s="692"/>
      <c r="J52" s="672"/>
      <c r="K52" s="672"/>
    </row>
    <row r="53" spans="1:11" ht="15" customHeight="1">
      <c r="A53" s="688"/>
      <c r="B53" s="682"/>
      <c r="C53" s="685"/>
      <c r="D53" s="684"/>
      <c r="E53" s="685"/>
      <c r="F53" s="702"/>
      <c r="G53" s="690"/>
      <c r="H53" s="691"/>
      <c r="I53" s="692"/>
      <c r="J53" s="686"/>
      <c r="K53" s="686"/>
    </row>
    <row r="54" spans="1:11" s="680" customFormat="1" ht="15" customHeight="1">
      <c r="A54" s="687" t="s">
        <v>1612</v>
      </c>
      <c r="B54" s="674">
        <f>SUM(B55:B61)</f>
        <v>160124</v>
      </c>
      <c r="C54" s="675">
        <f>SUM(C55:C61)</f>
        <v>158518</v>
      </c>
      <c r="D54" s="676">
        <v>99</v>
      </c>
      <c r="E54" s="675">
        <f>SUM(E55:E61)</f>
        <v>169542</v>
      </c>
      <c r="F54" s="676">
        <v>105.9</v>
      </c>
      <c r="G54" s="675">
        <f>SUM(G55:G61)</f>
        <v>156143</v>
      </c>
      <c r="H54" s="678">
        <v>97.5</v>
      </c>
      <c r="I54" s="550"/>
      <c r="J54" s="679"/>
      <c r="K54" s="679"/>
    </row>
    <row r="55" spans="1:11" ht="15" customHeight="1">
      <c r="A55" s="688" t="s">
        <v>1135</v>
      </c>
      <c r="B55" s="682">
        <v>99373</v>
      </c>
      <c r="C55" s="683">
        <v>98297</v>
      </c>
      <c r="D55" s="684">
        <v>98.9</v>
      </c>
      <c r="E55" s="685">
        <v>100640</v>
      </c>
      <c r="F55" s="695">
        <v>101.3</v>
      </c>
      <c r="G55" s="690">
        <v>96595</v>
      </c>
      <c r="H55" s="691">
        <v>97.2</v>
      </c>
      <c r="I55" s="692"/>
      <c r="J55" s="686"/>
      <c r="K55" s="686"/>
    </row>
    <row r="56" spans="1:11" ht="15" customHeight="1">
      <c r="A56" s="688" t="s">
        <v>1148</v>
      </c>
      <c r="B56" s="682">
        <v>13421</v>
      </c>
      <c r="C56" s="683">
        <v>13421</v>
      </c>
      <c r="D56" s="684">
        <v>100</v>
      </c>
      <c r="E56" s="685">
        <v>15200</v>
      </c>
      <c r="F56" s="714">
        <v>113.3</v>
      </c>
      <c r="G56" s="690">
        <v>13369</v>
      </c>
      <c r="H56" s="691">
        <v>99.6</v>
      </c>
      <c r="I56" s="692"/>
      <c r="J56" s="686"/>
      <c r="K56" s="686"/>
    </row>
    <row r="57" spans="1:11" ht="15" customHeight="1">
      <c r="A57" s="688" t="s">
        <v>1150</v>
      </c>
      <c r="B57" s="682">
        <v>10431</v>
      </c>
      <c r="C57" s="685">
        <v>10336</v>
      </c>
      <c r="D57" s="684">
        <v>99.1</v>
      </c>
      <c r="E57" s="685">
        <v>10690</v>
      </c>
      <c r="F57" s="695">
        <v>102.5</v>
      </c>
      <c r="G57" s="690">
        <v>10285</v>
      </c>
      <c r="H57" s="691">
        <v>98.6</v>
      </c>
      <c r="I57" s="692"/>
      <c r="J57" s="686"/>
      <c r="K57" s="686"/>
    </row>
    <row r="58" spans="1:11" ht="15" customHeight="1">
      <c r="A58" s="688" t="s">
        <v>1152</v>
      </c>
      <c r="B58" s="682">
        <v>8548</v>
      </c>
      <c r="C58" s="685">
        <v>8488</v>
      </c>
      <c r="D58" s="684">
        <v>99.3</v>
      </c>
      <c r="E58" s="685">
        <v>9020</v>
      </c>
      <c r="F58" s="695">
        <v>105.5</v>
      </c>
      <c r="G58" s="690">
        <v>8377</v>
      </c>
      <c r="H58" s="691">
        <v>98</v>
      </c>
      <c r="I58" s="692"/>
      <c r="J58" s="686"/>
      <c r="K58" s="686"/>
    </row>
    <row r="59" spans="1:11" ht="15" customHeight="1">
      <c r="A59" s="688" t="s">
        <v>1154</v>
      </c>
      <c r="B59" s="682">
        <v>8416</v>
      </c>
      <c r="C59" s="683">
        <v>8416</v>
      </c>
      <c r="D59" s="684">
        <v>100</v>
      </c>
      <c r="E59" s="685">
        <v>8860</v>
      </c>
      <c r="F59" s="700">
        <v>105.2</v>
      </c>
      <c r="G59" s="690">
        <v>8399</v>
      </c>
      <c r="H59" s="691">
        <v>99.8</v>
      </c>
      <c r="I59" s="692"/>
      <c r="J59" s="686"/>
      <c r="K59" s="686"/>
    </row>
    <row r="60" spans="1:11" ht="15" customHeight="1">
      <c r="A60" s="688" t="s">
        <v>1156</v>
      </c>
      <c r="B60" s="682">
        <v>6664</v>
      </c>
      <c r="C60" s="685">
        <v>6481</v>
      </c>
      <c r="D60" s="684">
        <v>97.3</v>
      </c>
      <c r="E60" s="685">
        <v>8157</v>
      </c>
      <c r="F60" s="700">
        <v>122.4</v>
      </c>
      <c r="G60" s="690">
        <v>6196</v>
      </c>
      <c r="H60" s="691">
        <v>93</v>
      </c>
      <c r="I60" s="692"/>
      <c r="J60" s="686"/>
      <c r="K60" s="686"/>
    </row>
    <row r="61" spans="1:11" ht="15" customHeight="1">
      <c r="A61" s="688" t="s">
        <v>1158</v>
      </c>
      <c r="B61" s="682">
        <v>13271</v>
      </c>
      <c r="C61" s="685">
        <v>13079</v>
      </c>
      <c r="D61" s="684">
        <v>98.6</v>
      </c>
      <c r="E61" s="685">
        <v>16975</v>
      </c>
      <c r="F61" s="700">
        <v>127.9</v>
      </c>
      <c r="G61" s="690">
        <v>12922</v>
      </c>
      <c r="H61" s="691">
        <v>97.4</v>
      </c>
      <c r="I61" s="692"/>
      <c r="J61" s="686"/>
      <c r="K61" s="686"/>
    </row>
    <row r="62" spans="1:11" ht="15" customHeight="1">
      <c r="A62" s="688"/>
      <c r="B62" s="715"/>
      <c r="C62" s="685"/>
      <c r="D62" s="684"/>
      <c r="E62" s="685"/>
      <c r="F62" s="702"/>
      <c r="G62" s="690"/>
      <c r="H62" s="696"/>
      <c r="I62" s="692"/>
      <c r="J62" s="686"/>
      <c r="K62" s="686"/>
    </row>
    <row r="63" spans="1:8" s="680" customFormat="1" ht="15" customHeight="1">
      <c r="A63" s="687" t="s">
        <v>1613</v>
      </c>
      <c r="B63" s="712">
        <f>SUM(B64:B70)</f>
        <v>172010</v>
      </c>
      <c r="C63" s="713">
        <f>SUM(C64:C70)</f>
        <v>171482</v>
      </c>
      <c r="D63" s="676">
        <v>99.7</v>
      </c>
      <c r="E63" s="713">
        <f>SUM(E64:E70)</f>
        <v>194365</v>
      </c>
      <c r="F63" s="676">
        <v>113</v>
      </c>
      <c r="G63" s="713">
        <f>SUM(G64:G70)</f>
        <v>166641</v>
      </c>
      <c r="H63" s="678">
        <v>96.9</v>
      </c>
    </row>
    <row r="64" spans="1:11" s="661" customFormat="1" ht="15" customHeight="1">
      <c r="A64" s="688" t="s">
        <v>1137</v>
      </c>
      <c r="B64" s="682">
        <v>101821</v>
      </c>
      <c r="C64" s="685">
        <v>101688</v>
      </c>
      <c r="D64" s="684">
        <v>99.9</v>
      </c>
      <c r="E64" s="685">
        <v>113302</v>
      </c>
      <c r="F64" s="700">
        <v>111.3</v>
      </c>
      <c r="G64" s="690">
        <v>100294</v>
      </c>
      <c r="H64" s="691">
        <v>98.5</v>
      </c>
      <c r="I64" s="692"/>
      <c r="J64" s="672"/>
      <c r="K64" s="672"/>
    </row>
    <row r="65" spans="1:11" s="661" customFormat="1" ht="15" customHeight="1">
      <c r="A65" s="688" t="s">
        <v>1145</v>
      </c>
      <c r="B65" s="682">
        <v>8078</v>
      </c>
      <c r="C65" s="685">
        <v>8016</v>
      </c>
      <c r="D65" s="684">
        <v>99.2</v>
      </c>
      <c r="E65" s="685">
        <v>11438</v>
      </c>
      <c r="F65" s="700">
        <v>141.6</v>
      </c>
      <c r="G65" s="690">
        <v>7915</v>
      </c>
      <c r="H65" s="691">
        <v>98</v>
      </c>
      <c r="I65" s="692"/>
      <c r="J65" s="672"/>
      <c r="K65" s="672"/>
    </row>
    <row r="66" spans="1:11" s="661" customFormat="1" ht="15" customHeight="1">
      <c r="A66" s="688" t="s">
        <v>1146</v>
      </c>
      <c r="B66" s="682">
        <v>19373</v>
      </c>
      <c r="C66" s="685">
        <v>19373</v>
      </c>
      <c r="D66" s="684">
        <v>100</v>
      </c>
      <c r="E66" s="685">
        <v>23150</v>
      </c>
      <c r="F66" s="700">
        <v>119.5</v>
      </c>
      <c r="G66" s="690">
        <v>18389</v>
      </c>
      <c r="H66" s="691">
        <v>94.9</v>
      </c>
      <c r="I66" s="692"/>
      <c r="J66" s="672"/>
      <c r="K66" s="672"/>
    </row>
    <row r="67" spans="1:11" s="661" customFormat="1" ht="15" customHeight="1">
      <c r="A67" s="688" t="s">
        <v>1160</v>
      </c>
      <c r="B67" s="682">
        <v>20202</v>
      </c>
      <c r="C67" s="685">
        <v>19932</v>
      </c>
      <c r="D67" s="684">
        <v>98.7</v>
      </c>
      <c r="E67" s="685">
        <v>21686</v>
      </c>
      <c r="F67" s="700">
        <v>107.3</v>
      </c>
      <c r="G67" s="690">
        <v>18141</v>
      </c>
      <c r="H67" s="691">
        <v>89.8</v>
      </c>
      <c r="I67" s="692"/>
      <c r="J67" s="672"/>
      <c r="K67" s="672"/>
    </row>
    <row r="68" spans="1:11" s="661" customFormat="1" ht="15" customHeight="1">
      <c r="A68" s="688" t="s">
        <v>1162</v>
      </c>
      <c r="B68" s="682">
        <v>8315</v>
      </c>
      <c r="C68" s="683">
        <v>8284</v>
      </c>
      <c r="D68" s="684">
        <v>99.6</v>
      </c>
      <c r="E68" s="685">
        <v>8708</v>
      </c>
      <c r="F68" s="700">
        <v>104.7</v>
      </c>
      <c r="G68" s="690">
        <v>7928</v>
      </c>
      <c r="H68" s="691">
        <v>95.3</v>
      </c>
      <c r="I68" s="692"/>
      <c r="J68" s="672"/>
      <c r="K68" s="672"/>
    </row>
    <row r="69" spans="1:11" s="661" customFormat="1" ht="15" customHeight="1">
      <c r="A69" s="688" t="s">
        <v>1164</v>
      </c>
      <c r="B69" s="682">
        <v>6215</v>
      </c>
      <c r="C69" s="685">
        <v>6183</v>
      </c>
      <c r="D69" s="684">
        <v>99.5</v>
      </c>
      <c r="E69" s="685">
        <v>6751</v>
      </c>
      <c r="F69" s="700">
        <v>108.6</v>
      </c>
      <c r="G69" s="690">
        <v>6016</v>
      </c>
      <c r="H69" s="691">
        <v>96.8</v>
      </c>
      <c r="I69" s="692"/>
      <c r="J69" s="672"/>
      <c r="K69" s="672"/>
    </row>
    <row r="70" spans="1:11" s="661" customFormat="1" ht="15" customHeight="1">
      <c r="A70" s="716" t="s">
        <v>1166</v>
      </c>
      <c r="B70" s="717">
        <v>8006</v>
      </c>
      <c r="C70" s="718">
        <v>8006</v>
      </c>
      <c r="D70" s="719">
        <v>100</v>
      </c>
      <c r="E70" s="718">
        <v>9330</v>
      </c>
      <c r="F70" s="720">
        <v>116.5</v>
      </c>
      <c r="G70" s="721">
        <v>7958</v>
      </c>
      <c r="H70" s="722">
        <v>99.4</v>
      </c>
      <c r="I70" s="692"/>
      <c r="J70" s="672"/>
      <c r="K70" s="672"/>
    </row>
    <row r="71" spans="1:8" ht="13.5">
      <c r="A71" s="23" t="s">
        <v>1614</v>
      </c>
      <c r="B71" s="23"/>
      <c r="C71" s="23"/>
      <c r="D71" s="661"/>
      <c r="E71" s="661"/>
      <c r="F71" s="661"/>
      <c r="G71" s="661"/>
      <c r="H71" s="661"/>
    </row>
    <row r="72" spans="1:8" ht="13.5">
      <c r="A72" s="661"/>
      <c r="B72" s="661"/>
      <c r="C72" s="661"/>
      <c r="D72" s="661"/>
      <c r="E72" s="661"/>
      <c r="F72" s="661"/>
      <c r="G72" s="661"/>
      <c r="H72" s="661"/>
    </row>
    <row r="73" spans="1:8" ht="13.5">
      <c r="A73" s="661"/>
      <c r="B73" s="661"/>
      <c r="C73" s="661"/>
      <c r="D73" s="661"/>
      <c r="E73" s="661"/>
      <c r="F73" s="661"/>
      <c r="G73" s="661"/>
      <c r="H73" s="661"/>
    </row>
    <row r="74" spans="1:8" ht="13.5">
      <c r="A74" s="661"/>
      <c r="B74" s="661"/>
      <c r="C74" s="661"/>
      <c r="D74" s="661"/>
      <c r="E74" s="661"/>
      <c r="F74" s="661"/>
      <c r="G74" s="661"/>
      <c r="H74" s="661"/>
    </row>
    <row r="77" spans="4:8" ht="13.5">
      <c r="D77" s="23"/>
      <c r="E77" s="23"/>
      <c r="F77" s="23"/>
      <c r="G77" s="23"/>
      <c r="H77" s="23"/>
    </row>
  </sheetData>
  <mergeCells count="8">
    <mergeCell ref="A4:A6"/>
    <mergeCell ref="D4:D6"/>
    <mergeCell ref="F4:F6"/>
    <mergeCell ref="E4:E5"/>
    <mergeCell ref="G4:G5"/>
    <mergeCell ref="H4:H5"/>
    <mergeCell ref="B4:B5"/>
    <mergeCell ref="C4:C5"/>
  </mergeCells>
  <printOptions/>
  <pageMargins left="0.75" right="0.75" top="1" bottom="1" header="0.512" footer="0.512"/>
  <pageSetup orientation="portrait" paperSize="9"/>
</worksheet>
</file>

<file path=xl/worksheets/sheet19.xml><?xml version="1.0" encoding="utf-8"?>
<worksheet xmlns="http://schemas.openxmlformats.org/spreadsheetml/2006/main" xmlns:r="http://schemas.openxmlformats.org/officeDocument/2006/relationships">
  <dimension ref="A2:Y34"/>
  <sheetViews>
    <sheetView workbookViewId="0" topLeftCell="A1">
      <selection activeCell="A1" sqref="A1"/>
    </sheetView>
  </sheetViews>
  <sheetFormatPr defaultColWidth="9.00390625" defaultRowHeight="13.5"/>
  <cols>
    <col min="1" max="1" width="2.625" style="129" customWidth="1"/>
    <col min="2" max="2" width="4.75390625" style="129" customWidth="1"/>
    <col min="3" max="3" width="5.25390625" style="129" customWidth="1"/>
    <col min="4" max="4" width="8.625" style="129" customWidth="1"/>
    <col min="5" max="5" width="10.125" style="129" bestFit="1" customWidth="1"/>
    <col min="6" max="8" width="8.625" style="129" customWidth="1"/>
    <col min="9" max="9" width="10.125" style="129" bestFit="1" customWidth="1"/>
    <col min="10" max="10" width="8.625" style="129" customWidth="1"/>
    <col min="11" max="11" width="10.125" style="129" bestFit="1" customWidth="1"/>
    <col min="12" max="12" width="10.625" style="129" customWidth="1"/>
    <col min="13" max="13" width="10.125" style="129" bestFit="1" customWidth="1"/>
    <col min="14" max="14" width="1.625" style="129" customWidth="1"/>
    <col min="15" max="18" width="9.125" style="129" bestFit="1" customWidth="1"/>
    <col min="19" max="19" width="1.625" style="129" customWidth="1"/>
    <col min="20" max="22" width="9.125" style="129" bestFit="1" customWidth="1"/>
    <col min="23" max="23" width="1.625" style="129" customWidth="1"/>
    <col min="24" max="24" width="9.125" style="129" bestFit="1" customWidth="1"/>
    <col min="25" max="25" width="9.875" style="129" customWidth="1"/>
    <col min="26" max="16384" width="9.00390625" style="129" customWidth="1"/>
  </cols>
  <sheetData>
    <row r="2" spans="2:5" ht="14.25">
      <c r="B2" s="723" t="s">
        <v>1650</v>
      </c>
      <c r="C2" s="724"/>
      <c r="E2" s="725"/>
    </row>
    <row r="3" spans="2:14" ht="12">
      <c r="B3" s="726"/>
      <c r="C3" s="726"/>
      <c r="D3" s="726"/>
      <c r="E3" s="727"/>
      <c r="F3" s="727"/>
      <c r="G3" s="727"/>
      <c r="H3" s="727"/>
      <c r="I3" s="727"/>
      <c r="J3" s="726"/>
      <c r="K3" s="726"/>
      <c r="L3" s="726"/>
      <c r="M3" s="726"/>
      <c r="N3" s="726"/>
    </row>
    <row r="4" spans="2:25" s="728" customFormat="1" ht="12.75" thickBot="1">
      <c r="B4" s="729" t="s">
        <v>1622</v>
      </c>
      <c r="C4" s="730"/>
      <c r="D4" s="730"/>
      <c r="E4" s="731"/>
      <c r="F4" s="731"/>
      <c r="G4" s="731"/>
      <c r="H4" s="731"/>
      <c r="I4" s="731"/>
      <c r="J4" s="731"/>
      <c r="K4" s="732"/>
      <c r="M4" s="733"/>
      <c r="N4" s="733"/>
      <c r="O4" s="734"/>
      <c r="P4" s="734"/>
      <c r="Y4" s="630" t="s">
        <v>1623</v>
      </c>
    </row>
    <row r="5" spans="1:25" ht="13.5" customHeight="1" thickTop="1">
      <c r="A5" s="735"/>
      <c r="B5" s="736"/>
      <c r="C5" s="737"/>
      <c r="D5" s="738"/>
      <c r="E5" s="1494" t="s">
        <v>1624</v>
      </c>
      <c r="F5" s="1495"/>
      <c r="G5" s="1495"/>
      <c r="H5" s="1495"/>
      <c r="I5" s="1496"/>
      <c r="J5" s="739" t="s">
        <v>1625</v>
      </c>
      <c r="K5" s="1505" t="s">
        <v>1616</v>
      </c>
      <c r="L5" s="1506"/>
      <c r="M5" s="1506"/>
      <c r="N5" s="1506"/>
      <c r="O5" s="1507"/>
      <c r="P5" s="740" t="s">
        <v>1626</v>
      </c>
      <c r="Q5" s="741"/>
      <c r="R5" s="741"/>
      <c r="S5" s="741"/>
      <c r="T5" s="742"/>
      <c r="U5" s="741" t="s">
        <v>1627</v>
      </c>
      <c r="V5" s="741"/>
      <c r="W5" s="741"/>
      <c r="X5" s="742"/>
      <c r="Y5" s="1483" t="s">
        <v>1628</v>
      </c>
    </row>
    <row r="6" spans="1:25" ht="13.5" customHeight="1">
      <c r="A6" s="735"/>
      <c r="B6" s="1488" t="s">
        <v>1629</v>
      </c>
      <c r="C6" s="1508"/>
      <c r="D6" s="744" t="s">
        <v>1617</v>
      </c>
      <c r="E6" s="1486" t="s">
        <v>1317</v>
      </c>
      <c r="F6" s="1504" t="s">
        <v>1618</v>
      </c>
      <c r="G6" s="1504" t="s">
        <v>1619</v>
      </c>
      <c r="H6" s="1479" t="s">
        <v>1630</v>
      </c>
      <c r="I6" s="1504" t="s">
        <v>1631</v>
      </c>
      <c r="J6" s="744" t="s">
        <v>1632</v>
      </c>
      <c r="K6" s="1481" t="s">
        <v>1617</v>
      </c>
      <c r="L6" s="1481" t="s">
        <v>1618</v>
      </c>
      <c r="M6" s="1481" t="s">
        <v>1620</v>
      </c>
      <c r="N6" s="745" t="s">
        <v>1633</v>
      </c>
      <c r="O6" s="1492" t="s">
        <v>1634</v>
      </c>
      <c r="P6" s="1481" t="s">
        <v>1621</v>
      </c>
      <c r="Q6" s="1481" t="s">
        <v>1635</v>
      </c>
      <c r="R6" s="1479" t="s">
        <v>1636</v>
      </c>
      <c r="S6" s="746" t="s">
        <v>1637</v>
      </c>
      <c r="T6" s="1477" t="s">
        <v>1638</v>
      </c>
      <c r="U6" s="1490" t="s">
        <v>1617</v>
      </c>
      <c r="V6" s="1479" t="s">
        <v>1639</v>
      </c>
      <c r="W6" s="746" t="s">
        <v>1640</v>
      </c>
      <c r="X6" s="1477" t="s">
        <v>1641</v>
      </c>
      <c r="Y6" s="1484"/>
    </row>
    <row r="7" spans="1:25" ht="12">
      <c r="A7" s="735"/>
      <c r="B7" s="748"/>
      <c r="C7" s="749"/>
      <c r="D7" s="750"/>
      <c r="E7" s="1487"/>
      <c r="F7" s="1482"/>
      <c r="G7" s="1482"/>
      <c r="H7" s="1480"/>
      <c r="I7" s="1482"/>
      <c r="J7" s="752" t="s">
        <v>1642</v>
      </c>
      <c r="K7" s="1482"/>
      <c r="L7" s="1482"/>
      <c r="M7" s="1482"/>
      <c r="N7" s="753"/>
      <c r="O7" s="1493"/>
      <c r="P7" s="1482"/>
      <c r="Q7" s="1482"/>
      <c r="R7" s="1480"/>
      <c r="S7" s="754"/>
      <c r="T7" s="1478"/>
      <c r="U7" s="1491"/>
      <c r="V7" s="1480"/>
      <c r="W7" s="754"/>
      <c r="X7" s="1478"/>
      <c r="Y7" s="1485"/>
    </row>
    <row r="8" spans="1:25" ht="13.5">
      <c r="A8" s="735"/>
      <c r="B8" s="1488" t="s">
        <v>1643</v>
      </c>
      <c r="C8" s="1489"/>
      <c r="D8" s="756">
        <f aca="true" t="shared" si="0" ref="D8:D17">E8+K8+P8+U8+J8</f>
        <v>331009</v>
      </c>
      <c r="E8" s="757">
        <v>141430</v>
      </c>
      <c r="F8" s="757">
        <v>12037</v>
      </c>
      <c r="G8" s="757">
        <v>90929</v>
      </c>
      <c r="H8" s="757">
        <v>293</v>
      </c>
      <c r="I8" s="757">
        <v>38171</v>
      </c>
      <c r="J8" s="757">
        <v>3242</v>
      </c>
      <c r="K8" s="757">
        <v>173142</v>
      </c>
      <c r="L8" s="757">
        <v>520</v>
      </c>
      <c r="M8" s="757">
        <v>143700</v>
      </c>
      <c r="N8" s="757"/>
      <c r="O8" s="757">
        <v>28922</v>
      </c>
      <c r="P8" s="757">
        <v>7099</v>
      </c>
      <c r="Q8" s="757">
        <v>3590</v>
      </c>
      <c r="R8" s="757">
        <v>3373</v>
      </c>
      <c r="S8" s="757"/>
      <c r="T8" s="757">
        <v>136</v>
      </c>
      <c r="U8" s="757">
        <v>6096</v>
      </c>
      <c r="V8" s="757">
        <v>2899</v>
      </c>
      <c r="W8" s="757"/>
      <c r="X8" s="758">
        <v>3197</v>
      </c>
      <c r="Y8" s="759" t="s">
        <v>1644</v>
      </c>
    </row>
    <row r="9" spans="1:25" ht="13.5">
      <c r="A9" s="735"/>
      <c r="B9" s="1488">
        <v>51</v>
      </c>
      <c r="C9" s="1499"/>
      <c r="D9" s="760">
        <f t="shared" si="0"/>
        <v>356289</v>
      </c>
      <c r="E9" s="761">
        <v>145819</v>
      </c>
      <c r="F9" s="761">
        <v>12594</v>
      </c>
      <c r="G9" s="761">
        <v>95332</v>
      </c>
      <c r="H9" s="761">
        <v>333</v>
      </c>
      <c r="I9" s="761">
        <v>37560</v>
      </c>
      <c r="J9" s="761">
        <v>3227</v>
      </c>
      <c r="K9" s="761">
        <v>193775</v>
      </c>
      <c r="L9" s="761">
        <v>758</v>
      </c>
      <c r="M9" s="761">
        <v>165869</v>
      </c>
      <c r="N9" s="761"/>
      <c r="O9" s="761">
        <v>27148</v>
      </c>
      <c r="P9" s="761">
        <v>7794</v>
      </c>
      <c r="Q9" s="761">
        <v>3984</v>
      </c>
      <c r="R9" s="761">
        <v>3671</v>
      </c>
      <c r="S9" s="761"/>
      <c r="T9" s="761">
        <v>139</v>
      </c>
      <c r="U9" s="761">
        <v>5674</v>
      </c>
      <c r="V9" s="761">
        <v>2741</v>
      </c>
      <c r="W9" s="761"/>
      <c r="X9" s="762">
        <v>2933</v>
      </c>
      <c r="Y9" s="744">
        <v>51</v>
      </c>
    </row>
    <row r="10" spans="1:25" ht="13.5">
      <c r="A10" s="735"/>
      <c r="B10" s="1488">
        <v>52</v>
      </c>
      <c r="C10" s="1489"/>
      <c r="D10" s="760">
        <f t="shared" si="0"/>
        <v>385329</v>
      </c>
      <c r="E10" s="761">
        <v>155587</v>
      </c>
      <c r="F10" s="761">
        <v>12852</v>
      </c>
      <c r="G10" s="761">
        <v>99597</v>
      </c>
      <c r="H10" s="761">
        <v>372</v>
      </c>
      <c r="I10" s="761">
        <v>42766</v>
      </c>
      <c r="J10" s="761">
        <v>3338</v>
      </c>
      <c r="K10" s="761">
        <v>212513</v>
      </c>
      <c r="L10" s="761">
        <v>1033</v>
      </c>
      <c r="M10" s="761">
        <v>185248</v>
      </c>
      <c r="N10" s="761"/>
      <c r="O10" s="761">
        <v>26232</v>
      </c>
      <c r="P10" s="761">
        <v>8489</v>
      </c>
      <c r="Q10" s="761">
        <v>4366</v>
      </c>
      <c r="R10" s="761">
        <v>3972</v>
      </c>
      <c r="S10" s="761"/>
      <c r="T10" s="761">
        <v>151</v>
      </c>
      <c r="U10" s="761">
        <v>5402</v>
      </c>
      <c r="V10" s="761">
        <v>2730</v>
      </c>
      <c r="W10" s="761"/>
      <c r="X10" s="762">
        <v>2672</v>
      </c>
      <c r="Y10" s="744">
        <v>52</v>
      </c>
    </row>
    <row r="11" spans="1:25" ht="13.5">
      <c r="A11" s="735"/>
      <c r="B11" s="1488">
        <v>53</v>
      </c>
      <c r="C11" s="1499"/>
      <c r="D11" s="760">
        <f t="shared" si="0"/>
        <v>414872</v>
      </c>
      <c r="E11" s="761">
        <v>165185</v>
      </c>
      <c r="F11" s="761">
        <v>13413</v>
      </c>
      <c r="G11" s="761">
        <v>103108</v>
      </c>
      <c r="H11" s="761">
        <v>396</v>
      </c>
      <c r="I11" s="761">
        <v>48268</v>
      </c>
      <c r="J11" s="761">
        <v>3484</v>
      </c>
      <c r="K11" s="761">
        <v>231831</v>
      </c>
      <c r="L11" s="761">
        <v>1326</v>
      </c>
      <c r="M11" s="761">
        <v>204394</v>
      </c>
      <c r="N11" s="761"/>
      <c r="O11" s="761">
        <v>26111</v>
      </c>
      <c r="P11" s="761">
        <v>9173</v>
      </c>
      <c r="Q11" s="761">
        <v>4769</v>
      </c>
      <c r="R11" s="761">
        <v>4221</v>
      </c>
      <c r="S11" s="761"/>
      <c r="T11" s="761">
        <v>183</v>
      </c>
      <c r="U11" s="761">
        <v>5199</v>
      </c>
      <c r="V11" s="761">
        <v>2731</v>
      </c>
      <c r="W11" s="761"/>
      <c r="X11" s="762">
        <v>2468</v>
      </c>
      <c r="Y11" s="744">
        <v>53</v>
      </c>
    </row>
    <row r="12" spans="1:25" ht="13.5">
      <c r="A12" s="735"/>
      <c r="B12" s="1488">
        <v>54</v>
      </c>
      <c r="C12" s="1499"/>
      <c r="D12" s="760">
        <f t="shared" si="0"/>
        <v>445298</v>
      </c>
      <c r="E12" s="761">
        <v>174750</v>
      </c>
      <c r="F12" s="761">
        <v>14403</v>
      </c>
      <c r="G12" s="761">
        <v>106322</v>
      </c>
      <c r="H12" s="761">
        <v>429</v>
      </c>
      <c r="I12" s="761">
        <v>53596</v>
      </c>
      <c r="J12" s="761">
        <v>3598</v>
      </c>
      <c r="K12" s="761">
        <v>252184</v>
      </c>
      <c r="L12" s="761">
        <v>1635</v>
      </c>
      <c r="M12" s="761">
        <v>225475</v>
      </c>
      <c r="N12" s="761"/>
      <c r="O12" s="761">
        <v>25074</v>
      </c>
      <c r="P12" s="761">
        <v>9614</v>
      </c>
      <c r="Q12" s="761">
        <v>5129</v>
      </c>
      <c r="R12" s="761">
        <v>4280</v>
      </c>
      <c r="S12" s="761"/>
      <c r="T12" s="761">
        <v>205</v>
      </c>
      <c r="U12" s="761">
        <v>5152</v>
      </c>
      <c r="V12" s="761">
        <v>2805</v>
      </c>
      <c r="W12" s="761"/>
      <c r="X12" s="762">
        <v>2347</v>
      </c>
      <c r="Y12" s="744">
        <v>54</v>
      </c>
    </row>
    <row r="13" spans="1:25" ht="13.5">
      <c r="A13" s="735"/>
      <c r="B13" s="1488">
        <v>55</v>
      </c>
      <c r="C13" s="1499"/>
      <c r="D13" s="760">
        <f t="shared" si="0"/>
        <v>472045</v>
      </c>
      <c r="E13" s="761">
        <v>183533</v>
      </c>
      <c r="F13" s="761">
        <v>15334</v>
      </c>
      <c r="G13" s="761">
        <v>108106</v>
      </c>
      <c r="H13" s="761">
        <v>467</v>
      </c>
      <c r="I13" s="761">
        <v>59626</v>
      </c>
      <c r="J13" s="761">
        <v>3638</v>
      </c>
      <c r="K13" s="761">
        <v>269044</v>
      </c>
      <c r="L13" s="761">
        <v>1904</v>
      </c>
      <c r="M13" s="761">
        <v>241584</v>
      </c>
      <c r="N13" s="761"/>
      <c r="O13" s="761">
        <v>25556</v>
      </c>
      <c r="P13" s="761">
        <v>10328</v>
      </c>
      <c r="Q13" s="761">
        <v>5490</v>
      </c>
      <c r="R13" s="761">
        <v>4609</v>
      </c>
      <c r="S13" s="761"/>
      <c r="T13" s="761">
        <v>229</v>
      </c>
      <c r="U13" s="761">
        <v>5502</v>
      </c>
      <c r="V13" s="761">
        <v>2985</v>
      </c>
      <c r="W13" s="761"/>
      <c r="X13" s="762">
        <v>2517</v>
      </c>
      <c r="Y13" s="744">
        <v>55</v>
      </c>
    </row>
    <row r="14" spans="1:25" ht="13.5">
      <c r="A14" s="735"/>
      <c r="B14" s="1488">
        <v>56</v>
      </c>
      <c r="C14" s="1489"/>
      <c r="D14" s="760">
        <f t="shared" si="0"/>
        <v>490695</v>
      </c>
      <c r="E14" s="761">
        <v>190794</v>
      </c>
      <c r="F14" s="761">
        <v>15547</v>
      </c>
      <c r="G14" s="761">
        <v>107474</v>
      </c>
      <c r="H14" s="761">
        <v>434</v>
      </c>
      <c r="I14" s="761">
        <v>67339</v>
      </c>
      <c r="J14" s="761">
        <v>3747</v>
      </c>
      <c r="K14" s="761">
        <v>279546</v>
      </c>
      <c r="L14" s="761">
        <v>1986</v>
      </c>
      <c r="M14" s="761">
        <v>252269</v>
      </c>
      <c r="N14" s="761"/>
      <c r="O14" s="761">
        <v>25291</v>
      </c>
      <c r="P14" s="761">
        <v>10653</v>
      </c>
      <c r="Q14" s="761">
        <v>5705</v>
      </c>
      <c r="R14" s="761">
        <v>4687</v>
      </c>
      <c r="S14" s="761"/>
      <c r="T14" s="761">
        <v>261</v>
      </c>
      <c r="U14" s="761">
        <v>5955</v>
      </c>
      <c r="V14" s="761">
        <v>3228</v>
      </c>
      <c r="W14" s="761"/>
      <c r="X14" s="762">
        <v>2727</v>
      </c>
      <c r="Y14" s="744">
        <v>56</v>
      </c>
    </row>
    <row r="15" spans="1:25" ht="13.5">
      <c r="A15" s="735"/>
      <c r="B15" s="1488">
        <v>57</v>
      </c>
      <c r="C15" s="1489"/>
      <c r="D15" s="760">
        <f t="shared" si="0"/>
        <v>509624</v>
      </c>
      <c r="E15" s="761">
        <v>198773</v>
      </c>
      <c r="F15" s="761">
        <v>15480</v>
      </c>
      <c r="G15" s="761">
        <v>105052</v>
      </c>
      <c r="H15" s="761">
        <v>432</v>
      </c>
      <c r="I15" s="761">
        <v>77809</v>
      </c>
      <c r="J15" s="761">
        <v>3781</v>
      </c>
      <c r="K15" s="761">
        <v>289245</v>
      </c>
      <c r="L15" s="761">
        <v>2096</v>
      </c>
      <c r="M15" s="761">
        <v>261258</v>
      </c>
      <c r="N15" s="761"/>
      <c r="O15" s="761">
        <v>25891</v>
      </c>
      <c r="P15" s="761">
        <v>11014</v>
      </c>
      <c r="Q15" s="761">
        <v>5790</v>
      </c>
      <c r="R15" s="761">
        <v>4946</v>
      </c>
      <c r="S15" s="761"/>
      <c r="T15" s="761">
        <v>278</v>
      </c>
      <c r="U15" s="761">
        <v>6811</v>
      </c>
      <c r="V15" s="761">
        <v>3661</v>
      </c>
      <c r="W15" s="761"/>
      <c r="X15" s="762">
        <v>3150</v>
      </c>
      <c r="Y15" s="744">
        <v>57</v>
      </c>
    </row>
    <row r="16" spans="1:25" ht="13.5">
      <c r="A16" s="735"/>
      <c r="B16" s="1488">
        <v>58</v>
      </c>
      <c r="C16" s="1499"/>
      <c r="D16" s="760">
        <f t="shared" si="0"/>
        <v>529602</v>
      </c>
      <c r="E16" s="761">
        <v>208548</v>
      </c>
      <c r="F16" s="761">
        <v>15495</v>
      </c>
      <c r="G16" s="761">
        <v>101857</v>
      </c>
      <c r="H16" s="761">
        <v>431</v>
      </c>
      <c r="I16" s="761">
        <v>90765</v>
      </c>
      <c r="J16" s="761">
        <v>3783</v>
      </c>
      <c r="K16" s="761">
        <v>297291</v>
      </c>
      <c r="L16" s="761">
        <v>2105</v>
      </c>
      <c r="M16" s="761">
        <v>268371</v>
      </c>
      <c r="N16" s="761"/>
      <c r="O16" s="761">
        <v>26815</v>
      </c>
      <c r="P16" s="761">
        <v>11463</v>
      </c>
      <c r="Q16" s="761">
        <v>5996</v>
      </c>
      <c r="R16" s="761">
        <v>5167</v>
      </c>
      <c r="S16" s="761"/>
      <c r="T16" s="761">
        <v>300</v>
      </c>
      <c r="U16" s="761">
        <v>8517</v>
      </c>
      <c r="V16" s="761">
        <v>4433</v>
      </c>
      <c r="W16" s="761"/>
      <c r="X16" s="762">
        <v>4084</v>
      </c>
      <c r="Y16" s="744">
        <v>58</v>
      </c>
    </row>
    <row r="17" spans="1:25" s="705" customFormat="1" ht="11.25">
      <c r="A17" s="763"/>
      <c r="B17" s="1500">
        <v>59</v>
      </c>
      <c r="C17" s="1501"/>
      <c r="D17" s="764">
        <f t="shared" si="0"/>
        <v>547873</v>
      </c>
      <c r="E17" s="765">
        <f aca="true" t="shared" si="1" ref="E17:X17">SUM(E19:E20)</f>
        <v>218211</v>
      </c>
      <c r="F17" s="765">
        <f t="shared" si="1"/>
        <v>15479</v>
      </c>
      <c r="G17" s="765">
        <f t="shared" si="1"/>
        <v>97942</v>
      </c>
      <c r="H17" s="765">
        <f t="shared" si="1"/>
        <v>419</v>
      </c>
      <c r="I17" s="765">
        <f t="shared" si="1"/>
        <v>104371</v>
      </c>
      <c r="J17" s="765">
        <f t="shared" si="1"/>
        <v>3742</v>
      </c>
      <c r="K17" s="765">
        <f t="shared" si="1"/>
        <v>303004</v>
      </c>
      <c r="L17" s="765">
        <f t="shared" si="1"/>
        <v>2179</v>
      </c>
      <c r="M17" s="765">
        <f t="shared" si="1"/>
        <v>273253</v>
      </c>
      <c r="N17" s="765">
        <f t="shared" si="1"/>
        <v>0</v>
      </c>
      <c r="O17" s="765">
        <f t="shared" si="1"/>
        <v>27572</v>
      </c>
      <c r="P17" s="765">
        <f t="shared" si="1"/>
        <v>12050</v>
      </c>
      <c r="Q17" s="765">
        <f t="shared" si="1"/>
        <v>6320</v>
      </c>
      <c r="R17" s="765">
        <f t="shared" si="1"/>
        <v>5390</v>
      </c>
      <c r="S17" s="765">
        <f t="shared" si="1"/>
        <v>0</v>
      </c>
      <c r="T17" s="765">
        <f t="shared" si="1"/>
        <v>340</v>
      </c>
      <c r="U17" s="765">
        <f t="shared" si="1"/>
        <v>10866</v>
      </c>
      <c r="V17" s="765">
        <f t="shared" si="1"/>
        <v>5317</v>
      </c>
      <c r="W17" s="765">
        <f t="shared" si="1"/>
        <v>0</v>
      </c>
      <c r="X17" s="765">
        <f t="shared" si="1"/>
        <v>5549</v>
      </c>
      <c r="Y17" s="766">
        <v>59</v>
      </c>
    </row>
    <row r="18" spans="1:25" ht="6" customHeight="1">
      <c r="A18" s="735"/>
      <c r="B18" s="743"/>
      <c r="C18" s="767"/>
      <c r="D18" s="760"/>
      <c r="E18" s="761"/>
      <c r="F18" s="761"/>
      <c r="G18" s="761"/>
      <c r="H18" s="761"/>
      <c r="I18" s="761"/>
      <c r="J18" s="761"/>
      <c r="K18" s="765"/>
      <c r="L18" s="761"/>
      <c r="M18" s="761"/>
      <c r="N18" s="761"/>
      <c r="O18" s="761"/>
      <c r="P18" s="761"/>
      <c r="Q18" s="761"/>
      <c r="R18" s="761"/>
      <c r="S18" s="761"/>
      <c r="T18" s="761"/>
      <c r="U18" s="761"/>
      <c r="V18" s="761"/>
      <c r="W18" s="761"/>
      <c r="X18" s="762"/>
      <c r="Y18" s="759"/>
    </row>
    <row r="19" spans="1:25" ht="13.5">
      <c r="A19" s="735"/>
      <c r="B19" s="1502" t="s">
        <v>1645</v>
      </c>
      <c r="C19" s="1503"/>
      <c r="D19" s="760">
        <v>540414</v>
      </c>
      <c r="E19" s="761">
        <v>213987</v>
      </c>
      <c r="F19" s="761">
        <v>12099</v>
      </c>
      <c r="G19" s="761">
        <v>97619</v>
      </c>
      <c r="H19" s="761">
        <v>168</v>
      </c>
      <c r="I19" s="761">
        <v>104101</v>
      </c>
      <c r="J19" s="761">
        <v>2778</v>
      </c>
      <c r="K19" s="761">
        <v>301456</v>
      </c>
      <c r="L19" s="761">
        <v>2173</v>
      </c>
      <c r="M19" s="761">
        <v>271711</v>
      </c>
      <c r="N19" s="761"/>
      <c r="O19" s="761">
        <v>27572</v>
      </c>
      <c r="P19" s="761">
        <v>11327</v>
      </c>
      <c r="Q19" s="761">
        <v>5608</v>
      </c>
      <c r="R19" s="761">
        <v>5380</v>
      </c>
      <c r="S19" s="761"/>
      <c r="T19" s="761">
        <v>339</v>
      </c>
      <c r="U19" s="761">
        <v>10866</v>
      </c>
      <c r="V19" s="761">
        <v>5317</v>
      </c>
      <c r="W19" s="761"/>
      <c r="X19" s="762">
        <v>5549</v>
      </c>
      <c r="Y19" s="744" t="s">
        <v>1645</v>
      </c>
    </row>
    <row r="20" spans="1:25" ht="13.5">
      <c r="A20" s="735"/>
      <c r="B20" s="1497" t="s">
        <v>1646</v>
      </c>
      <c r="C20" s="1498"/>
      <c r="D20" s="768">
        <v>7459</v>
      </c>
      <c r="E20" s="769">
        <v>4224</v>
      </c>
      <c r="F20" s="769">
        <v>3380</v>
      </c>
      <c r="G20" s="769">
        <v>323</v>
      </c>
      <c r="H20" s="769">
        <v>251</v>
      </c>
      <c r="I20" s="769">
        <v>270</v>
      </c>
      <c r="J20" s="769">
        <v>964</v>
      </c>
      <c r="K20" s="769">
        <v>1548</v>
      </c>
      <c r="L20" s="769">
        <v>6</v>
      </c>
      <c r="M20" s="769">
        <v>1542</v>
      </c>
      <c r="N20" s="769"/>
      <c r="O20" s="769">
        <v>0</v>
      </c>
      <c r="P20" s="769">
        <v>723</v>
      </c>
      <c r="Q20" s="769">
        <v>712</v>
      </c>
      <c r="R20" s="769">
        <v>10</v>
      </c>
      <c r="S20" s="769"/>
      <c r="T20" s="769">
        <v>1</v>
      </c>
      <c r="U20" s="769">
        <v>0</v>
      </c>
      <c r="V20" s="769">
        <v>0</v>
      </c>
      <c r="W20" s="769"/>
      <c r="X20" s="770">
        <v>0</v>
      </c>
      <c r="Y20" s="752" t="s">
        <v>1646</v>
      </c>
    </row>
    <row r="21" spans="1:11" ht="13.5" customHeight="1">
      <c r="A21" s="771"/>
      <c r="B21" s="129" t="s">
        <v>1647</v>
      </c>
      <c r="C21" s="771"/>
      <c r="D21" s="771"/>
      <c r="E21" s="771"/>
      <c r="F21" s="771"/>
      <c r="G21" s="771"/>
      <c r="H21" s="771"/>
      <c r="I21" s="771"/>
      <c r="J21" s="771"/>
      <c r="K21" s="771"/>
    </row>
    <row r="22" spans="1:11" ht="13.5" customHeight="1">
      <c r="A22" s="771"/>
      <c r="B22" s="129" t="s">
        <v>1648</v>
      </c>
      <c r="C22" s="771"/>
      <c r="D22" s="771"/>
      <c r="E22" s="771"/>
      <c r="F22" s="771"/>
      <c r="G22" s="771"/>
      <c r="H22" s="771"/>
      <c r="I22" s="771"/>
      <c r="J22" s="771"/>
      <c r="K22" s="771"/>
    </row>
    <row r="23" spans="1:11" ht="12" customHeight="1">
      <c r="A23" s="771"/>
      <c r="B23" s="771" t="s">
        <v>1649</v>
      </c>
      <c r="C23" s="771"/>
      <c r="D23" s="771"/>
      <c r="E23" s="771"/>
      <c r="F23" s="771"/>
      <c r="G23" s="771"/>
      <c r="H23" s="771"/>
      <c r="I23" s="771"/>
      <c r="J23" s="771"/>
      <c r="K23" s="771"/>
    </row>
    <row r="24" spans="1:11" ht="12">
      <c r="A24" s="771"/>
      <c r="B24" s="772"/>
      <c r="C24" s="771"/>
      <c r="D24" s="771"/>
      <c r="E24" s="771"/>
      <c r="F24" s="771"/>
      <c r="G24" s="771"/>
      <c r="H24" s="771"/>
      <c r="I24" s="771"/>
      <c r="J24" s="771"/>
      <c r="K24" s="771"/>
    </row>
    <row r="25" spans="1:11" ht="12">
      <c r="A25" s="771"/>
      <c r="B25" s="771"/>
      <c r="C25" s="771"/>
      <c r="D25" s="771"/>
      <c r="E25" s="771"/>
      <c r="F25" s="771"/>
      <c r="G25" s="771"/>
      <c r="H25" s="771"/>
      <c r="I25" s="771"/>
      <c r="J25" s="771"/>
      <c r="K25" s="771"/>
    </row>
    <row r="26" spans="1:11" ht="12">
      <c r="A26" s="771"/>
      <c r="B26" s="771"/>
      <c r="C26" s="771"/>
      <c r="D26" s="771"/>
      <c r="E26" s="771"/>
      <c r="F26" s="771"/>
      <c r="G26" s="771"/>
      <c r="H26" s="771"/>
      <c r="I26" s="771"/>
      <c r="J26" s="771"/>
      <c r="K26" s="771"/>
    </row>
    <row r="27" spans="1:24" ht="12">
      <c r="A27" s="771"/>
      <c r="B27" s="771"/>
      <c r="C27" s="771"/>
      <c r="D27" s="771"/>
      <c r="E27" s="771"/>
      <c r="F27" s="771"/>
      <c r="G27" s="771"/>
      <c r="H27" s="771"/>
      <c r="I27" s="771"/>
      <c r="J27" s="771"/>
      <c r="K27" s="771"/>
      <c r="X27" s="773"/>
    </row>
    <row r="28" spans="1:11" s="705" customFormat="1" ht="11.25">
      <c r="A28" s="774"/>
      <c r="B28" s="774"/>
      <c r="C28" s="774"/>
      <c r="D28" s="774"/>
      <c r="E28" s="774"/>
      <c r="F28" s="774"/>
      <c r="G28" s="774"/>
      <c r="H28" s="774"/>
      <c r="I28" s="774"/>
      <c r="J28" s="774"/>
      <c r="K28" s="774"/>
    </row>
    <row r="29" spans="1:11" ht="12">
      <c r="A29" s="771"/>
      <c r="B29" s="771"/>
      <c r="C29" s="771"/>
      <c r="D29" s="771"/>
      <c r="E29" s="771"/>
      <c r="F29" s="771"/>
      <c r="G29" s="771"/>
      <c r="H29" s="771"/>
      <c r="I29" s="771"/>
      <c r="J29" s="771"/>
      <c r="K29" s="771"/>
    </row>
    <row r="30" spans="1:11" ht="12">
      <c r="A30" s="771"/>
      <c r="B30" s="771"/>
      <c r="C30" s="771"/>
      <c r="D30" s="771"/>
      <c r="E30" s="771"/>
      <c r="F30" s="771"/>
      <c r="G30" s="771"/>
      <c r="H30" s="771"/>
      <c r="I30" s="771"/>
      <c r="J30" s="771"/>
      <c r="K30" s="771"/>
    </row>
    <row r="31" spans="1:11" ht="15" customHeight="1">
      <c r="A31" s="771"/>
      <c r="B31" s="771"/>
      <c r="C31" s="771"/>
      <c r="D31" s="771"/>
      <c r="E31" s="771"/>
      <c r="F31" s="771"/>
      <c r="G31" s="771"/>
      <c r="H31" s="771"/>
      <c r="I31" s="771"/>
      <c r="J31" s="771"/>
      <c r="K31" s="771"/>
    </row>
    <row r="32" spans="3:14" ht="12">
      <c r="C32" s="726"/>
      <c r="D32" s="726"/>
      <c r="E32" s="726"/>
      <c r="F32" s="726"/>
      <c r="G32" s="726"/>
      <c r="H32" s="726"/>
      <c r="I32" s="726"/>
      <c r="J32" s="726"/>
      <c r="K32" s="726"/>
      <c r="L32" s="726"/>
      <c r="M32" s="726"/>
      <c r="N32" s="726"/>
    </row>
    <row r="34" ht="13.5" customHeight="1">
      <c r="B34" s="733"/>
    </row>
  </sheetData>
  <mergeCells count="32">
    <mergeCell ref="K5:O5"/>
    <mergeCell ref="F6:F7"/>
    <mergeCell ref="B14:C14"/>
    <mergeCell ref="B6:C6"/>
    <mergeCell ref="B11:C11"/>
    <mergeCell ref="B12:C12"/>
    <mergeCell ref="B13:C13"/>
    <mergeCell ref="M6:M7"/>
    <mergeCell ref="B9:C9"/>
    <mergeCell ref="B20:C20"/>
    <mergeCell ref="L6:L7"/>
    <mergeCell ref="B15:C15"/>
    <mergeCell ref="B16:C16"/>
    <mergeCell ref="B17:C17"/>
    <mergeCell ref="B19:C19"/>
    <mergeCell ref="G6:G7"/>
    <mergeCell ref="H6:H7"/>
    <mergeCell ref="I6:I7"/>
    <mergeCell ref="Y5:Y7"/>
    <mergeCell ref="K6:K7"/>
    <mergeCell ref="E6:E7"/>
    <mergeCell ref="B10:C10"/>
    <mergeCell ref="U6:U7"/>
    <mergeCell ref="B8:C8"/>
    <mergeCell ref="O6:O7"/>
    <mergeCell ref="E5:I5"/>
    <mergeCell ref="P6:P7"/>
    <mergeCell ref="V6:V7"/>
    <mergeCell ref="X6:X7"/>
    <mergeCell ref="R6:R7"/>
    <mergeCell ref="Q6:Q7"/>
    <mergeCell ref="T6:T7"/>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M64"/>
  <sheetViews>
    <sheetView workbookViewId="0" topLeftCell="A1">
      <selection activeCell="A1" sqref="A1"/>
    </sheetView>
  </sheetViews>
  <sheetFormatPr defaultColWidth="9.00390625" defaultRowHeight="13.5"/>
  <cols>
    <col min="1" max="1" width="2.625" style="23" customWidth="1"/>
    <col min="2" max="10" width="9.625" style="23" customWidth="1"/>
    <col min="11" max="13" width="9.125" style="23" customWidth="1"/>
    <col min="14" max="16384" width="9.00390625" style="23" customWidth="1"/>
  </cols>
  <sheetData>
    <row r="2" spans="2:7" ht="14.25">
      <c r="B2" s="24" t="s">
        <v>1168</v>
      </c>
      <c r="C2" s="24"/>
      <c r="D2" s="24"/>
      <c r="E2" s="24"/>
      <c r="F2" s="24"/>
      <c r="G2" s="24"/>
    </row>
    <row r="4" ht="12.75" thickBot="1">
      <c r="M4" s="25" t="s">
        <v>1113</v>
      </c>
    </row>
    <row r="5" spans="1:13" ht="20.25" customHeight="1" thickTop="1">
      <c r="A5" s="26"/>
      <c r="B5" s="27" t="s">
        <v>1114</v>
      </c>
      <c r="C5" s="27" t="s">
        <v>1115</v>
      </c>
      <c r="D5" s="27">
        <v>56</v>
      </c>
      <c r="E5" s="28">
        <v>57</v>
      </c>
      <c r="F5" s="27">
        <v>58</v>
      </c>
      <c r="G5" s="27">
        <v>59</v>
      </c>
      <c r="H5" s="29" t="s">
        <v>1114</v>
      </c>
      <c r="I5" s="27" t="s">
        <v>1115</v>
      </c>
      <c r="J5" s="27">
        <v>56</v>
      </c>
      <c r="K5" s="28">
        <v>57</v>
      </c>
      <c r="L5" s="27">
        <v>58</v>
      </c>
      <c r="M5" s="27">
        <v>59</v>
      </c>
    </row>
    <row r="6" spans="1:13" ht="13.5" customHeight="1">
      <c r="A6" s="26"/>
      <c r="B6" s="30" t="s">
        <v>1116</v>
      </c>
      <c r="C6" s="31">
        <f>SUM(C9:C10)</f>
        <v>1251917</v>
      </c>
      <c r="D6" s="32">
        <f>SUM(D9:D10)</f>
        <v>1254394</v>
      </c>
      <c r="E6" s="32">
        <f>SUM(E9:E10)</f>
        <v>1255082</v>
      </c>
      <c r="F6" s="32">
        <f>SUM(F9:F10)</f>
        <v>1255267</v>
      </c>
      <c r="G6" s="33">
        <f>SUM(G9:G10)</f>
        <v>1256574</v>
      </c>
      <c r="H6" s="34" t="s">
        <v>1117</v>
      </c>
      <c r="I6" s="35">
        <v>11374</v>
      </c>
      <c r="J6" s="35">
        <v>11292</v>
      </c>
      <c r="K6" s="35">
        <v>11165</v>
      </c>
      <c r="L6" s="35">
        <v>11138</v>
      </c>
      <c r="M6" s="36">
        <v>11047</v>
      </c>
    </row>
    <row r="7" spans="1:13" ht="13.5" customHeight="1">
      <c r="A7" s="26"/>
      <c r="B7" s="37"/>
      <c r="C7" s="38"/>
      <c r="D7" s="39"/>
      <c r="E7" s="39"/>
      <c r="F7" s="39"/>
      <c r="G7" s="39"/>
      <c r="H7" s="40"/>
      <c r="I7" s="26"/>
      <c r="J7" s="26"/>
      <c r="K7" s="26"/>
      <c r="L7" s="26"/>
      <c r="M7" s="41"/>
    </row>
    <row r="8" spans="1:13" ht="13.5" customHeight="1">
      <c r="A8" s="26"/>
      <c r="B8" s="42"/>
      <c r="C8" s="43"/>
      <c r="D8" s="44"/>
      <c r="E8" s="44"/>
      <c r="F8" s="44"/>
      <c r="G8" s="44"/>
      <c r="H8" s="40" t="s">
        <v>1118</v>
      </c>
      <c r="I8" s="26">
        <v>10685</v>
      </c>
      <c r="J8" s="26">
        <v>10648</v>
      </c>
      <c r="K8" s="26">
        <v>10569</v>
      </c>
      <c r="L8" s="26">
        <v>10527</v>
      </c>
      <c r="M8" s="41">
        <v>10472</v>
      </c>
    </row>
    <row r="9" spans="1:13" ht="13.5" customHeight="1">
      <c r="A9" s="26"/>
      <c r="B9" s="30" t="s">
        <v>1119</v>
      </c>
      <c r="C9" s="45">
        <f>SUM(C17:C31)</f>
        <v>875386</v>
      </c>
      <c r="D9" s="46">
        <f>SUM(D17:D31)</f>
        <v>879281</v>
      </c>
      <c r="E9" s="46">
        <f>SUM(E17:E31)</f>
        <v>880986</v>
      </c>
      <c r="F9" s="46">
        <f>SUM(F17:F31)</f>
        <v>882615</v>
      </c>
      <c r="G9" s="47">
        <v>885478</v>
      </c>
      <c r="H9" s="48"/>
      <c r="I9" s="26"/>
      <c r="J9" s="26"/>
      <c r="K9" s="26"/>
      <c r="L9" s="26"/>
      <c r="M9" s="41"/>
    </row>
    <row r="10" spans="1:13" ht="13.5" customHeight="1">
      <c r="A10" s="26"/>
      <c r="B10" s="30" t="s">
        <v>1120</v>
      </c>
      <c r="C10" s="45">
        <f>SUM(C33+C34+C36+C37+C38+I6+I8+I10+I11+I12+I13+I14+I15+I16+I18+I19+I21+I22+I23+I25+I26+I27+I28+I29+I30+I31+I33+I35+I36+I37+I38)</f>
        <v>376531</v>
      </c>
      <c r="D10" s="46">
        <f>SUM(D33+D34+D36+D37+D38+J6+J8+J10+J11+J12+J13+J14+J15+J16+J18+J19+J21+J22+J23+J25+J26+J27+J28+J29+J30+J31+J33+J35+J36+J37+J38)</f>
        <v>375113</v>
      </c>
      <c r="E10" s="46">
        <f>SUM(E33+E34+E36+E37+E38+K6+K8+K10+K11+K12+K13+K14+K15+K16+K18+K19+K21+K22+K23+K25+K26+K27+K28+K29+K30+K31+K33+K35+K36+K37+K38)</f>
        <v>374096</v>
      </c>
      <c r="F10" s="46">
        <f>SUM(F33+F34+F36+F37+F38+L6+L8+L10+L11+L12+L13+L14+L15+L16+L18+L19+L21+L22+L23+L25+L26+L27+L28+L29+L30+L31+L33+L35+L36+L37+L38)</f>
        <v>372652</v>
      </c>
      <c r="G10" s="47">
        <f>SUM(G33+G34+G36+G37+G38+M6+M8+M10+M11+M12+M13+M14+M15+M16+M18+M19+M21+M22+M23+M25+M26+M27+M28+M29+M30+M31+M33+M35+M36+M37+M38)</f>
        <v>371096</v>
      </c>
      <c r="H10" s="40" t="s">
        <v>1121</v>
      </c>
      <c r="I10" s="26">
        <v>8037</v>
      </c>
      <c r="J10" s="26">
        <v>8038</v>
      </c>
      <c r="K10" s="26">
        <v>8044</v>
      </c>
      <c r="L10" s="26">
        <v>7997</v>
      </c>
      <c r="M10" s="41">
        <v>7920</v>
      </c>
    </row>
    <row r="11" spans="1:13" ht="13.5" customHeight="1">
      <c r="A11" s="26"/>
      <c r="B11" s="42"/>
      <c r="C11" s="45"/>
      <c r="D11" s="46"/>
      <c r="E11" s="46"/>
      <c r="F11" s="44"/>
      <c r="G11" s="44"/>
      <c r="H11" s="40" t="s">
        <v>1122</v>
      </c>
      <c r="I11" s="26">
        <v>13190</v>
      </c>
      <c r="J11" s="26">
        <v>13060</v>
      </c>
      <c r="K11" s="26">
        <v>13023</v>
      </c>
      <c r="L11" s="26">
        <v>12966</v>
      </c>
      <c r="M11" s="41">
        <v>12879</v>
      </c>
    </row>
    <row r="12" spans="1:13" ht="13.5" customHeight="1">
      <c r="A12" s="26"/>
      <c r="B12" s="30" t="s">
        <v>1123</v>
      </c>
      <c r="C12" s="45">
        <v>557759</v>
      </c>
      <c r="D12" s="46">
        <v>560516</v>
      </c>
      <c r="E12" s="46">
        <v>562759</v>
      </c>
      <c r="F12" s="46">
        <v>564279</v>
      </c>
      <c r="G12" s="46">
        <v>566856</v>
      </c>
      <c r="H12" s="40" t="s">
        <v>1124</v>
      </c>
      <c r="I12" s="26">
        <v>8028</v>
      </c>
      <c r="J12" s="26">
        <v>8005</v>
      </c>
      <c r="K12" s="26">
        <v>7996</v>
      </c>
      <c r="L12" s="26">
        <v>7945</v>
      </c>
      <c r="M12" s="41">
        <v>7930</v>
      </c>
    </row>
    <row r="13" spans="1:13" ht="13.5" customHeight="1">
      <c r="A13" s="26"/>
      <c r="B13" s="30" t="s">
        <v>1125</v>
      </c>
      <c r="C13" s="45">
        <v>104601</v>
      </c>
      <c r="D13" s="46">
        <v>104255</v>
      </c>
      <c r="E13" s="46">
        <v>104148</v>
      </c>
      <c r="F13" s="46">
        <v>103921</v>
      </c>
      <c r="G13" s="46">
        <v>103313</v>
      </c>
      <c r="H13" s="40" t="s">
        <v>1126</v>
      </c>
      <c r="I13" s="26">
        <v>12888</v>
      </c>
      <c r="J13" s="26">
        <v>12857</v>
      </c>
      <c r="K13" s="26">
        <v>12746</v>
      </c>
      <c r="L13" s="26">
        <v>12668</v>
      </c>
      <c r="M13" s="41">
        <v>12489</v>
      </c>
    </row>
    <row r="14" spans="1:13" ht="13.5" customHeight="1">
      <c r="A14" s="26"/>
      <c r="B14" s="30" t="s">
        <v>1127</v>
      </c>
      <c r="C14" s="45">
        <v>253916</v>
      </c>
      <c r="D14" s="46">
        <v>253957</v>
      </c>
      <c r="E14" s="46">
        <v>253886</v>
      </c>
      <c r="F14" s="46">
        <v>253650</v>
      </c>
      <c r="G14" s="46">
        <v>253765</v>
      </c>
      <c r="H14" s="40" t="s">
        <v>1128</v>
      </c>
      <c r="I14" s="26">
        <v>5301</v>
      </c>
      <c r="J14" s="26">
        <v>5260</v>
      </c>
      <c r="K14" s="26">
        <v>5232</v>
      </c>
      <c r="L14" s="26">
        <v>5163</v>
      </c>
      <c r="M14" s="41">
        <v>5094</v>
      </c>
    </row>
    <row r="15" spans="1:13" ht="13.5" customHeight="1">
      <c r="A15" s="26"/>
      <c r="B15" s="30" t="s">
        <v>1129</v>
      </c>
      <c r="C15" s="45">
        <v>335641</v>
      </c>
      <c r="D15" s="46">
        <v>335666</v>
      </c>
      <c r="E15" s="46">
        <v>334289</v>
      </c>
      <c r="F15" s="46">
        <v>333417</v>
      </c>
      <c r="G15" s="46">
        <v>332640</v>
      </c>
      <c r="H15" s="40" t="s">
        <v>1130</v>
      </c>
      <c r="I15" s="26">
        <v>6645</v>
      </c>
      <c r="J15" s="26">
        <v>6654</v>
      </c>
      <c r="K15" s="26">
        <v>6655</v>
      </c>
      <c r="L15" s="26">
        <v>6594</v>
      </c>
      <c r="M15" s="41">
        <v>6573</v>
      </c>
    </row>
    <row r="16" spans="1:13" ht="13.5" customHeight="1">
      <c r="A16" s="26"/>
      <c r="B16" s="49"/>
      <c r="C16" s="50"/>
      <c r="D16" s="26"/>
      <c r="E16" s="26"/>
      <c r="F16" s="26"/>
      <c r="G16" s="26"/>
      <c r="H16" s="40" t="s">
        <v>1131</v>
      </c>
      <c r="I16" s="26">
        <v>7601</v>
      </c>
      <c r="J16" s="26">
        <v>7478</v>
      </c>
      <c r="K16" s="26">
        <v>7402</v>
      </c>
      <c r="L16" s="26">
        <v>7377</v>
      </c>
      <c r="M16" s="41">
        <v>7316</v>
      </c>
    </row>
    <row r="17" spans="1:13" ht="13.5" customHeight="1">
      <c r="A17" s="26"/>
      <c r="B17" s="51" t="s">
        <v>1132</v>
      </c>
      <c r="C17" s="52">
        <v>237041</v>
      </c>
      <c r="D17" s="53">
        <v>239084</v>
      </c>
      <c r="E17" s="53">
        <v>240680</v>
      </c>
      <c r="F17" s="53">
        <v>242015</v>
      </c>
      <c r="G17" s="53">
        <v>234824</v>
      </c>
      <c r="H17" s="48"/>
      <c r="I17" s="26"/>
      <c r="J17" s="26"/>
      <c r="K17" s="26"/>
      <c r="L17" s="26"/>
      <c r="M17" s="41"/>
    </row>
    <row r="18" spans="1:13" ht="13.5" customHeight="1">
      <c r="A18" s="26"/>
      <c r="B18" s="51" t="s">
        <v>1133</v>
      </c>
      <c r="C18" s="52">
        <v>92823</v>
      </c>
      <c r="D18" s="53">
        <v>92979</v>
      </c>
      <c r="E18" s="53">
        <v>92928</v>
      </c>
      <c r="F18" s="53">
        <v>92968</v>
      </c>
      <c r="G18" s="53">
        <v>93242</v>
      </c>
      <c r="H18" s="40" t="s">
        <v>1134</v>
      </c>
      <c r="I18" s="26">
        <v>27440</v>
      </c>
      <c r="J18" s="26">
        <v>27447</v>
      </c>
      <c r="K18" s="26">
        <v>27542</v>
      </c>
      <c r="L18" s="26">
        <v>27484</v>
      </c>
      <c r="M18" s="41">
        <v>27512</v>
      </c>
    </row>
    <row r="19" spans="1:13" ht="13.5" customHeight="1">
      <c r="A19" s="26"/>
      <c r="B19" s="51" t="s">
        <v>1135</v>
      </c>
      <c r="C19" s="52">
        <v>99751</v>
      </c>
      <c r="D19" s="53">
        <v>99946</v>
      </c>
      <c r="E19" s="53">
        <v>99801</v>
      </c>
      <c r="F19" s="53">
        <v>99605</v>
      </c>
      <c r="G19" s="53">
        <v>99750</v>
      </c>
      <c r="H19" s="40" t="s">
        <v>1136</v>
      </c>
      <c r="I19" s="26">
        <v>22423</v>
      </c>
      <c r="J19" s="26">
        <v>22460</v>
      </c>
      <c r="K19" s="26">
        <v>22409</v>
      </c>
      <c r="L19" s="26">
        <v>22310</v>
      </c>
      <c r="M19" s="41">
        <v>22171</v>
      </c>
    </row>
    <row r="20" spans="1:13" ht="13.5" customHeight="1">
      <c r="A20" s="26"/>
      <c r="B20" s="51" t="s">
        <v>1137</v>
      </c>
      <c r="C20" s="52">
        <v>102600</v>
      </c>
      <c r="D20" s="53">
        <v>103140</v>
      </c>
      <c r="E20" s="53">
        <v>102438</v>
      </c>
      <c r="F20" s="53">
        <v>102285</v>
      </c>
      <c r="G20" s="53">
        <v>102035</v>
      </c>
      <c r="H20" s="48"/>
      <c r="I20" s="26"/>
      <c r="J20" s="26"/>
      <c r="K20" s="26"/>
      <c r="L20" s="26"/>
      <c r="M20" s="41"/>
    </row>
    <row r="21" spans="1:13" ht="13.5" customHeight="1">
      <c r="A21" s="26"/>
      <c r="B21" s="49"/>
      <c r="C21" s="52"/>
      <c r="D21" s="53"/>
      <c r="E21" s="53"/>
      <c r="F21" s="53"/>
      <c r="G21" s="26"/>
      <c r="H21" s="40" t="s">
        <v>1138</v>
      </c>
      <c r="I21" s="26">
        <v>12221</v>
      </c>
      <c r="J21" s="26">
        <v>12129</v>
      </c>
      <c r="K21" s="26">
        <v>12111</v>
      </c>
      <c r="L21" s="26">
        <v>12044</v>
      </c>
      <c r="M21" s="41">
        <v>12019</v>
      </c>
    </row>
    <row r="22" spans="1:13" ht="13.5" customHeight="1">
      <c r="A22" s="26"/>
      <c r="B22" s="51" t="s">
        <v>1139</v>
      </c>
      <c r="C22" s="52">
        <v>42911</v>
      </c>
      <c r="D22" s="53">
        <v>42903</v>
      </c>
      <c r="E22" s="53">
        <v>43050</v>
      </c>
      <c r="F22" s="53">
        <v>43211</v>
      </c>
      <c r="G22" s="53">
        <v>43112</v>
      </c>
      <c r="H22" s="40" t="s">
        <v>1140</v>
      </c>
      <c r="I22" s="26">
        <v>18821</v>
      </c>
      <c r="J22" s="26">
        <v>18702</v>
      </c>
      <c r="K22" s="26">
        <v>18696</v>
      </c>
      <c r="L22" s="26">
        <v>18603</v>
      </c>
      <c r="M22" s="41">
        <v>18516</v>
      </c>
    </row>
    <row r="23" spans="1:13" ht="13.5" customHeight="1">
      <c r="A23" s="26"/>
      <c r="B23" s="51" t="s">
        <v>1141</v>
      </c>
      <c r="C23" s="52">
        <v>41048</v>
      </c>
      <c r="D23" s="53">
        <v>41268</v>
      </c>
      <c r="E23" s="53">
        <v>41417</v>
      </c>
      <c r="F23" s="53">
        <v>41531</v>
      </c>
      <c r="G23" s="53">
        <v>41667</v>
      </c>
      <c r="H23" s="40" t="s">
        <v>1142</v>
      </c>
      <c r="I23" s="26">
        <v>10220</v>
      </c>
      <c r="J23" s="26">
        <v>10193</v>
      </c>
      <c r="K23" s="26">
        <v>10103</v>
      </c>
      <c r="L23" s="26">
        <v>10113</v>
      </c>
      <c r="M23" s="41">
        <v>10101</v>
      </c>
    </row>
    <row r="24" spans="1:13" ht="13.5" customHeight="1">
      <c r="A24" s="26"/>
      <c r="B24" s="51" t="s">
        <v>1143</v>
      </c>
      <c r="C24" s="52">
        <v>38533</v>
      </c>
      <c r="D24" s="53">
        <v>38485</v>
      </c>
      <c r="E24" s="53">
        <v>38643</v>
      </c>
      <c r="F24" s="53">
        <v>38664</v>
      </c>
      <c r="G24" s="53">
        <v>38730</v>
      </c>
      <c r="H24" s="48"/>
      <c r="I24" s="26"/>
      <c r="J24" s="26"/>
      <c r="K24" s="26"/>
      <c r="L24" s="26"/>
      <c r="M24" s="41"/>
    </row>
    <row r="25" spans="1:13" ht="13.5" customHeight="1">
      <c r="A25" s="26"/>
      <c r="B25" s="51" t="s">
        <v>1144</v>
      </c>
      <c r="C25" s="52">
        <v>32324</v>
      </c>
      <c r="D25" s="53">
        <v>32413</v>
      </c>
      <c r="E25" s="53">
        <v>32315</v>
      </c>
      <c r="F25" s="53">
        <v>32240</v>
      </c>
      <c r="G25" s="53">
        <v>32167</v>
      </c>
      <c r="H25" s="40" t="s">
        <v>1145</v>
      </c>
      <c r="I25" s="26">
        <v>8317</v>
      </c>
      <c r="J25" s="26">
        <v>8260</v>
      </c>
      <c r="K25" s="26">
        <v>8212</v>
      </c>
      <c r="L25" s="26">
        <v>8156</v>
      </c>
      <c r="M25" s="41">
        <v>8071</v>
      </c>
    </row>
    <row r="26" spans="1:13" ht="13.5" customHeight="1">
      <c r="A26" s="26"/>
      <c r="B26" s="49"/>
      <c r="C26" s="52"/>
      <c r="D26" s="53"/>
      <c r="E26" s="53"/>
      <c r="F26" s="53"/>
      <c r="G26" s="26"/>
      <c r="H26" s="40" t="s">
        <v>1146</v>
      </c>
      <c r="I26" s="26">
        <v>19481</v>
      </c>
      <c r="J26" s="26">
        <v>19400</v>
      </c>
      <c r="K26" s="26">
        <v>19368</v>
      </c>
      <c r="L26" s="26">
        <v>19407</v>
      </c>
      <c r="M26" s="41">
        <v>19333</v>
      </c>
    </row>
    <row r="27" spans="1:13" ht="13.5" customHeight="1">
      <c r="A27" s="26"/>
      <c r="B27" s="51" t="s">
        <v>1147</v>
      </c>
      <c r="C27" s="52">
        <v>33286</v>
      </c>
      <c r="D27" s="53">
        <v>33241</v>
      </c>
      <c r="E27" s="53">
        <v>33256</v>
      </c>
      <c r="F27" s="53">
        <v>33162</v>
      </c>
      <c r="G27" s="53">
        <v>33186</v>
      </c>
      <c r="H27" s="40" t="s">
        <v>1148</v>
      </c>
      <c r="I27" s="26">
        <v>13400</v>
      </c>
      <c r="J27" s="26">
        <v>13421</v>
      </c>
      <c r="K27" s="26">
        <v>13449</v>
      </c>
      <c r="L27" s="26">
        <v>13434</v>
      </c>
      <c r="M27" s="41">
        <v>13475</v>
      </c>
    </row>
    <row r="28" spans="1:13" ht="13.5" customHeight="1">
      <c r="A28" s="26"/>
      <c r="B28" s="51" t="s">
        <v>1149</v>
      </c>
      <c r="C28" s="52">
        <v>52597</v>
      </c>
      <c r="D28" s="53">
        <v>53048</v>
      </c>
      <c r="E28" s="53">
        <v>53540</v>
      </c>
      <c r="F28" s="53">
        <v>53979</v>
      </c>
      <c r="G28" s="53">
        <v>54413</v>
      </c>
      <c r="H28" s="40" t="s">
        <v>1150</v>
      </c>
      <c r="I28" s="26">
        <v>10538</v>
      </c>
      <c r="J28" s="26">
        <v>10579</v>
      </c>
      <c r="K28" s="26">
        <v>10578</v>
      </c>
      <c r="L28" s="26">
        <v>10554</v>
      </c>
      <c r="M28" s="41">
        <v>10503</v>
      </c>
    </row>
    <row r="29" spans="1:13" ht="13.5" customHeight="1">
      <c r="A29" s="26"/>
      <c r="B29" s="51" t="s">
        <v>1151</v>
      </c>
      <c r="C29" s="52">
        <v>40559</v>
      </c>
      <c r="D29" s="53">
        <v>40888</v>
      </c>
      <c r="E29" s="53">
        <v>41020</v>
      </c>
      <c r="F29" s="53">
        <v>41055</v>
      </c>
      <c r="G29" s="53">
        <v>41409</v>
      </c>
      <c r="H29" s="40" t="s">
        <v>1152</v>
      </c>
      <c r="I29" s="26">
        <v>8690</v>
      </c>
      <c r="J29" s="26">
        <v>8636</v>
      </c>
      <c r="K29" s="26">
        <v>8610</v>
      </c>
      <c r="L29" s="26">
        <v>8598</v>
      </c>
      <c r="M29" s="41">
        <v>8578</v>
      </c>
    </row>
    <row r="30" spans="1:13" ht="13.5" customHeight="1">
      <c r="A30" s="26"/>
      <c r="B30" s="51" t="s">
        <v>1153</v>
      </c>
      <c r="C30" s="52">
        <v>25231</v>
      </c>
      <c r="D30" s="53">
        <v>25080</v>
      </c>
      <c r="E30" s="53">
        <v>25057</v>
      </c>
      <c r="F30" s="53">
        <v>24934</v>
      </c>
      <c r="G30" s="53">
        <v>24925</v>
      </c>
      <c r="H30" s="40" t="s">
        <v>1154</v>
      </c>
      <c r="I30" s="26">
        <v>8479</v>
      </c>
      <c r="J30" s="26">
        <v>8412</v>
      </c>
      <c r="K30" s="26">
        <v>8411</v>
      </c>
      <c r="L30" s="26">
        <v>8391</v>
      </c>
      <c r="M30" s="41">
        <v>8373</v>
      </c>
    </row>
    <row r="31" spans="1:13" ht="13.5" customHeight="1">
      <c r="A31" s="26"/>
      <c r="B31" s="51" t="s">
        <v>1155</v>
      </c>
      <c r="C31" s="52">
        <v>36682</v>
      </c>
      <c r="D31" s="53">
        <v>36806</v>
      </c>
      <c r="E31" s="53">
        <v>36841</v>
      </c>
      <c r="F31" s="53">
        <v>36966</v>
      </c>
      <c r="G31" s="53">
        <v>37018</v>
      </c>
      <c r="H31" s="40" t="s">
        <v>1156</v>
      </c>
      <c r="I31" s="26">
        <v>6900</v>
      </c>
      <c r="J31" s="26">
        <v>6805</v>
      </c>
      <c r="K31" s="26">
        <v>6747</v>
      </c>
      <c r="L31" s="26">
        <v>6699</v>
      </c>
      <c r="M31" s="41">
        <v>6648</v>
      </c>
    </row>
    <row r="32" spans="1:13" ht="13.5" customHeight="1">
      <c r="A32" s="26"/>
      <c r="B32" s="49"/>
      <c r="C32" s="52"/>
      <c r="D32" s="53"/>
      <c r="E32" s="53"/>
      <c r="F32" s="53"/>
      <c r="G32" s="26"/>
      <c r="H32" s="48"/>
      <c r="I32" s="26"/>
      <c r="J32" s="26"/>
      <c r="K32" s="26"/>
      <c r="L32" s="26"/>
      <c r="M32" s="41"/>
    </row>
    <row r="33" spans="1:13" ht="13.5" customHeight="1">
      <c r="A33" s="26"/>
      <c r="B33" s="51" t="s">
        <v>1157</v>
      </c>
      <c r="C33" s="52">
        <v>14281</v>
      </c>
      <c r="D33" s="53">
        <v>14224</v>
      </c>
      <c r="E33" s="53">
        <v>14211</v>
      </c>
      <c r="F33" s="53">
        <v>14139</v>
      </c>
      <c r="G33" s="53">
        <v>14151</v>
      </c>
      <c r="H33" s="40" t="s">
        <v>1158</v>
      </c>
      <c r="I33" s="26">
        <v>14051</v>
      </c>
      <c r="J33" s="26">
        <v>13826</v>
      </c>
      <c r="K33" s="26">
        <v>13612</v>
      </c>
      <c r="L33" s="26">
        <v>13418</v>
      </c>
      <c r="M33" s="41">
        <v>13242</v>
      </c>
    </row>
    <row r="34" spans="1:13" ht="13.5" customHeight="1">
      <c r="A34" s="26"/>
      <c r="B34" s="51" t="s">
        <v>1159</v>
      </c>
      <c r="C34" s="52">
        <v>11624</v>
      </c>
      <c r="D34" s="53">
        <v>11694</v>
      </c>
      <c r="E34" s="53">
        <v>11762</v>
      </c>
      <c r="F34" s="53">
        <v>11824</v>
      </c>
      <c r="G34" s="53">
        <v>11832</v>
      </c>
      <c r="H34" s="48"/>
      <c r="I34" s="26"/>
      <c r="J34" s="26"/>
      <c r="K34" s="26"/>
      <c r="L34" s="26"/>
      <c r="M34" s="41"/>
    </row>
    <row r="35" spans="1:13" ht="13.5" customHeight="1">
      <c r="A35" s="26"/>
      <c r="B35" s="49"/>
      <c r="C35" s="52"/>
      <c r="D35" s="53"/>
      <c r="E35" s="26"/>
      <c r="F35" s="26"/>
      <c r="G35" s="26"/>
      <c r="H35" s="40" t="s">
        <v>1160</v>
      </c>
      <c r="I35" s="26">
        <v>20412</v>
      </c>
      <c r="J35" s="26">
        <v>20368</v>
      </c>
      <c r="K35" s="26">
        <v>20313</v>
      </c>
      <c r="L35" s="26">
        <v>20238</v>
      </c>
      <c r="M35" s="41">
        <v>20189</v>
      </c>
    </row>
    <row r="36" spans="1:13" ht="13.5" customHeight="1">
      <c r="A36" s="26"/>
      <c r="B36" s="51" t="s">
        <v>1161</v>
      </c>
      <c r="C36" s="52">
        <v>21880</v>
      </c>
      <c r="D36" s="53">
        <v>21935</v>
      </c>
      <c r="E36" s="26">
        <v>21984</v>
      </c>
      <c r="F36" s="26">
        <v>22047</v>
      </c>
      <c r="G36" s="26">
        <v>22133</v>
      </c>
      <c r="H36" s="40" t="s">
        <v>1162</v>
      </c>
      <c r="I36" s="26">
        <v>8473</v>
      </c>
      <c r="J36" s="26">
        <v>8463</v>
      </c>
      <c r="K36" s="26">
        <v>8381</v>
      </c>
      <c r="L36" s="26">
        <v>8354</v>
      </c>
      <c r="M36" s="41">
        <v>8265</v>
      </c>
    </row>
    <row r="37" spans="1:13" ht="13.5" customHeight="1">
      <c r="A37" s="26"/>
      <c r="B37" s="51" t="s">
        <v>1163</v>
      </c>
      <c r="C37" s="52">
        <v>9473</v>
      </c>
      <c r="D37" s="53">
        <v>9477</v>
      </c>
      <c r="E37" s="26">
        <v>9469</v>
      </c>
      <c r="F37" s="26">
        <v>9370</v>
      </c>
      <c r="G37" s="26">
        <v>9265</v>
      </c>
      <c r="H37" s="40" t="s">
        <v>1164</v>
      </c>
      <c r="I37" s="26">
        <v>6395</v>
      </c>
      <c r="J37" s="26">
        <v>6311</v>
      </c>
      <c r="K37" s="26">
        <v>6270</v>
      </c>
      <c r="L37" s="26">
        <v>6251</v>
      </c>
      <c r="M37" s="41">
        <v>6188</v>
      </c>
    </row>
    <row r="38" spans="1:13" ht="13.5" customHeight="1">
      <c r="A38" s="26"/>
      <c r="B38" s="54" t="s">
        <v>1165</v>
      </c>
      <c r="C38" s="55">
        <v>11109</v>
      </c>
      <c r="D38" s="56">
        <v>10980</v>
      </c>
      <c r="E38" s="57">
        <v>10927</v>
      </c>
      <c r="F38" s="57">
        <v>10816</v>
      </c>
      <c r="G38" s="57">
        <v>10821</v>
      </c>
      <c r="H38" s="58" t="s">
        <v>1166</v>
      </c>
      <c r="I38" s="57">
        <v>8154</v>
      </c>
      <c r="J38" s="57">
        <v>8099</v>
      </c>
      <c r="K38" s="57">
        <v>8099</v>
      </c>
      <c r="L38" s="57">
        <v>8027</v>
      </c>
      <c r="M38" s="59">
        <v>7990</v>
      </c>
    </row>
    <row r="39" spans="1:13" ht="13.5" customHeight="1">
      <c r="A39" s="26"/>
      <c r="B39" s="60" t="s">
        <v>1167</v>
      </c>
      <c r="C39" s="61"/>
      <c r="D39" s="26"/>
      <c r="E39" s="26"/>
      <c r="F39" s="26"/>
      <c r="G39" s="26"/>
      <c r="H39" s="62"/>
      <c r="I39" s="26"/>
      <c r="J39" s="26"/>
      <c r="K39" s="26"/>
      <c r="L39" s="26"/>
      <c r="M39" s="26"/>
    </row>
    <row r="40" spans="1:7" ht="13.5" customHeight="1">
      <c r="A40" s="26"/>
      <c r="D40" s="26"/>
      <c r="E40" s="26"/>
      <c r="F40" s="26"/>
      <c r="G40" s="26"/>
    </row>
    <row r="41" ht="13.5" customHeight="1">
      <c r="A41" s="26"/>
    </row>
    <row r="42" ht="13.5" customHeight="1">
      <c r="A42" s="26"/>
    </row>
    <row r="43" ht="13.5" customHeight="1">
      <c r="A43" s="26"/>
    </row>
    <row r="44" ht="13.5" customHeight="1">
      <c r="A44" s="26"/>
    </row>
    <row r="45" ht="13.5" customHeight="1">
      <c r="A45" s="26"/>
    </row>
    <row r="46" ht="13.5" customHeight="1">
      <c r="A46" s="26"/>
    </row>
    <row r="47" ht="13.5" customHeight="1">
      <c r="A47" s="26"/>
    </row>
    <row r="48" ht="13.5" customHeight="1">
      <c r="A48" s="26"/>
    </row>
    <row r="49" ht="13.5" customHeight="1">
      <c r="A49" s="26"/>
    </row>
    <row r="50" ht="13.5" customHeight="1">
      <c r="A50" s="26"/>
    </row>
    <row r="51" ht="13.5" customHeight="1">
      <c r="A51" s="26"/>
    </row>
    <row r="52" ht="13.5" customHeight="1">
      <c r="A52" s="26"/>
    </row>
    <row r="53" ht="12">
      <c r="A53" s="26"/>
    </row>
    <row r="54" ht="12">
      <c r="A54" s="26"/>
    </row>
    <row r="55" ht="12">
      <c r="A55" s="26"/>
    </row>
    <row r="56" ht="12">
      <c r="A56" s="26"/>
    </row>
    <row r="57" ht="12">
      <c r="A57" s="26"/>
    </row>
    <row r="58" ht="12">
      <c r="A58" s="26"/>
    </row>
    <row r="59" ht="12">
      <c r="A59" s="26"/>
    </row>
    <row r="60" ht="12">
      <c r="A60" s="26"/>
    </row>
    <row r="61" ht="12">
      <c r="A61" s="26"/>
    </row>
    <row r="62" spans="1:7" ht="12">
      <c r="A62" s="26"/>
      <c r="B62" s="61"/>
      <c r="C62" s="61"/>
      <c r="D62" s="61"/>
      <c r="E62" s="61"/>
      <c r="F62" s="61"/>
      <c r="G62" s="61"/>
    </row>
    <row r="63" spans="1:7" ht="12">
      <c r="A63" s="26"/>
      <c r="B63" s="61"/>
      <c r="C63" s="61"/>
      <c r="D63" s="61"/>
      <c r="E63" s="61"/>
      <c r="F63" s="61"/>
      <c r="G63" s="61"/>
    </row>
    <row r="64" ht="12">
      <c r="A64" s="26"/>
    </row>
  </sheetData>
  <printOptions/>
  <pageMargins left="0.75" right="0.75" top="1" bottom="1" header="0.512" footer="0.512"/>
  <pageSetup orientation="portrait" paperSize="8" r:id="rId1"/>
</worksheet>
</file>

<file path=xl/worksheets/sheet20.xml><?xml version="1.0" encoding="utf-8"?>
<worksheet xmlns="http://schemas.openxmlformats.org/spreadsheetml/2006/main" xmlns:r="http://schemas.openxmlformats.org/officeDocument/2006/relationships">
  <dimension ref="A2:M70"/>
  <sheetViews>
    <sheetView workbookViewId="0" topLeftCell="A1">
      <selection activeCell="A1" sqref="A1"/>
    </sheetView>
  </sheetViews>
  <sheetFormatPr defaultColWidth="9.00390625" defaultRowHeight="13.5"/>
  <cols>
    <col min="1" max="1" width="2.625" style="775" customWidth="1"/>
    <col min="2" max="2" width="10.625" style="775" customWidth="1"/>
    <col min="3" max="3" width="8.625" style="775" customWidth="1"/>
    <col min="4" max="4" width="9.625" style="775" customWidth="1"/>
    <col min="5" max="5" width="13.625" style="775" customWidth="1"/>
    <col min="6" max="7" width="8.625" style="775" customWidth="1"/>
    <col min="8" max="8" width="13.625" style="775" customWidth="1"/>
    <col min="9" max="9" width="8.625" style="775" customWidth="1"/>
    <col min="10" max="10" width="2.125" style="775" customWidth="1"/>
    <col min="11" max="11" width="8.625" style="775" customWidth="1"/>
    <col min="12" max="12" width="2.125" style="775" customWidth="1"/>
    <col min="13" max="13" width="13.625" style="775" customWidth="1"/>
    <col min="14" max="16384" width="9.00390625" style="775" customWidth="1"/>
  </cols>
  <sheetData>
    <row r="1" ht="6.75" customHeight="1"/>
    <row r="2" spans="2:13" ht="15" customHeight="1">
      <c r="B2" s="776" t="s">
        <v>411</v>
      </c>
      <c r="E2" s="777"/>
      <c r="F2" s="777"/>
      <c r="G2" s="777"/>
      <c r="H2" s="778"/>
      <c r="I2" s="777"/>
      <c r="J2" s="777"/>
      <c r="K2" s="777"/>
      <c r="L2" s="777"/>
      <c r="M2" s="777"/>
    </row>
    <row r="3" spans="2:13" ht="13.5" customHeight="1" thickBot="1">
      <c r="B3" s="779"/>
      <c r="C3" s="779"/>
      <c r="D3" s="779"/>
      <c r="E3" s="779"/>
      <c r="F3" s="779"/>
      <c r="G3" s="779"/>
      <c r="H3" s="779"/>
      <c r="I3" s="780"/>
      <c r="J3" s="780"/>
      <c r="K3" s="780"/>
      <c r="L3" s="780"/>
      <c r="M3" s="781" t="s">
        <v>1658</v>
      </c>
    </row>
    <row r="4" spans="1:13" s="783" customFormat="1" ht="13.5" customHeight="1" thickTop="1">
      <c r="A4" s="782"/>
      <c r="B4" s="1520" t="s">
        <v>1659</v>
      </c>
      <c r="C4" s="1524" t="s">
        <v>1651</v>
      </c>
      <c r="D4" s="1525"/>
      <c r="E4" s="1525"/>
      <c r="F4" s="1513" t="s">
        <v>1652</v>
      </c>
      <c r="G4" s="1514"/>
      <c r="H4" s="1515"/>
      <c r="I4" s="1513" t="s">
        <v>1653</v>
      </c>
      <c r="J4" s="1514"/>
      <c r="K4" s="1514"/>
      <c r="L4" s="1514"/>
      <c r="M4" s="1515"/>
    </row>
    <row r="5" spans="1:13" s="783" customFormat="1" ht="13.5" customHeight="1">
      <c r="A5" s="782"/>
      <c r="B5" s="1521"/>
      <c r="C5" s="1518" t="s">
        <v>1654</v>
      </c>
      <c r="D5" s="1518" t="s">
        <v>1423</v>
      </c>
      <c r="E5" s="784" t="s">
        <v>1655</v>
      </c>
      <c r="F5" s="1518" t="s">
        <v>1654</v>
      </c>
      <c r="G5" s="1516" t="s">
        <v>1423</v>
      </c>
      <c r="H5" s="785" t="s">
        <v>1655</v>
      </c>
      <c r="I5" s="1518" t="s">
        <v>1654</v>
      </c>
      <c r="J5" s="1509" t="s">
        <v>1423</v>
      </c>
      <c r="K5" s="1510"/>
      <c r="L5" s="1509" t="s">
        <v>1655</v>
      </c>
      <c r="M5" s="1510"/>
    </row>
    <row r="6" spans="1:13" s="783" customFormat="1" ht="13.5" customHeight="1">
      <c r="A6" s="782"/>
      <c r="B6" s="1522"/>
      <c r="C6" s="1519"/>
      <c r="D6" s="1519"/>
      <c r="E6" s="786" t="s">
        <v>1656</v>
      </c>
      <c r="F6" s="1519"/>
      <c r="G6" s="1517"/>
      <c r="H6" s="787" t="s">
        <v>1656</v>
      </c>
      <c r="I6" s="1519"/>
      <c r="J6" s="1523"/>
      <c r="K6" s="1512"/>
      <c r="L6" s="1511" t="s">
        <v>1656</v>
      </c>
      <c r="M6" s="1512"/>
    </row>
    <row r="7" spans="1:13" s="783" customFormat="1" ht="13.5" customHeight="1">
      <c r="A7" s="782"/>
      <c r="B7" s="788" t="s">
        <v>1400</v>
      </c>
      <c r="C7" s="789">
        <v>30170</v>
      </c>
      <c r="D7" s="790">
        <v>112178</v>
      </c>
      <c r="E7" s="790">
        <v>228945453</v>
      </c>
      <c r="F7" s="791">
        <v>3625</v>
      </c>
      <c r="G7" s="791">
        <v>30871</v>
      </c>
      <c r="H7" s="791">
        <v>147178891</v>
      </c>
      <c r="I7" s="791">
        <v>20458</v>
      </c>
      <c r="J7" s="791"/>
      <c r="K7" s="791">
        <v>69326</v>
      </c>
      <c r="L7" s="791"/>
      <c r="M7" s="792">
        <v>77247233</v>
      </c>
    </row>
    <row r="8" spans="1:13" s="783" customFormat="1" ht="9.75" customHeight="1">
      <c r="A8" s="782"/>
      <c r="B8" s="788"/>
      <c r="C8" s="793"/>
      <c r="D8" s="794"/>
      <c r="E8" s="794"/>
      <c r="F8" s="794"/>
      <c r="G8" s="794"/>
      <c r="H8" s="794"/>
      <c r="I8" s="794"/>
      <c r="J8" s="794"/>
      <c r="K8" s="794"/>
      <c r="L8" s="794"/>
      <c r="M8" s="795"/>
    </row>
    <row r="9" spans="1:13" s="801" customFormat="1" ht="13.5" customHeight="1">
      <c r="A9" s="796"/>
      <c r="B9" s="797" t="s">
        <v>1660</v>
      </c>
      <c r="C9" s="798">
        <f aca="true" t="shared" si="0" ref="C9:I9">SUM(C11:C12)</f>
        <v>25008</v>
      </c>
      <c r="D9" s="799">
        <f t="shared" si="0"/>
        <v>104707</v>
      </c>
      <c r="E9" s="799">
        <f t="shared" si="0"/>
        <v>280588191</v>
      </c>
      <c r="F9" s="799">
        <f t="shared" si="0"/>
        <v>4058</v>
      </c>
      <c r="G9" s="799">
        <f t="shared" si="0"/>
        <v>31891</v>
      </c>
      <c r="H9" s="799">
        <f t="shared" si="0"/>
        <v>182652045</v>
      </c>
      <c r="I9" s="799">
        <f t="shared" si="0"/>
        <v>20950</v>
      </c>
      <c r="J9" s="799"/>
      <c r="K9" s="799">
        <f>SUM(K11:K12)</f>
        <v>72816</v>
      </c>
      <c r="L9" s="799"/>
      <c r="M9" s="800">
        <f>SUM(M11:M12)</f>
        <v>97936146</v>
      </c>
    </row>
    <row r="10" spans="1:13" s="783" customFormat="1" ht="9.75" customHeight="1">
      <c r="A10" s="782"/>
      <c r="B10" s="802"/>
      <c r="C10" s="793"/>
      <c r="D10" s="794"/>
      <c r="E10" s="794"/>
      <c r="F10" s="794"/>
      <c r="G10" s="794"/>
      <c r="H10" s="794"/>
      <c r="I10" s="794"/>
      <c r="J10" s="794"/>
      <c r="K10" s="794"/>
      <c r="L10" s="794"/>
      <c r="M10" s="795"/>
    </row>
    <row r="11" spans="1:13" s="801" customFormat="1" ht="13.5" customHeight="1">
      <c r="A11" s="796"/>
      <c r="B11" s="803" t="s">
        <v>1119</v>
      </c>
      <c r="C11" s="798">
        <f aca="true" t="shared" si="1" ref="C11:I11">SUM(C19:C33)</f>
        <v>18553</v>
      </c>
      <c r="D11" s="799">
        <f t="shared" si="1"/>
        <v>86307</v>
      </c>
      <c r="E11" s="799">
        <f t="shared" si="1"/>
        <v>248313526</v>
      </c>
      <c r="F11" s="799">
        <f t="shared" si="1"/>
        <v>3574</v>
      </c>
      <c r="G11" s="799">
        <f t="shared" si="1"/>
        <v>29792</v>
      </c>
      <c r="H11" s="799">
        <f t="shared" si="1"/>
        <v>169518169</v>
      </c>
      <c r="I11" s="799">
        <f t="shared" si="1"/>
        <v>14979</v>
      </c>
      <c r="J11" s="799"/>
      <c r="K11" s="799">
        <f>SUM(K19:K33)</f>
        <v>56515</v>
      </c>
      <c r="L11" s="799"/>
      <c r="M11" s="800">
        <f>SUM(M19:M33)</f>
        <v>78795357</v>
      </c>
    </row>
    <row r="12" spans="1:13" s="801" customFormat="1" ht="13.5" customHeight="1">
      <c r="A12" s="796"/>
      <c r="B12" s="803" t="s">
        <v>1120</v>
      </c>
      <c r="C12" s="798">
        <f>SUM(C35:C68)</f>
        <v>6455</v>
      </c>
      <c r="D12" s="799">
        <f>SUM(D35:D68)</f>
        <v>18400</v>
      </c>
      <c r="E12" s="799">
        <f>SUM(E35:E68)</f>
        <v>32274665</v>
      </c>
      <c r="F12" s="799">
        <f>SUM(F35:F68)</f>
        <v>484</v>
      </c>
      <c r="G12" s="799">
        <v>2099</v>
      </c>
      <c r="H12" s="799">
        <v>13133876</v>
      </c>
      <c r="I12" s="799">
        <f>SUM(I35:I68)</f>
        <v>5971</v>
      </c>
      <c r="J12" s="799"/>
      <c r="K12" s="799">
        <v>16301</v>
      </c>
      <c r="L12" s="799"/>
      <c r="M12" s="800">
        <v>19140789</v>
      </c>
    </row>
    <row r="13" spans="1:13" s="801" customFormat="1" ht="9.75" customHeight="1">
      <c r="A13" s="796"/>
      <c r="B13" s="803"/>
      <c r="C13" s="798"/>
      <c r="D13" s="799"/>
      <c r="E13" s="799"/>
      <c r="F13" s="799"/>
      <c r="G13" s="799"/>
      <c r="H13" s="799"/>
      <c r="I13" s="799"/>
      <c r="J13" s="799"/>
      <c r="K13" s="799"/>
      <c r="L13" s="799"/>
      <c r="M13" s="800"/>
    </row>
    <row r="14" spans="1:13" s="801" customFormat="1" ht="13.5" customHeight="1">
      <c r="A14" s="796"/>
      <c r="B14" s="803" t="s">
        <v>1123</v>
      </c>
      <c r="C14" s="798">
        <f aca="true" t="shared" si="2" ref="C14:I14">+C19+C25+C26+C27+C30+C31+C32+C35+C36+C37+C38+C39+C40+C41</f>
        <v>10843</v>
      </c>
      <c r="D14" s="799">
        <f t="shared" si="2"/>
        <v>49193</v>
      </c>
      <c r="E14" s="799">
        <f t="shared" si="2"/>
        <v>154398830</v>
      </c>
      <c r="F14" s="799">
        <f t="shared" si="2"/>
        <v>2008</v>
      </c>
      <c r="G14" s="799">
        <f t="shared" si="2"/>
        <v>17420</v>
      </c>
      <c r="H14" s="799">
        <f t="shared" si="2"/>
        <v>110615339</v>
      </c>
      <c r="I14" s="799">
        <f t="shared" si="2"/>
        <v>8835</v>
      </c>
      <c r="J14" s="799"/>
      <c r="K14" s="799">
        <f>+K19+K25+K26+K27+K30+K31+K32+K35+K36+K37+K38+K39+K40+K41</f>
        <v>31773</v>
      </c>
      <c r="L14" s="799"/>
      <c r="M14" s="800">
        <f>+M19+M25+M26+M27+M30+M31+M32+M35+M36+M37+M38+M39+M40+M41</f>
        <v>43783491</v>
      </c>
    </row>
    <row r="15" spans="1:13" s="801" customFormat="1" ht="13.5" customHeight="1">
      <c r="A15" s="796"/>
      <c r="B15" s="803" t="s">
        <v>1125</v>
      </c>
      <c r="C15" s="798">
        <f>+C24+C43+C44+C45+C46+C47+C48+C49</f>
        <v>2009</v>
      </c>
      <c r="D15" s="799">
        <f>+D24+D43+D44+D45+D46+D47+D48+D49</f>
        <v>7140</v>
      </c>
      <c r="E15" s="799">
        <f>+E24+E43+E44+E45+E46+E47+E48+E49</f>
        <v>16221851</v>
      </c>
      <c r="F15" s="799">
        <f>+F24+F43+F44+F45+F46+F47+F48+F49</f>
        <v>241</v>
      </c>
      <c r="G15" s="799">
        <v>1415</v>
      </c>
      <c r="H15" s="799">
        <v>8289585</v>
      </c>
      <c r="I15" s="799">
        <f>+I24+I43+I44+I45+I46+I47+I48+I49</f>
        <v>1768</v>
      </c>
      <c r="J15" s="799"/>
      <c r="K15" s="799">
        <v>5725</v>
      </c>
      <c r="L15" s="799"/>
      <c r="M15" s="800">
        <v>7932266</v>
      </c>
    </row>
    <row r="16" spans="1:13" s="801" customFormat="1" ht="13.5" customHeight="1">
      <c r="A16" s="796"/>
      <c r="B16" s="803" t="s">
        <v>1127</v>
      </c>
      <c r="C16" s="798">
        <f aca="true" t="shared" si="3" ref="C16:I16">+C20+C29+C33+C51+C52+C53+C54+C55</f>
        <v>4892</v>
      </c>
      <c r="D16" s="799">
        <f t="shared" si="3"/>
        <v>18652</v>
      </c>
      <c r="E16" s="799">
        <f t="shared" si="3"/>
        <v>40392024</v>
      </c>
      <c r="F16" s="799">
        <f t="shared" si="3"/>
        <v>692</v>
      </c>
      <c r="G16" s="799">
        <f t="shared" si="3"/>
        <v>4281</v>
      </c>
      <c r="H16" s="799">
        <f t="shared" si="3"/>
        <v>21914876</v>
      </c>
      <c r="I16" s="799">
        <f t="shared" si="3"/>
        <v>4200</v>
      </c>
      <c r="J16" s="799"/>
      <c r="K16" s="799">
        <v>14371</v>
      </c>
      <c r="L16" s="799"/>
      <c r="M16" s="800">
        <f>+M20+M29+M33+M51+M52+M53+M54+M55</f>
        <v>18477148</v>
      </c>
    </row>
    <row r="17" spans="1:13" s="801" customFormat="1" ht="13.5" customHeight="1">
      <c r="A17" s="796"/>
      <c r="B17" s="803" t="s">
        <v>1129</v>
      </c>
      <c r="C17" s="798">
        <f>+C21+C22+C57+C58+C59+C60+C61+C62+C63+C64+C65+C66+C67+C68</f>
        <v>7264</v>
      </c>
      <c r="D17" s="799">
        <f>+D21+D22+D57+D58+D59+D60+D61+D62+D63+D64+D65+D66+D67+D68</f>
        <v>29722</v>
      </c>
      <c r="E17" s="799">
        <f>+E21+E22+E57+E58+E59+E60+E61+E62+E63+E64+E65+E66+E67+E68</f>
        <v>69575486</v>
      </c>
      <c r="F17" s="799">
        <f>+F21+F22+F57+F58+F59+F60+F61+F62+F63+F64+F65+F66+F67+F68</f>
        <v>1117</v>
      </c>
      <c r="G17" s="799">
        <v>8775</v>
      </c>
      <c r="H17" s="799">
        <v>41832245</v>
      </c>
      <c r="I17" s="799">
        <f>+I21+I22+I57+I58+I59+I60+I61+I62+I63+I64+I65+I66+I67+I68</f>
        <v>6147</v>
      </c>
      <c r="J17" s="799"/>
      <c r="K17" s="799">
        <v>20947</v>
      </c>
      <c r="L17" s="799"/>
      <c r="M17" s="800">
        <v>27743241</v>
      </c>
    </row>
    <row r="18" spans="1:13" s="783" customFormat="1" ht="9.75" customHeight="1">
      <c r="A18" s="782"/>
      <c r="B18" s="804" t="s">
        <v>1657</v>
      </c>
      <c r="C18" s="793"/>
      <c r="D18" s="794"/>
      <c r="E18" s="805"/>
      <c r="F18" s="794"/>
      <c r="G18" s="794"/>
      <c r="H18" s="794"/>
      <c r="I18" s="794"/>
      <c r="J18" s="794"/>
      <c r="K18" s="794"/>
      <c r="L18" s="794"/>
      <c r="M18" s="795"/>
    </row>
    <row r="19" spans="1:13" s="783" customFormat="1" ht="12" customHeight="1">
      <c r="A19" s="782"/>
      <c r="B19" s="788" t="s">
        <v>1132</v>
      </c>
      <c r="C19" s="806">
        <f>+F19+I19</f>
        <v>5064</v>
      </c>
      <c r="D19" s="807">
        <f>+G19+K19</f>
        <v>29444</v>
      </c>
      <c r="E19" s="807">
        <f>+H19+M19</f>
        <v>118306144</v>
      </c>
      <c r="F19" s="807">
        <v>1313</v>
      </c>
      <c r="G19" s="807">
        <v>13812</v>
      </c>
      <c r="H19" s="807">
        <v>94989485</v>
      </c>
      <c r="I19" s="807">
        <v>3751</v>
      </c>
      <c r="J19" s="807"/>
      <c r="K19" s="807">
        <v>15632</v>
      </c>
      <c r="L19" s="807"/>
      <c r="M19" s="808">
        <v>23316659</v>
      </c>
    </row>
    <row r="20" spans="1:13" s="783" customFormat="1" ht="12" customHeight="1">
      <c r="A20" s="782"/>
      <c r="B20" s="788" t="s">
        <v>1133</v>
      </c>
      <c r="C20" s="806">
        <f>+F20+I20</f>
        <v>1900</v>
      </c>
      <c r="D20" s="807">
        <f>+G20+K20</f>
        <v>8639</v>
      </c>
      <c r="E20" s="807">
        <f>+H20+M20</f>
        <v>18382935</v>
      </c>
      <c r="F20" s="807">
        <v>383</v>
      </c>
      <c r="G20" s="807">
        <v>2798</v>
      </c>
      <c r="H20" s="807">
        <v>10472030</v>
      </c>
      <c r="I20" s="807">
        <v>1517</v>
      </c>
      <c r="J20" s="807"/>
      <c r="K20" s="807">
        <v>5841</v>
      </c>
      <c r="L20" s="807"/>
      <c r="M20" s="808">
        <v>7910905</v>
      </c>
    </row>
    <row r="21" spans="1:13" s="783" customFormat="1" ht="12" customHeight="1">
      <c r="A21" s="782"/>
      <c r="B21" s="788" t="s">
        <v>1135</v>
      </c>
      <c r="C21" s="806">
        <f>+F21+I21</f>
        <v>2354</v>
      </c>
      <c r="D21" s="807">
        <f>+G21+K21</f>
        <v>10428</v>
      </c>
      <c r="E21" s="807">
        <f>+H21+M21</f>
        <v>19894914</v>
      </c>
      <c r="F21" s="807">
        <v>389</v>
      </c>
      <c r="G21" s="807">
        <v>2950</v>
      </c>
      <c r="H21" s="807">
        <v>9767727</v>
      </c>
      <c r="I21" s="807">
        <v>1965</v>
      </c>
      <c r="J21" s="807"/>
      <c r="K21" s="807">
        <v>7478</v>
      </c>
      <c r="L21" s="807"/>
      <c r="M21" s="808">
        <v>10127187</v>
      </c>
    </row>
    <row r="22" spans="1:13" s="783" customFormat="1" ht="12" customHeight="1">
      <c r="A22" s="782"/>
      <c r="B22" s="788" t="s">
        <v>1137</v>
      </c>
      <c r="C22" s="806">
        <f>+F22+I22</f>
        <v>2631</v>
      </c>
      <c r="D22" s="807">
        <f>+G22+K22</f>
        <v>12703</v>
      </c>
      <c r="E22" s="807">
        <f>+H22+M22</f>
        <v>39359268</v>
      </c>
      <c r="F22" s="807">
        <v>564</v>
      </c>
      <c r="G22" s="807">
        <v>4893</v>
      </c>
      <c r="H22" s="807">
        <v>28425841</v>
      </c>
      <c r="I22" s="807">
        <v>2067</v>
      </c>
      <c r="J22" s="807"/>
      <c r="K22" s="807">
        <v>7810</v>
      </c>
      <c r="L22" s="807"/>
      <c r="M22" s="808">
        <v>10933427</v>
      </c>
    </row>
    <row r="23" spans="1:13" s="783" customFormat="1" ht="7.5" customHeight="1">
      <c r="A23" s="782"/>
      <c r="B23" s="788"/>
      <c r="C23" s="806"/>
      <c r="D23" s="807"/>
      <c r="E23" s="807"/>
      <c r="F23" s="807"/>
      <c r="G23" s="807"/>
      <c r="H23" s="807"/>
      <c r="I23" s="807"/>
      <c r="J23" s="807"/>
      <c r="K23" s="807"/>
      <c r="L23" s="807"/>
      <c r="M23" s="808"/>
    </row>
    <row r="24" spans="1:13" s="783" customFormat="1" ht="12" customHeight="1">
      <c r="A24" s="782"/>
      <c r="B24" s="788" t="s">
        <v>1139</v>
      </c>
      <c r="C24" s="806">
        <f>+F24+I24</f>
        <v>1056</v>
      </c>
      <c r="D24" s="807">
        <f>+G24+K24</f>
        <v>4685</v>
      </c>
      <c r="E24" s="807">
        <f>+H24+M24</f>
        <v>13217988</v>
      </c>
      <c r="F24" s="807">
        <v>214</v>
      </c>
      <c r="G24" s="807">
        <v>1337</v>
      </c>
      <c r="H24" s="807">
        <v>8189400</v>
      </c>
      <c r="I24" s="807">
        <v>842</v>
      </c>
      <c r="J24" s="807"/>
      <c r="K24" s="807">
        <v>3348</v>
      </c>
      <c r="L24" s="807"/>
      <c r="M24" s="808">
        <v>5028588</v>
      </c>
    </row>
    <row r="25" spans="1:13" s="783" customFormat="1" ht="12" customHeight="1">
      <c r="A25" s="782"/>
      <c r="B25" s="788" t="s">
        <v>1141</v>
      </c>
      <c r="C25" s="806">
        <f>+F25+I25</f>
        <v>778</v>
      </c>
      <c r="D25" s="807">
        <f>+G25+K25</f>
        <v>2965</v>
      </c>
      <c r="E25" s="807">
        <f>+H25+M25</f>
        <v>5587286</v>
      </c>
      <c r="F25" s="807">
        <v>126</v>
      </c>
      <c r="G25" s="807">
        <v>684</v>
      </c>
      <c r="H25" s="807">
        <v>2286878</v>
      </c>
      <c r="I25" s="807">
        <v>652</v>
      </c>
      <c r="J25" s="807"/>
      <c r="K25" s="807">
        <v>2281</v>
      </c>
      <c r="L25" s="807"/>
      <c r="M25" s="808">
        <v>3300408</v>
      </c>
    </row>
    <row r="26" spans="1:13" s="783" customFormat="1" ht="12" customHeight="1">
      <c r="A26" s="782"/>
      <c r="B26" s="788" t="s">
        <v>1143</v>
      </c>
      <c r="C26" s="806">
        <f>+F26+I26</f>
        <v>621</v>
      </c>
      <c r="D26" s="807">
        <f>+G26+K26</f>
        <v>2095</v>
      </c>
      <c r="E26" s="807">
        <f>+H26+M26</f>
        <v>3036914</v>
      </c>
      <c r="F26" s="807">
        <v>61</v>
      </c>
      <c r="G26" s="807">
        <v>276</v>
      </c>
      <c r="H26" s="807">
        <v>851250</v>
      </c>
      <c r="I26" s="807">
        <v>560</v>
      </c>
      <c r="J26" s="807"/>
      <c r="K26" s="807">
        <v>1819</v>
      </c>
      <c r="L26" s="807"/>
      <c r="M26" s="808">
        <v>2185664</v>
      </c>
    </row>
    <row r="27" spans="1:13" s="783" customFormat="1" ht="12" customHeight="1">
      <c r="A27" s="782"/>
      <c r="B27" s="788" t="s">
        <v>1144</v>
      </c>
      <c r="C27" s="806">
        <f>+F27+I27</f>
        <v>606</v>
      </c>
      <c r="D27" s="807">
        <f>+G27+K27</f>
        <v>1984</v>
      </c>
      <c r="E27" s="807">
        <f>+H27+M27</f>
        <v>3521418</v>
      </c>
      <c r="F27" s="807">
        <v>71</v>
      </c>
      <c r="G27" s="807">
        <v>380</v>
      </c>
      <c r="H27" s="807">
        <v>1532188</v>
      </c>
      <c r="I27" s="807">
        <v>535</v>
      </c>
      <c r="J27" s="807"/>
      <c r="K27" s="807">
        <v>1604</v>
      </c>
      <c r="L27" s="807"/>
      <c r="M27" s="808">
        <v>1989230</v>
      </c>
    </row>
    <row r="28" spans="1:13" s="783" customFormat="1" ht="9" customHeight="1">
      <c r="A28" s="782"/>
      <c r="B28" s="788"/>
      <c r="C28" s="806"/>
      <c r="D28" s="807"/>
      <c r="E28" s="807"/>
      <c r="F28" s="807"/>
      <c r="G28" s="807"/>
      <c r="H28" s="807"/>
      <c r="I28" s="807"/>
      <c r="J28" s="807"/>
      <c r="K28" s="807"/>
      <c r="L28" s="807"/>
      <c r="M28" s="808"/>
    </row>
    <row r="29" spans="1:13" s="783" customFormat="1" ht="12" customHeight="1">
      <c r="A29" s="782"/>
      <c r="B29" s="788" t="s">
        <v>1147</v>
      </c>
      <c r="C29" s="806">
        <f>+F29+I29</f>
        <v>681</v>
      </c>
      <c r="D29" s="807">
        <f>+G29+K29</f>
        <v>2660</v>
      </c>
      <c r="E29" s="807">
        <f>+H29+M29</f>
        <v>5262133</v>
      </c>
      <c r="F29" s="807">
        <v>87</v>
      </c>
      <c r="G29" s="807">
        <v>476</v>
      </c>
      <c r="H29" s="807">
        <v>2217007</v>
      </c>
      <c r="I29" s="807">
        <v>594</v>
      </c>
      <c r="J29" s="807"/>
      <c r="K29" s="807">
        <v>2184</v>
      </c>
      <c r="L29" s="807"/>
      <c r="M29" s="808">
        <v>3045126</v>
      </c>
    </row>
    <row r="30" spans="1:13" s="783" customFormat="1" ht="12" customHeight="1">
      <c r="A30" s="782"/>
      <c r="B30" s="788" t="s">
        <v>1149</v>
      </c>
      <c r="C30" s="806">
        <f>+F30+I30</f>
        <v>995</v>
      </c>
      <c r="D30" s="807">
        <f>+G30+K30</f>
        <v>4275</v>
      </c>
      <c r="E30" s="807">
        <f>+H30+M30</f>
        <v>11697060</v>
      </c>
      <c r="F30" s="807">
        <v>164</v>
      </c>
      <c r="G30" s="807">
        <v>1179</v>
      </c>
      <c r="H30" s="807">
        <v>7310410</v>
      </c>
      <c r="I30" s="807">
        <v>831</v>
      </c>
      <c r="J30" s="807"/>
      <c r="K30" s="807">
        <v>3096</v>
      </c>
      <c r="L30" s="807"/>
      <c r="M30" s="808">
        <v>4386650</v>
      </c>
    </row>
    <row r="31" spans="1:13" s="783" customFormat="1" ht="12" customHeight="1">
      <c r="A31" s="782"/>
      <c r="B31" s="788" t="s">
        <v>1151</v>
      </c>
      <c r="C31" s="806">
        <f>+F31+I31</f>
        <v>651</v>
      </c>
      <c r="D31" s="807">
        <f>+G31+K31</f>
        <v>2425</v>
      </c>
      <c r="E31" s="807">
        <f>+H31+M31</f>
        <v>3816486</v>
      </c>
      <c r="F31" s="807">
        <v>74</v>
      </c>
      <c r="G31" s="807">
        <v>440</v>
      </c>
      <c r="H31" s="807">
        <v>1464851</v>
      </c>
      <c r="I31" s="807">
        <v>577</v>
      </c>
      <c r="J31" s="807"/>
      <c r="K31" s="807">
        <v>1985</v>
      </c>
      <c r="L31" s="807"/>
      <c r="M31" s="808">
        <v>2351635</v>
      </c>
    </row>
    <row r="32" spans="1:13" s="783" customFormat="1" ht="12" customHeight="1">
      <c r="A32" s="782"/>
      <c r="B32" s="788" t="s">
        <v>1153</v>
      </c>
      <c r="C32" s="806">
        <f>+F32+I32</f>
        <v>442</v>
      </c>
      <c r="D32" s="807">
        <f>+G32+K32</f>
        <v>1207</v>
      </c>
      <c r="E32" s="807">
        <f>+H32+M32</f>
        <v>1692017</v>
      </c>
      <c r="F32" s="807">
        <v>27</v>
      </c>
      <c r="G32" s="807">
        <v>78</v>
      </c>
      <c r="H32" s="807">
        <v>171533</v>
      </c>
      <c r="I32" s="807">
        <v>415</v>
      </c>
      <c r="J32" s="807"/>
      <c r="K32" s="807">
        <v>1129</v>
      </c>
      <c r="L32" s="807"/>
      <c r="M32" s="808">
        <v>1520484</v>
      </c>
    </row>
    <row r="33" spans="1:13" s="783" customFormat="1" ht="12" customHeight="1">
      <c r="A33" s="782"/>
      <c r="B33" s="788" t="s">
        <v>1155</v>
      </c>
      <c r="C33" s="806">
        <f>+F33+I33</f>
        <v>774</v>
      </c>
      <c r="D33" s="807">
        <f>+G33+K33</f>
        <v>2797</v>
      </c>
      <c r="E33" s="807">
        <f>+H33+M33</f>
        <v>4538963</v>
      </c>
      <c r="F33" s="807">
        <v>101</v>
      </c>
      <c r="G33" s="807">
        <v>489</v>
      </c>
      <c r="H33" s="807">
        <v>1839569</v>
      </c>
      <c r="I33" s="807">
        <v>673</v>
      </c>
      <c r="J33" s="807"/>
      <c r="K33" s="807">
        <v>2308</v>
      </c>
      <c r="L33" s="807"/>
      <c r="M33" s="808">
        <v>2699394</v>
      </c>
    </row>
    <row r="34" spans="1:13" s="783" customFormat="1" ht="9" customHeight="1">
      <c r="A34" s="782"/>
      <c r="B34" s="788"/>
      <c r="C34" s="806"/>
      <c r="D34" s="807"/>
      <c r="E34" s="807"/>
      <c r="F34" s="807"/>
      <c r="G34" s="807"/>
      <c r="H34" s="807"/>
      <c r="I34" s="807"/>
      <c r="J34" s="807"/>
      <c r="K34" s="807"/>
      <c r="L34" s="807"/>
      <c r="M34" s="808"/>
    </row>
    <row r="35" spans="1:13" s="783" customFormat="1" ht="12" customHeight="1">
      <c r="A35" s="782"/>
      <c r="B35" s="788" t="s">
        <v>1157</v>
      </c>
      <c r="C35" s="806">
        <f aca="true" t="shared" si="4" ref="C35:C41">+F35+I35</f>
        <v>259</v>
      </c>
      <c r="D35" s="807">
        <f aca="true" t="shared" si="5" ref="D35:D41">+G35+K35</f>
        <v>752</v>
      </c>
      <c r="E35" s="807">
        <f aca="true" t="shared" si="6" ref="E35:E41">+H35+M35</f>
        <v>1544778</v>
      </c>
      <c r="F35" s="807">
        <v>27</v>
      </c>
      <c r="G35" s="807">
        <v>92</v>
      </c>
      <c r="H35" s="807">
        <v>892927</v>
      </c>
      <c r="I35" s="807">
        <v>232</v>
      </c>
      <c r="J35" s="807"/>
      <c r="K35" s="807">
        <v>660</v>
      </c>
      <c r="L35" s="807"/>
      <c r="M35" s="808">
        <v>651851</v>
      </c>
    </row>
    <row r="36" spans="1:13" s="783" customFormat="1" ht="12" customHeight="1">
      <c r="A36" s="782"/>
      <c r="B36" s="788" t="s">
        <v>1159</v>
      </c>
      <c r="C36" s="806">
        <f t="shared" si="4"/>
        <v>203</v>
      </c>
      <c r="D36" s="807">
        <f t="shared" si="5"/>
        <v>545</v>
      </c>
      <c r="E36" s="807">
        <f t="shared" si="6"/>
        <v>714998</v>
      </c>
      <c r="F36" s="807">
        <v>30</v>
      </c>
      <c r="G36" s="807">
        <v>99</v>
      </c>
      <c r="H36" s="807">
        <v>246055</v>
      </c>
      <c r="I36" s="807">
        <v>173</v>
      </c>
      <c r="J36" s="807"/>
      <c r="K36" s="807">
        <v>446</v>
      </c>
      <c r="L36" s="807"/>
      <c r="M36" s="808">
        <v>468943</v>
      </c>
    </row>
    <row r="37" spans="1:13" s="783" customFormat="1" ht="12" customHeight="1">
      <c r="A37" s="782"/>
      <c r="B37" s="788" t="s">
        <v>1161</v>
      </c>
      <c r="C37" s="806">
        <f t="shared" si="4"/>
        <v>490</v>
      </c>
      <c r="D37" s="807">
        <f t="shared" si="5"/>
        <v>1491</v>
      </c>
      <c r="E37" s="807">
        <f t="shared" si="6"/>
        <v>2148003</v>
      </c>
      <c r="F37" s="807">
        <v>69</v>
      </c>
      <c r="G37" s="807">
        <v>226</v>
      </c>
      <c r="H37" s="807">
        <v>588658</v>
      </c>
      <c r="I37" s="807">
        <v>421</v>
      </c>
      <c r="J37" s="807"/>
      <c r="K37" s="807">
        <v>1265</v>
      </c>
      <c r="L37" s="807"/>
      <c r="M37" s="808">
        <v>1559345</v>
      </c>
    </row>
    <row r="38" spans="1:13" s="783" customFormat="1" ht="12" customHeight="1">
      <c r="A38" s="782"/>
      <c r="B38" s="788" t="s">
        <v>1163</v>
      </c>
      <c r="C38" s="806">
        <f t="shared" si="4"/>
        <v>131</v>
      </c>
      <c r="D38" s="807">
        <f t="shared" si="5"/>
        <v>351</v>
      </c>
      <c r="E38" s="807">
        <f t="shared" si="6"/>
        <v>488487</v>
      </c>
      <c r="F38" s="807">
        <v>3</v>
      </c>
      <c r="G38" s="807">
        <v>20</v>
      </c>
      <c r="H38" s="807">
        <v>39548</v>
      </c>
      <c r="I38" s="807">
        <v>128</v>
      </c>
      <c r="J38" s="807"/>
      <c r="K38" s="807">
        <v>331</v>
      </c>
      <c r="L38" s="807"/>
      <c r="M38" s="808">
        <v>448939</v>
      </c>
    </row>
    <row r="39" spans="1:13" s="783" customFormat="1" ht="12" customHeight="1">
      <c r="A39" s="782"/>
      <c r="B39" s="788" t="s">
        <v>1165</v>
      </c>
      <c r="C39" s="806">
        <f t="shared" si="4"/>
        <v>193</v>
      </c>
      <c r="D39" s="807">
        <f t="shared" si="5"/>
        <v>497</v>
      </c>
      <c r="E39" s="807">
        <f t="shared" si="6"/>
        <v>604607</v>
      </c>
      <c r="F39" s="807">
        <v>19</v>
      </c>
      <c r="G39" s="807">
        <v>54</v>
      </c>
      <c r="H39" s="807">
        <v>100362</v>
      </c>
      <c r="I39" s="807">
        <v>174</v>
      </c>
      <c r="J39" s="807"/>
      <c r="K39" s="807">
        <v>443</v>
      </c>
      <c r="L39" s="807"/>
      <c r="M39" s="808">
        <v>504245</v>
      </c>
    </row>
    <row r="40" spans="1:13" s="783" customFormat="1" ht="12" customHeight="1">
      <c r="A40" s="782"/>
      <c r="B40" s="788" t="s">
        <v>1117</v>
      </c>
      <c r="C40" s="806">
        <f t="shared" si="4"/>
        <v>242</v>
      </c>
      <c r="D40" s="807">
        <f t="shared" si="5"/>
        <v>689</v>
      </c>
      <c r="E40" s="807">
        <f t="shared" si="6"/>
        <v>767037</v>
      </c>
      <c r="F40" s="807">
        <v>19</v>
      </c>
      <c r="G40" s="807">
        <v>53</v>
      </c>
      <c r="H40" s="807">
        <v>80054</v>
      </c>
      <c r="I40" s="807">
        <v>223</v>
      </c>
      <c r="J40" s="807"/>
      <c r="K40" s="807">
        <v>636</v>
      </c>
      <c r="L40" s="807"/>
      <c r="M40" s="808">
        <v>686983</v>
      </c>
    </row>
    <row r="41" spans="1:13" s="783" customFormat="1" ht="12" customHeight="1">
      <c r="A41" s="782"/>
      <c r="B41" s="788" t="s">
        <v>1118</v>
      </c>
      <c r="C41" s="806">
        <f t="shared" si="4"/>
        <v>168</v>
      </c>
      <c r="D41" s="807">
        <f t="shared" si="5"/>
        <v>473</v>
      </c>
      <c r="E41" s="807">
        <f t="shared" si="6"/>
        <v>473595</v>
      </c>
      <c r="F41" s="807">
        <v>5</v>
      </c>
      <c r="G41" s="807">
        <v>27</v>
      </c>
      <c r="H41" s="807">
        <v>61140</v>
      </c>
      <c r="I41" s="807">
        <v>163</v>
      </c>
      <c r="J41" s="807"/>
      <c r="K41" s="807">
        <v>446</v>
      </c>
      <c r="L41" s="807"/>
      <c r="M41" s="808">
        <v>412455</v>
      </c>
    </row>
    <row r="42" spans="1:13" s="783" customFormat="1" ht="9" customHeight="1">
      <c r="A42" s="782"/>
      <c r="B42" s="788"/>
      <c r="C42" s="806"/>
      <c r="D42" s="807"/>
      <c r="E42" s="807"/>
      <c r="F42" s="807"/>
      <c r="G42" s="807"/>
      <c r="H42" s="807"/>
      <c r="I42" s="807"/>
      <c r="J42" s="807"/>
      <c r="K42" s="807"/>
      <c r="L42" s="807"/>
      <c r="M42" s="808"/>
    </row>
    <row r="43" spans="1:13" s="783" customFormat="1" ht="12" customHeight="1">
      <c r="A43" s="782"/>
      <c r="B43" s="788" t="s">
        <v>1121</v>
      </c>
      <c r="C43" s="806">
        <f aca="true" t="shared" si="7" ref="C43:C49">+F43+I43</f>
        <v>126</v>
      </c>
      <c r="D43" s="807">
        <f aca="true" t="shared" si="8" ref="D43:D49">+G43+K43</f>
        <v>354</v>
      </c>
      <c r="E43" s="807">
        <f aca="true" t="shared" si="9" ref="E43:E49">+H43+M43</f>
        <v>409999</v>
      </c>
      <c r="F43" s="807">
        <v>2</v>
      </c>
      <c r="G43" s="807">
        <v>0</v>
      </c>
      <c r="H43" s="807">
        <v>0</v>
      </c>
      <c r="I43" s="807">
        <v>124</v>
      </c>
      <c r="J43" s="809" t="s">
        <v>1661</v>
      </c>
      <c r="K43" s="807">
        <v>354</v>
      </c>
      <c r="L43" s="809" t="s">
        <v>1661</v>
      </c>
      <c r="M43" s="808">
        <v>409999</v>
      </c>
    </row>
    <row r="44" spans="1:13" s="783" customFormat="1" ht="12" customHeight="1">
      <c r="A44" s="782"/>
      <c r="B44" s="788" t="s">
        <v>1122</v>
      </c>
      <c r="C44" s="806">
        <f t="shared" si="7"/>
        <v>241</v>
      </c>
      <c r="D44" s="807">
        <f t="shared" si="8"/>
        <v>641</v>
      </c>
      <c r="E44" s="807">
        <f t="shared" si="9"/>
        <v>657907</v>
      </c>
      <c r="F44" s="807">
        <v>8</v>
      </c>
      <c r="G44" s="807">
        <v>30</v>
      </c>
      <c r="H44" s="807">
        <v>35106</v>
      </c>
      <c r="I44" s="807">
        <v>233</v>
      </c>
      <c r="J44" s="807"/>
      <c r="K44" s="807">
        <v>611</v>
      </c>
      <c r="L44" s="807"/>
      <c r="M44" s="808">
        <v>622801</v>
      </c>
    </row>
    <row r="45" spans="1:13" s="783" customFormat="1" ht="12" customHeight="1">
      <c r="A45" s="782"/>
      <c r="B45" s="788" t="s">
        <v>1124</v>
      </c>
      <c r="C45" s="806">
        <f t="shared" si="7"/>
        <v>114</v>
      </c>
      <c r="D45" s="807">
        <f t="shared" si="8"/>
        <v>254</v>
      </c>
      <c r="E45" s="807">
        <f t="shared" si="9"/>
        <v>339338</v>
      </c>
      <c r="F45" s="807">
        <v>5</v>
      </c>
      <c r="G45" s="807">
        <v>10</v>
      </c>
      <c r="H45" s="807">
        <v>13930</v>
      </c>
      <c r="I45" s="807">
        <v>109</v>
      </c>
      <c r="J45" s="807"/>
      <c r="K45" s="807">
        <v>244</v>
      </c>
      <c r="L45" s="807"/>
      <c r="M45" s="808">
        <v>325408</v>
      </c>
    </row>
    <row r="46" spans="1:13" s="783" customFormat="1" ht="12" customHeight="1">
      <c r="A46" s="782"/>
      <c r="B46" s="788" t="s">
        <v>1126</v>
      </c>
      <c r="C46" s="806">
        <f t="shared" si="7"/>
        <v>192</v>
      </c>
      <c r="D46" s="807">
        <f t="shared" si="8"/>
        <v>520</v>
      </c>
      <c r="E46" s="807">
        <f t="shared" si="9"/>
        <v>694940</v>
      </c>
      <c r="F46" s="807">
        <v>4</v>
      </c>
      <c r="G46" s="807">
        <v>15</v>
      </c>
      <c r="H46" s="807">
        <v>22182</v>
      </c>
      <c r="I46" s="807">
        <v>188</v>
      </c>
      <c r="J46" s="809"/>
      <c r="K46" s="807">
        <v>505</v>
      </c>
      <c r="L46" s="809"/>
      <c r="M46" s="808">
        <v>672758</v>
      </c>
    </row>
    <row r="47" spans="1:13" s="783" customFormat="1" ht="12" customHeight="1">
      <c r="A47" s="782"/>
      <c r="B47" s="788" t="s">
        <v>1128</v>
      </c>
      <c r="C47" s="806">
        <f t="shared" si="7"/>
        <v>104</v>
      </c>
      <c r="D47" s="807">
        <f t="shared" si="8"/>
        <v>260</v>
      </c>
      <c r="E47" s="807">
        <f t="shared" si="9"/>
        <v>278156</v>
      </c>
      <c r="F47" s="807">
        <v>5</v>
      </c>
      <c r="G47" s="807">
        <v>6</v>
      </c>
      <c r="H47" s="809">
        <v>5600</v>
      </c>
      <c r="I47" s="807">
        <v>99</v>
      </c>
      <c r="J47" s="809"/>
      <c r="K47" s="807">
        <v>254</v>
      </c>
      <c r="L47" s="809"/>
      <c r="M47" s="808">
        <v>272556</v>
      </c>
    </row>
    <row r="48" spans="1:13" s="783" customFormat="1" ht="12" customHeight="1">
      <c r="A48" s="782"/>
      <c r="B48" s="788" t="s">
        <v>1130</v>
      </c>
      <c r="C48" s="806">
        <f t="shared" si="7"/>
        <v>84</v>
      </c>
      <c r="D48" s="807">
        <f t="shared" si="8"/>
        <v>185</v>
      </c>
      <c r="E48" s="807">
        <f t="shared" si="9"/>
        <v>330373</v>
      </c>
      <c r="F48" s="807">
        <v>1</v>
      </c>
      <c r="G48" s="807">
        <v>0</v>
      </c>
      <c r="H48" s="809">
        <v>0</v>
      </c>
      <c r="I48" s="807">
        <v>83</v>
      </c>
      <c r="J48" s="809" t="s">
        <v>1661</v>
      </c>
      <c r="K48" s="809">
        <v>185</v>
      </c>
      <c r="L48" s="809" t="s">
        <v>1661</v>
      </c>
      <c r="M48" s="810">
        <v>330373</v>
      </c>
    </row>
    <row r="49" spans="1:13" s="783" customFormat="1" ht="12" customHeight="1">
      <c r="A49" s="782"/>
      <c r="B49" s="788" t="s">
        <v>1131</v>
      </c>
      <c r="C49" s="806">
        <f t="shared" si="7"/>
        <v>92</v>
      </c>
      <c r="D49" s="807">
        <f t="shared" si="8"/>
        <v>241</v>
      </c>
      <c r="E49" s="807">
        <f t="shared" si="9"/>
        <v>293150</v>
      </c>
      <c r="F49" s="807">
        <v>2</v>
      </c>
      <c r="G49" s="807">
        <v>0</v>
      </c>
      <c r="H49" s="807">
        <v>0</v>
      </c>
      <c r="I49" s="807">
        <v>90</v>
      </c>
      <c r="J49" s="809" t="s">
        <v>1661</v>
      </c>
      <c r="K49" s="809">
        <v>241</v>
      </c>
      <c r="L49" s="809" t="s">
        <v>1661</v>
      </c>
      <c r="M49" s="810">
        <v>293150</v>
      </c>
    </row>
    <row r="50" spans="1:13" s="783" customFormat="1" ht="9" customHeight="1">
      <c r="A50" s="782"/>
      <c r="B50" s="788"/>
      <c r="C50" s="806"/>
      <c r="D50" s="807"/>
      <c r="E50" s="807"/>
      <c r="F50" s="807"/>
      <c r="G50" s="807"/>
      <c r="H50" s="807"/>
      <c r="I50" s="807"/>
      <c r="J50" s="809"/>
      <c r="K50" s="809"/>
      <c r="L50" s="809"/>
      <c r="M50" s="810"/>
    </row>
    <row r="51" spans="1:13" s="783" customFormat="1" ht="12" customHeight="1">
      <c r="A51" s="782"/>
      <c r="B51" s="788" t="s">
        <v>1134</v>
      </c>
      <c r="C51" s="806">
        <f>+F51+I51</f>
        <v>473</v>
      </c>
      <c r="D51" s="807">
        <f>+G51+K51</f>
        <v>1616</v>
      </c>
      <c r="E51" s="807">
        <f>+H51+M51</f>
        <v>8688055</v>
      </c>
      <c r="F51" s="807">
        <v>55</v>
      </c>
      <c r="G51" s="807">
        <v>319</v>
      </c>
      <c r="H51" s="807">
        <v>6947561</v>
      </c>
      <c r="I51" s="807">
        <v>418</v>
      </c>
      <c r="J51" s="807"/>
      <c r="K51" s="807">
        <v>1297</v>
      </c>
      <c r="L51" s="807"/>
      <c r="M51" s="808">
        <v>1740494</v>
      </c>
    </row>
    <row r="52" spans="1:13" s="783" customFormat="1" ht="12" customHeight="1">
      <c r="A52" s="782"/>
      <c r="B52" s="788" t="s">
        <v>1136</v>
      </c>
      <c r="C52" s="806">
        <f>+F52+I52</f>
        <v>351</v>
      </c>
      <c r="D52" s="807">
        <f>+G52+K52</f>
        <v>1069</v>
      </c>
      <c r="E52" s="807">
        <f>+H52+M52</f>
        <v>1178990</v>
      </c>
      <c r="F52" s="807">
        <v>17</v>
      </c>
      <c r="G52" s="807">
        <v>34</v>
      </c>
      <c r="H52" s="807">
        <v>40441</v>
      </c>
      <c r="I52" s="807">
        <v>334</v>
      </c>
      <c r="J52" s="807"/>
      <c r="K52" s="807">
        <v>1035</v>
      </c>
      <c r="L52" s="807"/>
      <c r="M52" s="808">
        <v>1138549</v>
      </c>
    </row>
    <row r="53" spans="1:13" s="783" customFormat="1" ht="12" customHeight="1">
      <c r="A53" s="782"/>
      <c r="B53" s="788" t="s">
        <v>1138</v>
      </c>
      <c r="C53" s="806">
        <f>+F53+I53</f>
        <v>224</v>
      </c>
      <c r="D53" s="807">
        <f>+G53+K53</f>
        <v>621</v>
      </c>
      <c r="E53" s="807">
        <f>+H53+M53</f>
        <v>785370</v>
      </c>
      <c r="F53" s="807">
        <v>13</v>
      </c>
      <c r="G53" s="807">
        <v>42</v>
      </c>
      <c r="H53" s="807">
        <v>82351</v>
      </c>
      <c r="I53" s="807">
        <v>211</v>
      </c>
      <c r="J53" s="807"/>
      <c r="K53" s="807">
        <v>579</v>
      </c>
      <c r="L53" s="807"/>
      <c r="M53" s="808">
        <v>703019</v>
      </c>
    </row>
    <row r="54" spans="1:13" s="783" customFormat="1" ht="12" customHeight="1">
      <c r="A54" s="782"/>
      <c r="B54" s="788" t="s">
        <v>1140</v>
      </c>
      <c r="C54" s="806">
        <f>+F54+I54</f>
        <v>322</v>
      </c>
      <c r="D54" s="807">
        <f>+G54+K54</f>
        <v>887</v>
      </c>
      <c r="E54" s="807">
        <f>+H54+M54</f>
        <v>1090567</v>
      </c>
      <c r="F54" s="807">
        <v>25</v>
      </c>
      <c r="G54" s="807">
        <v>103</v>
      </c>
      <c r="H54" s="807">
        <v>246937</v>
      </c>
      <c r="I54" s="807">
        <v>297</v>
      </c>
      <c r="J54" s="807"/>
      <c r="K54" s="807">
        <v>784</v>
      </c>
      <c r="L54" s="807"/>
      <c r="M54" s="808">
        <v>843630</v>
      </c>
    </row>
    <row r="55" spans="1:13" s="783" customFormat="1" ht="12" customHeight="1">
      <c r="A55" s="782"/>
      <c r="B55" s="788" t="s">
        <v>1142</v>
      </c>
      <c r="C55" s="806">
        <f>+F55+I55</f>
        <v>167</v>
      </c>
      <c r="D55" s="807">
        <f>+G55+K55</f>
        <v>363</v>
      </c>
      <c r="E55" s="807">
        <f>+H55+M55</f>
        <v>465011</v>
      </c>
      <c r="F55" s="807">
        <v>11</v>
      </c>
      <c r="G55" s="807">
        <v>20</v>
      </c>
      <c r="H55" s="807">
        <v>68980</v>
      </c>
      <c r="I55" s="807">
        <v>156</v>
      </c>
      <c r="J55" s="807"/>
      <c r="K55" s="807">
        <v>343</v>
      </c>
      <c r="L55" s="807"/>
      <c r="M55" s="808">
        <v>396031</v>
      </c>
    </row>
    <row r="56" spans="1:13" s="783" customFormat="1" ht="9" customHeight="1">
      <c r="A56" s="782"/>
      <c r="B56" s="788"/>
      <c r="C56" s="806"/>
      <c r="D56" s="807"/>
      <c r="E56" s="807"/>
      <c r="F56" s="807"/>
      <c r="G56" s="807"/>
      <c r="H56" s="807"/>
      <c r="I56" s="807"/>
      <c r="J56" s="807"/>
      <c r="K56" s="807"/>
      <c r="L56" s="807"/>
      <c r="M56" s="808"/>
    </row>
    <row r="57" spans="1:13" s="783" customFormat="1" ht="12" customHeight="1">
      <c r="A57" s="782"/>
      <c r="B57" s="788" t="s">
        <v>1145</v>
      </c>
      <c r="C57" s="806">
        <f aca="true" t="shared" si="10" ref="C57:C68">+F57+I57</f>
        <v>141</v>
      </c>
      <c r="D57" s="807">
        <f aca="true" t="shared" si="11" ref="D57:D68">+G57+K57</f>
        <v>384</v>
      </c>
      <c r="E57" s="807">
        <f aca="true" t="shared" si="12" ref="E57:E68">+H57+M57</f>
        <v>494258</v>
      </c>
      <c r="F57" s="807">
        <v>7</v>
      </c>
      <c r="G57" s="807">
        <v>43</v>
      </c>
      <c r="H57" s="807">
        <v>82057</v>
      </c>
      <c r="I57" s="807">
        <v>134</v>
      </c>
      <c r="J57" s="807"/>
      <c r="K57" s="807">
        <v>341</v>
      </c>
      <c r="L57" s="807"/>
      <c r="M57" s="808">
        <v>412201</v>
      </c>
    </row>
    <row r="58" spans="1:13" s="783" customFormat="1" ht="12" customHeight="1">
      <c r="A58" s="782"/>
      <c r="B58" s="788" t="s">
        <v>1146</v>
      </c>
      <c r="C58" s="806">
        <f t="shared" si="10"/>
        <v>376</v>
      </c>
      <c r="D58" s="807">
        <f t="shared" si="11"/>
        <v>1190</v>
      </c>
      <c r="E58" s="807">
        <f t="shared" si="12"/>
        <v>1568575</v>
      </c>
      <c r="F58" s="807">
        <v>34</v>
      </c>
      <c r="G58" s="807">
        <v>145</v>
      </c>
      <c r="H58" s="807">
        <v>253257</v>
      </c>
      <c r="I58" s="807">
        <v>342</v>
      </c>
      <c r="J58" s="807"/>
      <c r="K58" s="807">
        <v>1045</v>
      </c>
      <c r="L58" s="807"/>
      <c r="M58" s="808">
        <v>1315318</v>
      </c>
    </row>
    <row r="59" spans="1:13" s="783" customFormat="1" ht="12" customHeight="1">
      <c r="A59" s="782"/>
      <c r="B59" s="788" t="s">
        <v>1148</v>
      </c>
      <c r="C59" s="806">
        <f t="shared" si="10"/>
        <v>188</v>
      </c>
      <c r="D59" s="807">
        <f t="shared" si="11"/>
        <v>571</v>
      </c>
      <c r="E59" s="807">
        <f t="shared" si="12"/>
        <v>796559</v>
      </c>
      <c r="F59" s="807">
        <v>8</v>
      </c>
      <c r="G59" s="807">
        <v>26</v>
      </c>
      <c r="H59" s="807">
        <v>29269</v>
      </c>
      <c r="I59" s="807">
        <v>180</v>
      </c>
      <c r="J59" s="807"/>
      <c r="K59" s="807">
        <v>545</v>
      </c>
      <c r="L59" s="807"/>
      <c r="M59" s="808">
        <v>767290</v>
      </c>
    </row>
    <row r="60" spans="1:13" s="783" customFormat="1" ht="12" customHeight="1">
      <c r="A60" s="782"/>
      <c r="B60" s="788" t="s">
        <v>1150</v>
      </c>
      <c r="C60" s="806">
        <f t="shared" si="10"/>
        <v>113</v>
      </c>
      <c r="D60" s="807">
        <f t="shared" si="11"/>
        <v>341</v>
      </c>
      <c r="E60" s="807">
        <f t="shared" si="12"/>
        <v>374876</v>
      </c>
      <c r="F60" s="807">
        <v>5</v>
      </c>
      <c r="G60" s="807">
        <v>30</v>
      </c>
      <c r="H60" s="807">
        <v>25202</v>
      </c>
      <c r="I60" s="807">
        <v>108</v>
      </c>
      <c r="J60" s="809"/>
      <c r="K60" s="807">
        <v>311</v>
      </c>
      <c r="L60" s="809"/>
      <c r="M60" s="808">
        <v>349674</v>
      </c>
    </row>
    <row r="61" spans="1:13" s="783" customFormat="1" ht="12" customHeight="1">
      <c r="A61" s="782"/>
      <c r="B61" s="788" t="s">
        <v>1152</v>
      </c>
      <c r="C61" s="806">
        <f t="shared" si="10"/>
        <v>135</v>
      </c>
      <c r="D61" s="807">
        <f t="shared" si="11"/>
        <v>339</v>
      </c>
      <c r="E61" s="807">
        <f t="shared" si="12"/>
        <v>447992</v>
      </c>
      <c r="F61" s="807">
        <v>10</v>
      </c>
      <c r="G61" s="807">
        <v>40</v>
      </c>
      <c r="H61" s="807">
        <v>56122</v>
      </c>
      <c r="I61" s="807">
        <v>125</v>
      </c>
      <c r="J61" s="807"/>
      <c r="K61" s="807">
        <v>299</v>
      </c>
      <c r="L61" s="807"/>
      <c r="M61" s="808">
        <v>391870</v>
      </c>
    </row>
    <row r="62" spans="1:13" s="783" customFormat="1" ht="12" customHeight="1">
      <c r="A62" s="782"/>
      <c r="B62" s="788" t="s">
        <v>1154</v>
      </c>
      <c r="C62" s="806">
        <f t="shared" si="10"/>
        <v>134</v>
      </c>
      <c r="D62" s="807">
        <f t="shared" si="11"/>
        <v>546</v>
      </c>
      <c r="E62" s="807">
        <f t="shared" si="12"/>
        <v>3049178</v>
      </c>
      <c r="F62" s="807">
        <v>34</v>
      </c>
      <c r="G62" s="807">
        <v>289</v>
      </c>
      <c r="H62" s="807">
        <v>2679213</v>
      </c>
      <c r="I62" s="807">
        <v>100</v>
      </c>
      <c r="J62" s="807"/>
      <c r="K62" s="807">
        <v>257</v>
      </c>
      <c r="L62" s="807"/>
      <c r="M62" s="808">
        <v>369965</v>
      </c>
    </row>
    <row r="63" spans="1:13" s="783" customFormat="1" ht="12" customHeight="1">
      <c r="A63" s="782"/>
      <c r="B63" s="788" t="s">
        <v>1156</v>
      </c>
      <c r="C63" s="806">
        <f t="shared" si="10"/>
        <v>92</v>
      </c>
      <c r="D63" s="807">
        <f t="shared" si="11"/>
        <v>268</v>
      </c>
      <c r="E63" s="807">
        <f t="shared" si="12"/>
        <v>273693</v>
      </c>
      <c r="F63" s="345">
        <v>1</v>
      </c>
      <c r="G63" s="807">
        <v>0</v>
      </c>
      <c r="H63" s="807">
        <v>0</v>
      </c>
      <c r="I63" s="807">
        <v>91</v>
      </c>
      <c r="J63" s="809" t="s">
        <v>1661</v>
      </c>
      <c r="K63" s="807">
        <v>268</v>
      </c>
      <c r="L63" s="809" t="s">
        <v>1661</v>
      </c>
      <c r="M63" s="808">
        <v>273693</v>
      </c>
    </row>
    <row r="64" spans="1:13" s="783" customFormat="1" ht="12" customHeight="1">
      <c r="A64" s="782"/>
      <c r="B64" s="788" t="s">
        <v>1158</v>
      </c>
      <c r="C64" s="806">
        <f t="shared" si="10"/>
        <v>313</v>
      </c>
      <c r="D64" s="807">
        <f t="shared" si="11"/>
        <v>779</v>
      </c>
      <c r="E64" s="807">
        <f t="shared" si="12"/>
        <v>870264</v>
      </c>
      <c r="F64" s="807">
        <v>24</v>
      </c>
      <c r="G64" s="807">
        <v>70</v>
      </c>
      <c r="H64" s="807">
        <v>187525</v>
      </c>
      <c r="I64" s="807">
        <v>289</v>
      </c>
      <c r="J64" s="807"/>
      <c r="K64" s="807">
        <v>709</v>
      </c>
      <c r="L64" s="807"/>
      <c r="M64" s="808">
        <v>682739</v>
      </c>
    </row>
    <row r="65" spans="1:13" s="783" customFormat="1" ht="12" customHeight="1">
      <c r="A65" s="782"/>
      <c r="B65" s="788" t="s">
        <v>1160</v>
      </c>
      <c r="C65" s="806">
        <f t="shared" si="10"/>
        <v>373</v>
      </c>
      <c r="D65" s="807">
        <f t="shared" si="11"/>
        <v>1007</v>
      </c>
      <c r="E65" s="807">
        <f t="shared" si="12"/>
        <v>1265378</v>
      </c>
      <c r="F65" s="807">
        <v>20</v>
      </c>
      <c r="G65" s="807">
        <v>73</v>
      </c>
      <c r="H65" s="807">
        <v>138160</v>
      </c>
      <c r="I65" s="807">
        <v>353</v>
      </c>
      <c r="J65" s="807"/>
      <c r="K65" s="807">
        <v>934</v>
      </c>
      <c r="L65" s="807"/>
      <c r="M65" s="808">
        <v>1127218</v>
      </c>
    </row>
    <row r="66" spans="1:13" s="783" customFormat="1" ht="12" customHeight="1">
      <c r="A66" s="782"/>
      <c r="B66" s="788" t="s">
        <v>1162</v>
      </c>
      <c r="C66" s="806">
        <f t="shared" si="10"/>
        <v>162</v>
      </c>
      <c r="D66" s="807">
        <f t="shared" si="11"/>
        <v>408</v>
      </c>
      <c r="E66" s="807">
        <f t="shared" si="12"/>
        <v>463288</v>
      </c>
      <c r="F66" s="807">
        <v>7</v>
      </c>
      <c r="G66" s="807">
        <v>20</v>
      </c>
      <c r="H66" s="807">
        <v>21983</v>
      </c>
      <c r="I66" s="807">
        <v>155</v>
      </c>
      <c r="J66" s="807"/>
      <c r="K66" s="807">
        <v>388</v>
      </c>
      <c r="L66" s="807"/>
      <c r="M66" s="808">
        <v>441305</v>
      </c>
    </row>
    <row r="67" spans="1:13" s="783" customFormat="1" ht="12" customHeight="1">
      <c r="A67" s="782"/>
      <c r="B67" s="788" t="s">
        <v>1164</v>
      </c>
      <c r="C67" s="806">
        <f t="shared" si="10"/>
        <v>133</v>
      </c>
      <c r="D67" s="807">
        <f t="shared" si="11"/>
        <v>326</v>
      </c>
      <c r="E67" s="807">
        <f t="shared" si="12"/>
        <v>324159</v>
      </c>
      <c r="F67" s="807">
        <v>11</v>
      </c>
      <c r="G67" s="807">
        <v>48</v>
      </c>
      <c r="H67" s="807">
        <v>38804</v>
      </c>
      <c r="I67" s="807">
        <v>122</v>
      </c>
      <c r="J67" s="807"/>
      <c r="K67" s="807">
        <v>278</v>
      </c>
      <c r="L67" s="807"/>
      <c r="M67" s="808">
        <v>285355</v>
      </c>
    </row>
    <row r="68" spans="1:13" s="783" customFormat="1" ht="12" customHeight="1">
      <c r="A68" s="782"/>
      <c r="B68" s="811" t="s">
        <v>1166</v>
      </c>
      <c r="C68" s="812">
        <f t="shared" si="10"/>
        <v>119</v>
      </c>
      <c r="D68" s="813">
        <f t="shared" si="11"/>
        <v>432</v>
      </c>
      <c r="E68" s="813">
        <f t="shared" si="12"/>
        <v>393084</v>
      </c>
      <c r="F68" s="813">
        <v>3</v>
      </c>
      <c r="G68" s="813">
        <v>0</v>
      </c>
      <c r="H68" s="813">
        <v>0</v>
      </c>
      <c r="I68" s="813">
        <v>116</v>
      </c>
      <c r="J68" s="814" t="s">
        <v>1661</v>
      </c>
      <c r="K68" s="813">
        <v>432</v>
      </c>
      <c r="L68" s="814" t="s">
        <v>1661</v>
      </c>
      <c r="M68" s="815">
        <v>393084</v>
      </c>
    </row>
    <row r="69" ht="12">
      <c r="B69" s="775" t="s">
        <v>1662</v>
      </c>
    </row>
    <row r="70" ht="12">
      <c r="B70" s="775" t="s">
        <v>1663</v>
      </c>
    </row>
  </sheetData>
  <mergeCells count="12">
    <mergeCell ref="D5:D6"/>
    <mergeCell ref="F5:F6"/>
    <mergeCell ref="B4:B6"/>
    <mergeCell ref="J5:K6"/>
    <mergeCell ref="C4:E4"/>
    <mergeCell ref="C5:C6"/>
    <mergeCell ref="L5:M5"/>
    <mergeCell ref="L6:M6"/>
    <mergeCell ref="I4:M4"/>
    <mergeCell ref="G5:G6"/>
    <mergeCell ref="I5:I6"/>
    <mergeCell ref="F4:H4"/>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B1:M128"/>
  <sheetViews>
    <sheetView workbookViewId="0" topLeftCell="A1">
      <selection activeCell="A1" sqref="A1"/>
    </sheetView>
  </sheetViews>
  <sheetFormatPr defaultColWidth="9.00390625" defaultRowHeight="12" customHeight="1"/>
  <cols>
    <col min="1" max="1" width="2.625" style="816" customWidth="1"/>
    <col min="2" max="2" width="3.125" style="816" customWidth="1"/>
    <col min="3" max="3" width="22.625" style="816" customWidth="1"/>
    <col min="4" max="4" width="12.625" style="816" customWidth="1"/>
    <col min="5" max="5" width="9.125" style="816" customWidth="1"/>
    <col min="6" max="6" width="12.625" style="818" customWidth="1"/>
    <col min="7" max="7" width="9.125" style="816" customWidth="1"/>
    <col min="8" max="8" width="13.625" style="816" customWidth="1"/>
    <col min="9" max="9" width="9.125" style="816" customWidth="1"/>
    <col min="10" max="16384" width="9.00390625" style="816" customWidth="1"/>
  </cols>
  <sheetData>
    <row r="1" ht="12" customHeight="1">
      <c r="B1" s="817" t="s">
        <v>463</v>
      </c>
    </row>
    <row r="3" ht="12" customHeight="1" thickBot="1">
      <c r="I3" s="819" t="s">
        <v>412</v>
      </c>
    </row>
    <row r="4" spans="2:13" ht="12" customHeight="1" thickTop="1">
      <c r="B4" s="1526" t="s">
        <v>413</v>
      </c>
      <c r="C4" s="1527"/>
      <c r="D4" s="1532" t="s">
        <v>462</v>
      </c>
      <c r="E4" s="1533"/>
      <c r="F4" s="1532">
        <v>59</v>
      </c>
      <c r="G4" s="1533"/>
      <c r="H4" s="1532" t="s">
        <v>414</v>
      </c>
      <c r="I4" s="1533"/>
      <c r="J4" s="820"/>
      <c r="K4" s="820"/>
      <c r="L4" s="820"/>
      <c r="M4" s="820"/>
    </row>
    <row r="5" spans="2:13" ht="12" customHeight="1">
      <c r="B5" s="1528"/>
      <c r="C5" s="1529"/>
      <c r="D5" s="1534" t="s">
        <v>415</v>
      </c>
      <c r="E5" s="1536" t="s">
        <v>1223</v>
      </c>
      <c r="F5" s="1534" t="s">
        <v>415</v>
      </c>
      <c r="G5" s="1536" t="s">
        <v>1223</v>
      </c>
      <c r="H5" s="1534" t="s">
        <v>415</v>
      </c>
      <c r="I5" s="1536" t="s">
        <v>416</v>
      </c>
      <c r="J5" s="820"/>
      <c r="K5" s="820"/>
      <c r="L5" s="820"/>
      <c r="M5" s="820"/>
    </row>
    <row r="6" spans="2:13" ht="12" customHeight="1">
      <c r="B6" s="1530"/>
      <c r="C6" s="1531"/>
      <c r="D6" s="1535"/>
      <c r="E6" s="1536"/>
      <c r="F6" s="1535"/>
      <c r="G6" s="1536"/>
      <c r="H6" s="1535"/>
      <c r="I6" s="1536"/>
      <c r="J6" s="820"/>
      <c r="K6" s="820"/>
      <c r="L6" s="820"/>
      <c r="M6" s="820"/>
    </row>
    <row r="7" spans="2:9" s="821" customFormat="1" ht="12" customHeight="1">
      <c r="B7" s="1539" t="s">
        <v>417</v>
      </c>
      <c r="C7" s="1540"/>
      <c r="D7" s="822">
        <f>SUM(D9,D14,D32,D34,D45,D50,D56,D60)</f>
        <v>83371275</v>
      </c>
      <c r="E7" s="823">
        <v>100</v>
      </c>
      <c r="F7" s="824">
        <f>SUM(F9+F14+F32+F34+F45+F50+F56+F60)</f>
        <v>97784133</v>
      </c>
      <c r="G7" s="823">
        <v>100</v>
      </c>
      <c r="H7" s="825">
        <f>+F7-D7</f>
        <v>14412858</v>
      </c>
      <c r="I7" s="826">
        <v>17.3</v>
      </c>
    </row>
    <row r="8" spans="2:9" ht="12" customHeight="1">
      <c r="B8" s="827"/>
      <c r="C8" s="828"/>
      <c r="D8" s="829"/>
      <c r="E8" s="830"/>
      <c r="F8" s="831"/>
      <c r="G8" s="830"/>
      <c r="H8" s="832"/>
      <c r="I8" s="833"/>
    </row>
    <row r="9" spans="2:9" ht="12" customHeight="1">
      <c r="B9" s="1537" t="s">
        <v>418</v>
      </c>
      <c r="C9" s="1541"/>
      <c r="D9" s="829">
        <f>SUM(D11:D12)</f>
        <v>1765827</v>
      </c>
      <c r="E9" s="836">
        <f>D9/D$7*100</f>
        <v>2.118028061823452</v>
      </c>
      <c r="F9" s="831">
        <f>SUM(F11:F12)</f>
        <v>1628158</v>
      </c>
      <c r="G9" s="836">
        <v>1.7</v>
      </c>
      <c r="H9" s="832">
        <f>+F9-D9</f>
        <v>-137669</v>
      </c>
      <c r="I9" s="833">
        <v>-7.8</v>
      </c>
    </row>
    <row r="10" spans="2:9" ht="12" customHeight="1">
      <c r="B10" s="827" t="s">
        <v>419</v>
      </c>
      <c r="C10" s="835"/>
      <c r="D10" s="829"/>
      <c r="E10" s="836"/>
      <c r="F10" s="831"/>
      <c r="G10" s="836"/>
      <c r="H10" s="832"/>
      <c r="I10" s="833"/>
    </row>
    <row r="11" spans="2:9" ht="12" customHeight="1">
      <c r="B11" s="827"/>
      <c r="C11" s="835" t="s">
        <v>420</v>
      </c>
      <c r="D11" s="829">
        <v>1724884</v>
      </c>
      <c r="E11" s="836"/>
      <c r="F11" s="831">
        <v>1628158</v>
      </c>
      <c r="G11" s="836"/>
      <c r="H11" s="832"/>
      <c r="I11" s="833"/>
    </row>
    <row r="12" spans="2:9" ht="12" customHeight="1">
      <c r="B12" s="827"/>
      <c r="C12" s="835" t="s">
        <v>421</v>
      </c>
      <c r="D12" s="829">
        <v>40943</v>
      </c>
      <c r="E12" s="836"/>
      <c r="F12" s="831">
        <v>0</v>
      </c>
      <c r="G12" s="836"/>
      <c r="H12" s="832"/>
      <c r="I12" s="833"/>
    </row>
    <row r="13" spans="2:9" ht="12" customHeight="1">
      <c r="B13" s="827"/>
      <c r="C13" s="835"/>
      <c r="D13" s="829"/>
      <c r="E13" s="836"/>
      <c r="F13" s="831"/>
      <c r="G13" s="836"/>
      <c r="H13" s="832"/>
      <c r="I13" s="833"/>
    </row>
    <row r="14" spans="2:9" ht="12" customHeight="1">
      <c r="B14" s="1537" t="s">
        <v>422</v>
      </c>
      <c r="C14" s="1541"/>
      <c r="D14" s="829">
        <v>68997343</v>
      </c>
      <c r="E14" s="836">
        <f>+D14/D$7*100</f>
        <v>82.75913136748838</v>
      </c>
      <c r="F14" s="831">
        <v>83840754</v>
      </c>
      <c r="G14" s="836">
        <f>+F14/F$7*100</f>
        <v>85.74065283168181</v>
      </c>
      <c r="H14" s="832">
        <f>+F14-D14</f>
        <v>14843411</v>
      </c>
      <c r="I14" s="833">
        <v>21.5</v>
      </c>
    </row>
    <row r="15" spans="2:9" ht="12" customHeight="1">
      <c r="B15" s="827" t="s">
        <v>419</v>
      </c>
      <c r="C15" s="835"/>
      <c r="D15" s="829"/>
      <c r="E15" s="836"/>
      <c r="F15" s="831"/>
      <c r="G15" s="836"/>
      <c r="H15" s="832"/>
      <c r="I15" s="833"/>
    </row>
    <row r="16" spans="2:9" ht="12" customHeight="1">
      <c r="B16" s="827"/>
      <c r="C16" s="835" t="s">
        <v>423</v>
      </c>
      <c r="D16" s="829">
        <v>2261092</v>
      </c>
      <c r="E16" s="836"/>
      <c r="F16" s="831">
        <v>2614405</v>
      </c>
      <c r="G16" s="836"/>
      <c r="H16" s="832"/>
      <c r="I16" s="833"/>
    </row>
    <row r="17" spans="2:9" ht="12" customHeight="1">
      <c r="B17" s="827"/>
      <c r="C17" s="835" t="s">
        <v>424</v>
      </c>
      <c r="D17" s="829">
        <v>544236</v>
      </c>
      <c r="E17" s="836"/>
      <c r="F17" s="831">
        <v>973839</v>
      </c>
      <c r="G17" s="836"/>
      <c r="H17" s="832"/>
      <c r="I17" s="833"/>
    </row>
    <row r="18" spans="2:9" ht="12" customHeight="1">
      <c r="B18" s="827"/>
      <c r="C18" s="835" t="s">
        <v>425</v>
      </c>
      <c r="D18" s="829">
        <v>7645876</v>
      </c>
      <c r="E18" s="836"/>
      <c r="F18" s="831">
        <v>13460451</v>
      </c>
      <c r="G18" s="836"/>
      <c r="H18" s="832"/>
      <c r="I18" s="833"/>
    </row>
    <row r="19" spans="2:9" ht="12" customHeight="1">
      <c r="B19" s="827"/>
      <c r="C19" s="835" t="s">
        <v>426</v>
      </c>
      <c r="D19" s="829">
        <v>37171762</v>
      </c>
      <c r="E19" s="836"/>
      <c r="F19" s="831">
        <v>49621624</v>
      </c>
      <c r="G19" s="836"/>
      <c r="H19" s="832"/>
      <c r="I19" s="833"/>
    </row>
    <row r="20" spans="2:9" ht="12" customHeight="1">
      <c r="B20" s="827"/>
      <c r="C20" s="835" t="s">
        <v>427</v>
      </c>
      <c r="D20" s="829">
        <v>335338</v>
      </c>
      <c r="E20" s="836"/>
      <c r="F20" s="831">
        <v>442483</v>
      </c>
      <c r="G20" s="836"/>
      <c r="H20" s="832"/>
      <c r="I20" s="833"/>
    </row>
    <row r="21" spans="2:9" ht="12" customHeight="1">
      <c r="B21" s="827"/>
      <c r="C21" s="835" t="s">
        <v>428</v>
      </c>
      <c r="D21" s="829">
        <v>971000</v>
      </c>
      <c r="E21" s="836"/>
      <c r="F21" s="831">
        <v>602786</v>
      </c>
      <c r="G21" s="836"/>
      <c r="H21" s="832"/>
      <c r="I21" s="833"/>
    </row>
    <row r="22" spans="2:9" ht="12" customHeight="1">
      <c r="B22" s="827"/>
      <c r="C22" s="835" t="s">
        <v>429</v>
      </c>
      <c r="D22" s="829">
        <v>88096</v>
      </c>
      <c r="E22" s="836"/>
      <c r="F22" s="831">
        <v>554178</v>
      </c>
      <c r="G22" s="836"/>
      <c r="H22" s="832"/>
      <c r="I22" s="833"/>
    </row>
    <row r="23" spans="2:9" ht="12" customHeight="1">
      <c r="B23" s="827"/>
      <c r="C23" s="835" t="s">
        <v>430</v>
      </c>
      <c r="D23" s="829">
        <v>747975</v>
      </c>
      <c r="E23" s="836"/>
      <c r="F23" s="831">
        <v>743801</v>
      </c>
      <c r="G23" s="836"/>
      <c r="H23" s="832"/>
      <c r="I23" s="833"/>
    </row>
    <row r="24" spans="2:9" ht="12" customHeight="1">
      <c r="B24" s="827"/>
      <c r="C24" s="835" t="s">
        <v>431</v>
      </c>
      <c r="D24" s="829">
        <v>4021553</v>
      </c>
      <c r="E24" s="836"/>
      <c r="F24" s="831">
        <v>2194763</v>
      </c>
      <c r="G24" s="836"/>
      <c r="H24" s="832"/>
      <c r="I24" s="833"/>
    </row>
    <row r="25" spans="2:9" ht="12" customHeight="1">
      <c r="B25" s="827"/>
      <c r="C25" s="835" t="s">
        <v>432</v>
      </c>
      <c r="D25" s="829">
        <v>9866000</v>
      </c>
      <c r="E25" s="836"/>
      <c r="F25" s="831">
        <v>7851000</v>
      </c>
      <c r="G25" s="836"/>
      <c r="H25" s="832"/>
      <c r="I25" s="833"/>
    </row>
    <row r="26" spans="2:9" ht="12" customHeight="1">
      <c r="B26" s="827"/>
      <c r="C26" s="835" t="s">
        <v>433</v>
      </c>
      <c r="D26" s="829">
        <v>245739</v>
      </c>
      <c r="E26" s="836"/>
      <c r="F26" s="831">
        <v>987921</v>
      </c>
      <c r="G26" s="836"/>
      <c r="H26" s="832"/>
      <c r="I26" s="833"/>
    </row>
    <row r="27" spans="2:9" ht="12" customHeight="1">
      <c r="B27" s="827"/>
      <c r="C27" s="835" t="s">
        <v>434</v>
      </c>
      <c r="D27" s="829">
        <v>51700</v>
      </c>
      <c r="E27" s="836"/>
      <c r="F27" s="831">
        <v>293740</v>
      </c>
      <c r="G27" s="836"/>
      <c r="H27" s="832"/>
      <c r="I27" s="833"/>
    </row>
    <row r="28" spans="2:9" ht="12" customHeight="1">
      <c r="B28" s="827"/>
      <c r="C28" s="835" t="s">
        <v>435</v>
      </c>
      <c r="D28" s="829">
        <v>237937</v>
      </c>
      <c r="E28" s="836"/>
      <c r="F28" s="831">
        <v>886626</v>
      </c>
      <c r="G28" s="836"/>
      <c r="H28" s="832"/>
      <c r="I28" s="833"/>
    </row>
    <row r="29" spans="2:9" ht="12" customHeight="1">
      <c r="B29" s="827"/>
      <c r="C29" s="835" t="s">
        <v>436</v>
      </c>
      <c r="D29" s="829">
        <v>180594</v>
      </c>
      <c r="E29" s="836"/>
      <c r="F29" s="831">
        <v>1129254</v>
      </c>
      <c r="G29" s="836"/>
      <c r="H29" s="832"/>
      <c r="I29" s="833"/>
    </row>
    <row r="30" spans="2:9" ht="12" customHeight="1">
      <c r="B30" s="827"/>
      <c r="C30" s="835" t="s">
        <v>437</v>
      </c>
      <c r="D30" s="829">
        <v>850739</v>
      </c>
      <c r="E30" s="836"/>
      <c r="F30" s="831">
        <v>1295010</v>
      </c>
      <c r="G30" s="836"/>
      <c r="H30" s="832"/>
      <c r="I30" s="833"/>
    </row>
    <row r="31" spans="2:9" ht="12" customHeight="1">
      <c r="B31" s="827"/>
      <c r="C31" s="835"/>
      <c r="D31" s="829"/>
      <c r="E31" s="836"/>
      <c r="F31" s="831"/>
      <c r="G31" s="836"/>
      <c r="H31" s="832"/>
      <c r="I31" s="833"/>
    </row>
    <row r="32" spans="2:9" ht="12" customHeight="1">
      <c r="B32" s="1537" t="s">
        <v>438</v>
      </c>
      <c r="C32" s="1538"/>
      <c r="D32" s="829">
        <v>4227326</v>
      </c>
      <c r="E32" s="836">
        <f>+D32/D$7*100</f>
        <v>5.070482609268001</v>
      </c>
      <c r="F32" s="831">
        <v>3411858</v>
      </c>
      <c r="G32" s="836">
        <f>+F32/F$7*100</f>
        <v>3.489173442893849</v>
      </c>
      <c r="H32" s="832">
        <f>+F32-D32</f>
        <v>-815468</v>
      </c>
      <c r="I32" s="833">
        <v>-19.3</v>
      </c>
    </row>
    <row r="33" spans="2:9" ht="12" customHeight="1">
      <c r="B33" s="827"/>
      <c r="C33" s="835"/>
      <c r="D33" s="829"/>
      <c r="E33" s="836"/>
      <c r="F33" s="831"/>
      <c r="G33" s="836"/>
      <c r="H33" s="832"/>
      <c r="I33" s="833"/>
    </row>
    <row r="34" spans="2:9" ht="12" customHeight="1">
      <c r="B34" s="1537" t="s">
        <v>439</v>
      </c>
      <c r="C34" s="1542"/>
      <c r="D34" s="831">
        <f>SUM(D36:D43)</f>
        <v>2755878</v>
      </c>
      <c r="E34" s="836">
        <f>+D34/D$7*100</f>
        <v>3.3055485837298275</v>
      </c>
      <c r="F34" s="831">
        <f>SUM(F36:F43)</f>
        <v>2540239</v>
      </c>
      <c r="G34" s="836">
        <f>+F34/F$7*100</f>
        <v>2.5978028562159463</v>
      </c>
      <c r="H34" s="832">
        <f>+F34-D34</f>
        <v>-215639</v>
      </c>
      <c r="I34" s="833">
        <v>-7.8</v>
      </c>
    </row>
    <row r="35" spans="2:9" ht="12" customHeight="1">
      <c r="B35" s="827" t="s">
        <v>419</v>
      </c>
      <c r="C35" s="828"/>
      <c r="D35" s="829"/>
      <c r="E35" s="836"/>
      <c r="F35" s="831"/>
      <c r="G35" s="836"/>
      <c r="H35" s="832"/>
      <c r="I35" s="833"/>
    </row>
    <row r="36" spans="2:9" ht="12" customHeight="1">
      <c r="B36" s="834"/>
      <c r="C36" s="835" t="s">
        <v>440</v>
      </c>
      <c r="D36" s="829">
        <v>46991</v>
      </c>
      <c r="E36" s="836"/>
      <c r="F36" s="831">
        <v>28984</v>
      </c>
      <c r="G36" s="836"/>
      <c r="H36" s="832"/>
      <c r="I36" s="833"/>
    </row>
    <row r="37" spans="2:9" ht="12" customHeight="1">
      <c r="B37" s="834"/>
      <c r="C37" s="835" t="s">
        <v>441</v>
      </c>
      <c r="D37" s="829">
        <v>134918</v>
      </c>
      <c r="E37" s="836"/>
      <c r="F37" s="831">
        <v>122329</v>
      </c>
      <c r="G37" s="836"/>
      <c r="H37" s="832"/>
      <c r="I37" s="833"/>
    </row>
    <row r="38" spans="2:9" ht="12" customHeight="1">
      <c r="B38" s="834"/>
      <c r="C38" s="835" t="s">
        <v>442</v>
      </c>
      <c r="D38" s="829">
        <v>1482167</v>
      </c>
      <c r="E38" s="836"/>
      <c r="F38" s="831">
        <v>1817050</v>
      </c>
      <c r="G38" s="836"/>
      <c r="H38" s="832"/>
      <c r="I38" s="833"/>
    </row>
    <row r="39" spans="2:9" ht="12" customHeight="1">
      <c r="B39" s="834"/>
      <c r="C39" s="835" t="s">
        <v>443</v>
      </c>
      <c r="D39" s="829">
        <v>53765</v>
      </c>
      <c r="E39" s="836"/>
      <c r="F39" s="831">
        <v>66220</v>
      </c>
      <c r="G39" s="836"/>
      <c r="H39" s="832"/>
      <c r="I39" s="833"/>
    </row>
    <row r="40" spans="2:9" ht="12" customHeight="1">
      <c r="B40" s="834"/>
      <c r="C40" s="835" t="s">
        <v>444</v>
      </c>
      <c r="D40" s="829">
        <v>15755</v>
      </c>
      <c r="E40" s="836"/>
      <c r="F40" s="831">
        <v>22909</v>
      </c>
      <c r="G40" s="836"/>
      <c r="H40" s="832"/>
      <c r="I40" s="833"/>
    </row>
    <row r="41" spans="2:9" ht="12" customHeight="1">
      <c r="B41" s="834"/>
      <c r="C41" s="835" t="s">
        <v>445</v>
      </c>
      <c r="D41" s="829">
        <v>80920</v>
      </c>
      <c r="E41" s="836"/>
      <c r="F41" s="831">
        <v>134575</v>
      </c>
      <c r="G41" s="836"/>
      <c r="H41" s="832"/>
      <c r="I41" s="833"/>
    </row>
    <row r="42" spans="2:9" ht="12" customHeight="1">
      <c r="B42" s="834"/>
      <c r="C42" s="835" t="s">
        <v>446</v>
      </c>
      <c r="D42" s="829">
        <v>772604</v>
      </c>
      <c r="E42" s="836"/>
      <c r="F42" s="831">
        <v>148373</v>
      </c>
      <c r="G42" s="836"/>
      <c r="H42" s="832"/>
      <c r="I42" s="833"/>
    </row>
    <row r="43" spans="2:9" ht="12" customHeight="1">
      <c r="B43" s="834"/>
      <c r="C43" s="835" t="s">
        <v>447</v>
      </c>
      <c r="D43" s="829">
        <v>168758</v>
      </c>
      <c r="E43" s="836"/>
      <c r="F43" s="831">
        <v>199799</v>
      </c>
      <c r="G43" s="836"/>
      <c r="H43" s="832"/>
      <c r="I43" s="833"/>
    </row>
    <row r="44" spans="2:9" ht="12" customHeight="1">
      <c r="B44" s="834"/>
      <c r="C44" s="835"/>
      <c r="D44" s="829"/>
      <c r="E44" s="836"/>
      <c r="F44" s="831"/>
      <c r="G44" s="836"/>
      <c r="H44" s="832"/>
      <c r="I44" s="833"/>
    </row>
    <row r="45" spans="2:9" ht="12" customHeight="1">
      <c r="B45" s="1537" t="s">
        <v>448</v>
      </c>
      <c r="C45" s="1542"/>
      <c r="D45" s="829">
        <f>SUM(D47:D48)</f>
        <v>679190</v>
      </c>
      <c r="E45" s="836">
        <f>+D45/D$7*100</f>
        <v>0.8146570866284581</v>
      </c>
      <c r="F45" s="831">
        <f>SUM(F47:F48)</f>
        <v>590258</v>
      </c>
      <c r="G45" s="836">
        <f>+F45/F$7*100</f>
        <v>0.60363372041147</v>
      </c>
      <c r="H45" s="832">
        <f>+F45-D45</f>
        <v>-88932</v>
      </c>
      <c r="I45" s="833">
        <v>-13.1</v>
      </c>
    </row>
    <row r="46" spans="2:9" ht="12" customHeight="1">
      <c r="B46" s="827" t="s">
        <v>419</v>
      </c>
      <c r="C46" s="828"/>
      <c r="D46" s="829"/>
      <c r="E46" s="836"/>
      <c r="F46" s="831"/>
      <c r="G46" s="836"/>
      <c r="H46" s="832"/>
      <c r="I46" s="833"/>
    </row>
    <row r="47" spans="2:9" ht="12" customHeight="1">
      <c r="B47" s="834"/>
      <c r="C47" s="835" t="s">
        <v>449</v>
      </c>
      <c r="D47" s="829">
        <v>33561</v>
      </c>
      <c r="E47" s="836"/>
      <c r="F47" s="831">
        <v>24844</v>
      </c>
      <c r="G47" s="836"/>
      <c r="H47" s="832"/>
      <c r="I47" s="833"/>
    </row>
    <row r="48" spans="2:9" ht="12" customHeight="1">
      <c r="B48" s="834"/>
      <c r="C48" s="835" t="s">
        <v>450</v>
      </c>
      <c r="D48" s="829">
        <v>645629</v>
      </c>
      <c r="E48" s="836"/>
      <c r="F48" s="831">
        <v>565414</v>
      </c>
      <c r="G48" s="836"/>
      <c r="H48" s="832"/>
      <c r="I48" s="833"/>
    </row>
    <row r="49" spans="2:9" ht="12" customHeight="1">
      <c r="B49" s="834"/>
      <c r="C49" s="835"/>
      <c r="D49" s="829"/>
      <c r="E49" s="836"/>
      <c r="F49" s="831"/>
      <c r="G49" s="836"/>
      <c r="H49" s="832"/>
      <c r="I49" s="833"/>
    </row>
    <row r="50" spans="2:9" ht="12" customHeight="1">
      <c r="B50" s="1537" t="s">
        <v>451</v>
      </c>
      <c r="C50" s="1542"/>
      <c r="D50" s="829">
        <f>SUM(D52:D54)</f>
        <v>127216</v>
      </c>
      <c r="E50" s="836">
        <f>+D50/D$7*100</f>
        <v>0.15258972589779873</v>
      </c>
      <c r="F50" s="831">
        <f>SUM(F52:F54)</f>
        <v>270624</v>
      </c>
      <c r="G50" s="836">
        <f>+F50/F$7*100</f>
        <v>0.2767565572218143</v>
      </c>
      <c r="H50" s="832">
        <f>+F50-D50</f>
        <v>143408</v>
      </c>
      <c r="I50" s="833">
        <v>122.7</v>
      </c>
    </row>
    <row r="51" spans="2:9" ht="12" customHeight="1">
      <c r="B51" s="827" t="s">
        <v>419</v>
      </c>
      <c r="C51" s="828"/>
      <c r="D51" s="829"/>
      <c r="E51" s="836"/>
      <c r="F51" s="831"/>
      <c r="G51" s="836"/>
      <c r="H51" s="832"/>
      <c r="I51" s="833"/>
    </row>
    <row r="52" spans="2:9" ht="12" customHeight="1">
      <c r="B52" s="834"/>
      <c r="C52" s="835" t="s">
        <v>452</v>
      </c>
      <c r="D52" s="829">
        <v>499</v>
      </c>
      <c r="E52" s="836"/>
      <c r="F52" s="831">
        <v>0</v>
      </c>
      <c r="G52" s="836"/>
      <c r="H52" s="832"/>
      <c r="I52" s="833"/>
    </row>
    <row r="53" spans="2:9" ht="12" customHeight="1">
      <c r="B53" s="834"/>
      <c r="C53" s="835" t="s">
        <v>453</v>
      </c>
      <c r="D53" s="829">
        <v>95606</v>
      </c>
      <c r="E53" s="836"/>
      <c r="F53" s="831">
        <v>197991</v>
      </c>
      <c r="G53" s="836"/>
      <c r="H53" s="832"/>
      <c r="I53" s="833"/>
    </row>
    <row r="54" spans="2:9" ht="12" customHeight="1">
      <c r="B54" s="827"/>
      <c r="C54" s="835" t="s">
        <v>454</v>
      </c>
      <c r="D54" s="323">
        <v>31111</v>
      </c>
      <c r="E54" s="838"/>
      <c r="F54" s="324">
        <v>72633</v>
      </c>
      <c r="G54" s="838"/>
      <c r="H54" s="839"/>
      <c r="I54" s="184"/>
    </row>
    <row r="55" spans="2:9" ht="12" customHeight="1">
      <c r="B55" s="827"/>
      <c r="C55" s="828"/>
      <c r="D55" s="323"/>
      <c r="E55" s="838"/>
      <c r="F55" s="324"/>
      <c r="G55" s="838"/>
      <c r="H55" s="839"/>
      <c r="I55" s="184"/>
    </row>
    <row r="56" spans="2:9" ht="12" customHeight="1">
      <c r="B56" s="1537" t="s">
        <v>455</v>
      </c>
      <c r="C56" s="1538"/>
      <c r="D56" s="323">
        <f>SUM(D58)</f>
        <v>793327</v>
      </c>
      <c r="E56" s="836">
        <v>0.9</v>
      </c>
      <c r="F56" s="324">
        <f>SUM(F58:F58)</f>
        <v>373925</v>
      </c>
      <c r="G56" s="836">
        <f>+F56/F$7*100</f>
        <v>0.3823984408595206</v>
      </c>
      <c r="H56" s="832">
        <f>+F56-D56</f>
        <v>-419402</v>
      </c>
      <c r="I56" s="833">
        <v>-52.9</v>
      </c>
    </row>
    <row r="57" spans="2:9" ht="12" customHeight="1">
      <c r="B57" s="827" t="s">
        <v>419</v>
      </c>
      <c r="C57" s="837"/>
      <c r="D57" s="323"/>
      <c r="E57" s="836"/>
      <c r="F57" s="324"/>
      <c r="G57" s="836"/>
      <c r="H57" s="832"/>
      <c r="I57" s="833"/>
    </row>
    <row r="58" spans="2:9" ht="12" customHeight="1">
      <c r="B58" s="827"/>
      <c r="C58" s="840" t="s">
        <v>456</v>
      </c>
      <c r="D58" s="323">
        <v>793327</v>
      </c>
      <c r="E58" s="836"/>
      <c r="F58" s="324">
        <v>373925</v>
      </c>
      <c r="G58" s="836"/>
      <c r="H58" s="832"/>
      <c r="I58" s="833"/>
    </row>
    <row r="59" spans="2:9" ht="12" customHeight="1">
      <c r="B59" s="827"/>
      <c r="C59" s="835"/>
      <c r="D59" s="323"/>
      <c r="E59" s="838"/>
      <c r="F59" s="324"/>
      <c r="G59" s="838"/>
      <c r="H59" s="839"/>
      <c r="I59" s="184"/>
    </row>
    <row r="60" spans="2:9" ht="12" customHeight="1">
      <c r="B60" s="1537" t="s">
        <v>457</v>
      </c>
      <c r="C60" s="1538"/>
      <c r="D60" s="323">
        <f>SUM(D62:D64)</f>
        <v>4025168</v>
      </c>
      <c r="E60" s="836">
        <f>+D60/D$7*100</f>
        <v>4.828003410047406</v>
      </c>
      <c r="F60" s="324">
        <f>SUM(F62:F64)</f>
        <v>5128317</v>
      </c>
      <c r="G60" s="836">
        <f>+F60/F$7*100</f>
        <v>5.244528782599116</v>
      </c>
      <c r="H60" s="832">
        <f>+F60-D60</f>
        <v>1103149</v>
      </c>
      <c r="I60" s="833">
        <v>27.4</v>
      </c>
    </row>
    <row r="61" spans="2:9" ht="12" customHeight="1">
      <c r="B61" s="827" t="s">
        <v>419</v>
      </c>
      <c r="C61" s="837"/>
      <c r="D61" s="323"/>
      <c r="E61" s="836"/>
      <c r="F61" s="324"/>
      <c r="G61" s="836"/>
      <c r="H61" s="832"/>
      <c r="I61" s="833"/>
    </row>
    <row r="62" spans="2:9" ht="12" customHeight="1">
      <c r="B62" s="834"/>
      <c r="C62" s="835" t="s">
        <v>458</v>
      </c>
      <c r="D62" s="323">
        <v>17590</v>
      </c>
      <c r="E62" s="838"/>
      <c r="F62" s="324">
        <v>15563</v>
      </c>
      <c r="G62" s="838"/>
      <c r="H62" s="839"/>
      <c r="I62" s="184"/>
    </row>
    <row r="63" spans="2:9" ht="12" customHeight="1">
      <c r="B63" s="834"/>
      <c r="C63" s="835" t="s">
        <v>459</v>
      </c>
      <c r="D63" s="323">
        <v>3821697</v>
      </c>
      <c r="E63" s="838"/>
      <c r="F63" s="324">
        <v>4884812</v>
      </c>
      <c r="G63" s="838"/>
      <c r="H63" s="839"/>
      <c r="I63" s="184"/>
    </row>
    <row r="64" spans="2:9" ht="12" customHeight="1">
      <c r="B64" s="841"/>
      <c r="C64" s="842" t="s">
        <v>460</v>
      </c>
      <c r="D64" s="843">
        <v>185881</v>
      </c>
      <c r="E64" s="844"/>
      <c r="F64" s="845">
        <v>227942</v>
      </c>
      <c r="G64" s="844"/>
      <c r="H64" s="846"/>
      <c r="I64" s="188"/>
    </row>
    <row r="65" spans="2:9" ht="12" customHeight="1">
      <c r="B65" s="816" t="s">
        <v>461</v>
      </c>
      <c r="D65" s="820"/>
      <c r="E65" s="820"/>
      <c r="F65" s="847"/>
      <c r="G65" s="830"/>
      <c r="H65" s="820"/>
      <c r="I65" s="820"/>
    </row>
    <row r="66" spans="4:9" ht="12" customHeight="1">
      <c r="D66" s="820"/>
      <c r="E66" s="820"/>
      <c r="F66" s="847"/>
      <c r="G66" s="830"/>
      <c r="H66" s="820"/>
      <c r="I66" s="820"/>
    </row>
    <row r="67" spans="4:9" ht="12" customHeight="1">
      <c r="D67" s="820"/>
      <c r="E67" s="820"/>
      <c r="F67" s="847"/>
      <c r="G67" s="830"/>
      <c r="H67" s="820"/>
      <c r="I67" s="820"/>
    </row>
    <row r="68" spans="7:8" ht="12" customHeight="1">
      <c r="G68" s="848"/>
      <c r="H68" s="820"/>
    </row>
    <row r="69" spans="7:8" ht="12" customHeight="1">
      <c r="G69" s="848"/>
      <c r="H69" s="820"/>
    </row>
    <row r="70" spans="7:8" ht="12" customHeight="1">
      <c r="G70" s="848"/>
      <c r="H70" s="820"/>
    </row>
    <row r="71" spans="7:8" ht="12" customHeight="1">
      <c r="G71" s="848"/>
      <c r="H71" s="820"/>
    </row>
    <row r="72" spans="7:8" ht="12" customHeight="1">
      <c r="G72" s="848"/>
      <c r="H72" s="820"/>
    </row>
    <row r="73" spans="7:8" ht="12" customHeight="1">
      <c r="G73" s="848"/>
      <c r="H73" s="820"/>
    </row>
    <row r="74" spans="7:8" ht="12" customHeight="1">
      <c r="G74" s="848"/>
      <c r="H74" s="820"/>
    </row>
    <row r="75" spans="7:8" ht="12" customHeight="1">
      <c r="G75" s="848"/>
      <c r="H75" s="820"/>
    </row>
    <row r="76" spans="7:8" ht="12" customHeight="1">
      <c r="G76" s="848"/>
      <c r="H76" s="820"/>
    </row>
    <row r="77" spans="7:8" ht="12" customHeight="1">
      <c r="G77" s="848"/>
      <c r="H77" s="820"/>
    </row>
    <row r="78" ht="12" customHeight="1">
      <c r="H78" s="820"/>
    </row>
    <row r="79" ht="12" customHeight="1">
      <c r="H79" s="820"/>
    </row>
    <row r="80" ht="12" customHeight="1">
      <c r="H80" s="820"/>
    </row>
    <row r="81" ht="12" customHeight="1">
      <c r="H81" s="820"/>
    </row>
    <row r="82" ht="12" customHeight="1">
      <c r="H82" s="820"/>
    </row>
    <row r="83" ht="12" customHeight="1">
      <c r="H83" s="820"/>
    </row>
    <row r="84" ht="12" customHeight="1">
      <c r="H84" s="820"/>
    </row>
    <row r="85" ht="12" customHeight="1">
      <c r="H85" s="820"/>
    </row>
    <row r="86" ht="12" customHeight="1">
      <c r="H86" s="820"/>
    </row>
    <row r="87" ht="12" customHeight="1">
      <c r="H87" s="820"/>
    </row>
    <row r="88" ht="12" customHeight="1">
      <c r="H88" s="820"/>
    </row>
    <row r="89" ht="12" customHeight="1">
      <c r="H89" s="820"/>
    </row>
    <row r="90" ht="12" customHeight="1">
      <c r="H90" s="820"/>
    </row>
    <row r="91" ht="12" customHeight="1">
      <c r="H91" s="820"/>
    </row>
    <row r="92" ht="12" customHeight="1">
      <c r="H92" s="820"/>
    </row>
    <row r="93" ht="12" customHeight="1">
      <c r="H93" s="820"/>
    </row>
    <row r="94" ht="12" customHeight="1">
      <c r="H94" s="820"/>
    </row>
    <row r="95" ht="12" customHeight="1">
      <c r="H95" s="820"/>
    </row>
    <row r="96" ht="12" customHeight="1">
      <c r="H96" s="820"/>
    </row>
    <row r="97" ht="12" customHeight="1">
      <c r="H97" s="820"/>
    </row>
    <row r="98" ht="12" customHeight="1">
      <c r="H98" s="820"/>
    </row>
    <row r="99" ht="12" customHeight="1">
      <c r="H99" s="820"/>
    </row>
    <row r="100" ht="12" customHeight="1">
      <c r="H100" s="820"/>
    </row>
    <row r="101" ht="12" customHeight="1">
      <c r="H101" s="820"/>
    </row>
    <row r="102" ht="12" customHeight="1">
      <c r="H102" s="820"/>
    </row>
    <row r="103" ht="12" customHeight="1">
      <c r="H103" s="820"/>
    </row>
    <row r="104" ht="12" customHeight="1">
      <c r="H104" s="820"/>
    </row>
    <row r="105" ht="12" customHeight="1">
      <c r="H105" s="820"/>
    </row>
    <row r="106" ht="12" customHeight="1">
      <c r="H106" s="820"/>
    </row>
    <row r="107" ht="12" customHeight="1">
      <c r="H107" s="820"/>
    </row>
    <row r="108" ht="12" customHeight="1">
      <c r="H108" s="820"/>
    </row>
    <row r="109" ht="12" customHeight="1">
      <c r="H109" s="820"/>
    </row>
    <row r="110" ht="12" customHeight="1">
      <c r="H110" s="820"/>
    </row>
    <row r="111" ht="12" customHeight="1">
      <c r="H111" s="820"/>
    </row>
    <row r="112" ht="12" customHeight="1">
      <c r="H112" s="820"/>
    </row>
    <row r="113" ht="12" customHeight="1">
      <c r="H113" s="820"/>
    </row>
    <row r="114" ht="12" customHeight="1">
      <c r="H114" s="820"/>
    </row>
    <row r="115" ht="12" customHeight="1">
      <c r="H115" s="820"/>
    </row>
    <row r="116" ht="12" customHeight="1">
      <c r="H116" s="820"/>
    </row>
    <row r="117" ht="12" customHeight="1">
      <c r="H117" s="820"/>
    </row>
    <row r="118" ht="12" customHeight="1">
      <c r="H118" s="820"/>
    </row>
    <row r="119" ht="12" customHeight="1">
      <c r="H119" s="820"/>
    </row>
    <row r="120" ht="12" customHeight="1">
      <c r="H120" s="820"/>
    </row>
    <row r="121" ht="12" customHeight="1">
      <c r="H121" s="820"/>
    </row>
    <row r="122" ht="12" customHeight="1">
      <c r="H122" s="820"/>
    </row>
    <row r="123" ht="12" customHeight="1">
      <c r="H123" s="820"/>
    </row>
    <row r="124" ht="12" customHeight="1">
      <c r="H124" s="820"/>
    </row>
    <row r="125" ht="12" customHeight="1">
      <c r="H125" s="820"/>
    </row>
    <row r="126" ht="12" customHeight="1">
      <c r="H126" s="820"/>
    </row>
    <row r="127" ht="12" customHeight="1">
      <c r="H127" s="820"/>
    </row>
    <row r="128" ht="12" customHeight="1">
      <c r="H128" s="820"/>
    </row>
  </sheetData>
  <mergeCells count="19">
    <mergeCell ref="B56:C56"/>
    <mergeCell ref="B60:C60"/>
    <mergeCell ref="B7:C7"/>
    <mergeCell ref="B9:C9"/>
    <mergeCell ref="B14:C14"/>
    <mergeCell ref="B34:C34"/>
    <mergeCell ref="B45:C45"/>
    <mergeCell ref="B50:C50"/>
    <mergeCell ref="B32:C32"/>
    <mergeCell ref="B4:C6"/>
    <mergeCell ref="H4:I4"/>
    <mergeCell ref="H5:H6"/>
    <mergeCell ref="I5:I6"/>
    <mergeCell ref="F4:G4"/>
    <mergeCell ref="D4:E4"/>
    <mergeCell ref="D5:D6"/>
    <mergeCell ref="E5:E6"/>
    <mergeCell ref="F5:F6"/>
    <mergeCell ref="G5:G6"/>
  </mergeCells>
  <printOptions/>
  <pageMargins left="0.3937007874015748" right="0.31496062992125984" top="0.36" bottom="0.3937007874015748" header="0.2755905511811024" footer="0.1968503937007874"/>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2:V34"/>
  <sheetViews>
    <sheetView workbookViewId="0" topLeftCell="A1">
      <selection activeCell="A1" sqref="A1"/>
    </sheetView>
  </sheetViews>
  <sheetFormatPr defaultColWidth="9.00390625" defaultRowHeight="13.5"/>
  <cols>
    <col min="1" max="1" width="2.625" style="849" customWidth="1"/>
    <col min="2" max="2" width="7.625" style="849" customWidth="1"/>
    <col min="3" max="3" width="6.00390625" style="849" customWidth="1"/>
    <col min="4" max="4" width="5.00390625" style="849" bestFit="1" customWidth="1"/>
    <col min="5" max="5" width="5.875" style="849" bestFit="1" customWidth="1"/>
    <col min="6" max="6" width="5.00390625" style="849" bestFit="1" customWidth="1"/>
    <col min="7" max="7" width="5.875" style="849" bestFit="1" customWidth="1"/>
    <col min="8" max="11" width="5.00390625" style="849" bestFit="1" customWidth="1"/>
    <col min="12" max="12" width="7.00390625" style="849" customWidth="1"/>
    <col min="13" max="14" width="5.00390625" style="849" bestFit="1" customWidth="1"/>
    <col min="15" max="15" width="5.125" style="849" customWidth="1"/>
    <col min="16" max="16" width="4.50390625" style="849" customWidth="1"/>
    <col min="17" max="17" width="5.875" style="849" bestFit="1" customWidth="1"/>
    <col min="18" max="18" width="5.00390625" style="849" bestFit="1" customWidth="1"/>
    <col min="19" max="19" width="5.625" style="849" customWidth="1"/>
    <col min="20" max="21" width="5.00390625" style="849" bestFit="1" customWidth="1"/>
    <col min="22" max="22" width="6.00390625" style="849" customWidth="1"/>
    <col min="23" max="16384" width="9.00390625" style="849" customWidth="1"/>
  </cols>
  <sheetData>
    <row r="2" spans="2:20" ht="14.25">
      <c r="B2" s="850" t="s">
        <v>509</v>
      </c>
      <c r="H2" s="851"/>
      <c r="I2" s="851"/>
      <c r="J2" s="851"/>
      <c r="K2" s="851"/>
      <c r="L2" s="851"/>
      <c r="M2" s="851"/>
      <c r="N2" s="851"/>
      <c r="O2" s="851"/>
      <c r="P2" s="851"/>
      <c r="Q2" s="851"/>
      <c r="R2" s="851"/>
      <c r="S2" s="851"/>
      <c r="T2" s="851"/>
    </row>
    <row r="3" spans="5:22" ht="12.75" thickBot="1">
      <c r="E3" s="851"/>
      <c r="F3" s="851"/>
      <c r="G3" s="851"/>
      <c r="H3" s="851"/>
      <c r="I3" s="851"/>
      <c r="J3" s="851"/>
      <c r="K3" s="851"/>
      <c r="L3" s="851"/>
      <c r="M3" s="851"/>
      <c r="N3" s="851"/>
      <c r="O3" s="851"/>
      <c r="P3" s="851"/>
      <c r="Q3" s="851"/>
      <c r="R3" s="851"/>
      <c r="S3" s="851"/>
      <c r="T3" s="851"/>
      <c r="V3" s="852" t="s">
        <v>480</v>
      </c>
    </row>
    <row r="4" spans="1:22" ht="14.25" customHeight="1" thickTop="1">
      <c r="A4" s="853"/>
      <c r="B4" s="854"/>
      <c r="C4" s="1546" t="s">
        <v>481</v>
      </c>
      <c r="D4" s="1547"/>
      <c r="E4" s="1548"/>
      <c r="F4" s="855" t="s">
        <v>464</v>
      </c>
      <c r="G4" s="855"/>
      <c r="H4" s="855"/>
      <c r="I4" s="855"/>
      <c r="J4" s="855"/>
      <c r="K4" s="855"/>
      <c r="L4" s="855"/>
      <c r="M4" s="855"/>
      <c r="N4" s="856"/>
      <c r="O4" s="855" t="s">
        <v>482</v>
      </c>
      <c r="P4" s="855"/>
      <c r="Q4" s="855"/>
      <c r="R4" s="856"/>
      <c r="S4" s="1561" t="s">
        <v>465</v>
      </c>
      <c r="T4" s="857" t="s">
        <v>483</v>
      </c>
      <c r="U4" s="857" t="s">
        <v>484</v>
      </c>
      <c r="V4" s="1549" t="s">
        <v>485</v>
      </c>
    </row>
    <row r="5" spans="1:22" ht="13.5" customHeight="1">
      <c r="A5" s="853"/>
      <c r="B5" s="1544" t="s">
        <v>466</v>
      </c>
      <c r="C5" s="859" t="s">
        <v>467</v>
      </c>
      <c r="D5" s="1556" t="s">
        <v>486</v>
      </c>
      <c r="E5" s="1553"/>
      <c r="F5" s="1552" t="s">
        <v>487</v>
      </c>
      <c r="G5" s="1553"/>
      <c r="H5" s="1552" t="s">
        <v>488</v>
      </c>
      <c r="I5" s="1553"/>
      <c r="J5" s="1552" t="s">
        <v>489</v>
      </c>
      <c r="K5" s="1553"/>
      <c r="L5" s="1543" t="s">
        <v>490</v>
      </c>
      <c r="M5" s="1556" t="s">
        <v>491</v>
      </c>
      <c r="N5" s="1553"/>
      <c r="O5" s="1543" t="s">
        <v>492</v>
      </c>
      <c r="P5" s="1558" t="s">
        <v>493</v>
      </c>
      <c r="Q5" s="859" t="s">
        <v>494</v>
      </c>
      <c r="R5" s="860" t="s">
        <v>495</v>
      </c>
      <c r="S5" s="1544"/>
      <c r="T5" s="858" t="s">
        <v>496</v>
      </c>
      <c r="U5" s="858" t="s">
        <v>468</v>
      </c>
      <c r="V5" s="1550"/>
    </row>
    <row r="6" spans="1:22" ht="13.5" customHeight="1">
      <c r="A6" s="853"/>
      <c r="B6" s="1544"/>
      <c r="C6" s="861" t="s">
        <v>469</v>
      </c>
      <c r="D6" s="1557"/>
      <c r="E6" s="1555"/>
      <c r="F6" s="1554"/>
      <c r="G6" s="1555"/>
      <c r="H6" s="1554"/>
      <c r="I6" s="1555"/>
      <c r="J6" s="1554"/>
      <c r="K6" s="1555"/>
      <c r="L6" s="1550"/>
      <c r="M6" s="1557"/>
      <c r="N6" s="1555"/>
      <c r="O6" s="1544"/>
      <c r="P6" s="1559"/>
      <c r="Q6" s="858" t="s">
        <v>497</v>
      </c>
      <c r="R6" s="860" t="s">
        <v>497</v>
      </c>
      <c r="S6" s="1544"/>
      <c r="T6" s="858" t="s">
        <v>498</v>
      </c>
      <c r="U6" s="861" t="s">
        <v>470</v>
      </c>
      <c r="V6" s="1551"/>
    </row>
    <row r="7" spans="1:22" ht="12">
      <c r="A7" s="853"/>
      <c r="B7" s="863"/>
      <c r="C7" s="861" t="s">
        <v>499</v>
      </c>
      <c r="D7" s="864" t="s">
        <v>500</v>
      </c>
      <c r="E7" s="862" t="s">
        <v>499</v>
      </c>
      <c r="F7" s="864" t="s">
        <v>500</v>
      </c>
      <c r="G7" s="862" t="s">
        <v>499</v>
      </c>
      <c r="H7" s="864" t="s">
        <v>500</v>
      </c>
      <c r="I7" s="862" t="s">
        <v>499</v>
      </c>
      <c r="J7" s="864" t="s">
        <v>500</v>
      </c>
      <c r="K7" s="862" t="s">
        <v>499</v>
      </c>
      <c r="L7" s="1551"/>
      <c r="M7" s="864" t="s">
        <v>500</v>
      </c>
      <c r="N7" s="862" t="s">
        <v>499</v>
      </c>
      <c r="O7" s="1545"/>
      <c r="P7" s="1560"/>
      <c r="Q7" s="861" t="s">
        <v>501</v>
      </c>
      <c r="R7" s="862" t="s">
        <v>501</v>
      </c>
      <c r="S7" s="1545"/>
      <c r="T7" s="861" t="s">
        <v>502</v>
      </c>
      <c r="U7" s="865" t="s">
        <v>503</v>
      </c>
      <c r="V7" s="862" t="s">
        <v>504</v>
      </c>
    </row>
    <row r="8" spans="1:22" s="871" customFormat="1" ht="18.75" customHeight="1">
      <c r="A8" s="866"/>
      <c r="B8" s="867" t="s">
        <v>505</v>
      </c>
      <c r="C8" s="868">
        <f aca="true" t="shared" si="0" ref="C8:S8">SUM(C9:C21,C23:C31)</f>
        <v>3</v>
      </c>
      <c r="D8" s="869">
        <f t="shared" si="0"/>
        <v>2</v>
      </c>
      <c r="E8" s="869">
        <f t="shared" si="0"/>
        <v>120</v>
      </c>
      <c r="F8" s="869">
        <f t="shared" si="0"/>
        <v>2</v>
      </c>
      <c r="G8" s="869">
        <f t="shared" si="0"/>
        <v>103</v>
      </c>
      <c r="H8" s="869">
        <f t="shared" si="0"/>
        <v>5</v>
      </c>
      <c r="I8" s="869">
        <f t="shared" si="0"/>
        <v>41</v>
      </c>
      <c r="J8" s="869">
        <f t="shared" si="0"/>
        <v>8</v>
      </c>
      <c r="K8" s="869">
        <f t="shared" si="0"/>
        <v>26</v>
      </c>
      <c r="L8" s="869">
        <f t="shared" si="0"/>
        <v>2</v>
      </c>
      <c r="M8" s="869">
        <f t="shared" si="0"/>
        <v>1</v>
      </c>
      <c r="N8" s="869">
        <f t="shared" si="0"/>
        <v>11</v>
      </c>
      <c r="O8" s="869">
        <f t="shared" si="0"/>
        <v>1</v>
      </c>
      <c r="P8" s="869">
        <f t="shared" si="0"/>
        <v>6</v>
      </c>
      <c r="Q8" s="869">
        <f t="shared" si="0"/>
        <v>323</v>
      </c>
      <c r="R8" s="869">
        <f t="shared" si="0"/>
        <v>9</v>
      </c>
      <c r="S8" s="869">
        <f t="shared" si="0"/>
        <v>396</v>
      </c>
      <c r="T8" s="869">
        <v>1</v>
      </c>
      <c r="U8" s="869">
        <f>SUM(U9:U21,U23:U31)</f>
        <v>3</v>
      </c>
      <c r="V8" s="870">
        <f>SUM(V9:V21,V23:V31)</f>
        <v>18</v>
      </c>
    </row>
    <row r="9" spans="1:22" ht="13.5" customHeight="1">
      <c r="A9" s="853"/>
      <c r="B9" s="872" t="s">
        <v>1132</v>
      </c>
      <c r="C9" s="873">
        <v>3</v>
      </c>
      <c r="D9" s="873">
        <v>1</v>
      </c>
      <c r="E9" s="873">
        <v>39</v>
      </c>
      <c r="F9" s="874">
        <v>2</v>
      </c>
      <c r="G9" s="873">
        <v>35</v>
      </c>
      <c r="H9" s="873">
        <v>1</v>
      </c>
      <c r="I9" s="873">
        <v>6</v>
      </c>
      <c r="J9" s="873">
        <v>4</v>
      </c>
      <c r="K9" s="873">
        <v>6</v>
      </c>
      <c r="L9" s="873">
        <v>1</v>
      </c>
      <c r="M9" s="873">
        <v>1</v>
      </c>
      <c r="N9" s="873">
        <v>1</v>
      </c>
      <c r="O9" s="873">
        <v>1</v>
      </c>
      <c r="P9" s="873">
        <v>2</v>
      </c>
      <c r="Q9" s="873">
        <v>37</v>
      </c>
      <c r="R9" s="874">
        <v>0</v>
      </c>
      <c r="S9" s="873">
        <v>53</v>
      </c>
      <c r="T9" s="873">
        <v>1</v>
      </c>
      <c r="U9" s="873">
        <v>1</v>
      </c>
      <c r="V9" s="875">
        <v>18</v>
      </c>
    </row>
    <row r="10" spans="1:22" ht="13.5" customHeight="1">
      <c r="A10" s="853"/>
      <c r="B10" s="872" t="s">
        <v>1133</v>
      </c>
      <c r="C10" s="874">
        <v>0</v>
      </c>
      <c r="D10" s="874">
        <v>0</v>
      </c>
      <c r="E10" s="874">
        <v>8</v>
      </c>
      <c r="F10" s="874">
        <v>0</v>
      </c>
      <c r="G10" s="874">
        <v>4</v>
      </c>
      <c r="H10" s="873">
        <v>1</v>
      </c>
      <c r="I10" s="873">
        <v>6</v>
      </c>
      <c r="J10" s="874">
        <v>0</v>
      </c>
      <c r="K10" s="874">
        <v>2</v>
      </c>
      <c r="L10" s="874">
        <v>0</v>
      </c>
      <c r="M10" s="874">
        <v>0</v>
      </c>
      <c r="N10" s="873">
        <v>1</v>
      </c>
      <c r="O10" s="874">
        <v>0</v>
      </c>
      <c r="P10" s="874">
        <v>0</v>
      </c>
      <c r="Q10" s="873">
        <v>14</v>
      </c>
      <c r="R10" s="874">
        <v>0</v>
      </c>
      <c r="S10" s="873">
        <v>23</v>
      </c>
      <c r="T10" s="874">
        <v>0</v>
      </c>
      <c r="U10" s="874">
        <v>1</v>
      </c>
      <c r="V10" s="876" t="s">
        <v>1201</v>
      </c>
    </row>
    <row r="11" spans="1:22" ht="13.5" customHeight="1">
      <c r="A11" s="853"/>
      <c r="B11" s="872" t="s">
        <v>1135</v>
      </c>
      <c r="C11" s="874">
        <v>0</v>
      </c>
      <c r="D11" s="874">
        <v>1</v>
      </c>
      <c r="E11" s="873">
        <v>13</v>
      </c>
      <c r="F11" s="874">
        <v>0</v>
      </c>
      <c r="G11" s="874">
        <v>8</v>
      </c>
      <c r="H11" s="873">
        <v>1</v>
      </c>
      <c r="I11" s="874">
        <v>9</v>
      </c>
      <c r="J11" s="874">
        <v>0</v>
      </c>
      <c r="K11" s="874">
        <v>0</v>
      </c>
      <c r="L11" s="874">
        <v>0</v>
      </c>
      <c r="M11" s="874">
        <v>0</v>
      </c>
      <c r="N11" s="873">
        <v>1</v>
      </c>
      <c r="O11" s="874">
        <v>0</v>
      </c>
      <c r="P11" s="874">
        <v>1</v>
      </c>
      <c r="Q11" s="873">
        <v>14</v>
      </c>
      <c r="R11" s="873">
        <v>3</v>
      </c>
      <c r="S11" s="873">
        <v>28</v>
      </c>
      <c r="T11" s="874">
        <v>0</v>
      </c>
      <c r="U11" s="874">
        <v>0</v>
      </c>
      <c r="V11" s="876" t="s">
        <v>1201</v>
      </c>
    </row>
    <row r="12" spans="1:22" ht="13.5" customHeight="1">
      <c r="A12" s="853"/>
      <c r="B12" s="872" t="s">
        <v>1137</v>
      </c>
      <c r="C12" s="874">
        <v>0</v>
      </c>
      <c r="D12" s="874">
        <v>0</v>
      </c>
      <c r="E12" s="874">
        <v>12</v>
      </c>
      <c r="F12" s="874">
        <v>0</v>
      </c>
      <c r="G12" s="873">
        <v>9</v>
      </c>
      <c r="H12" s="873">
        <v>1</v>
      </c>
      <c r="I12" s="873">
        <v>6</v>
      </c>
      <c r="J12" s="874">
        <v>0</v>
      </c>
      <c r="K12" s="874">
        <v>0</v>
      </c>
      <c r="L12" s="874">
        <v>1</v>
      </c>
      <c r="M12" s="874">
        <v>0</v>
      </c>
      <c r="N12" s="873">
        <v>1</v>
      </c>
      <c r="O12" s="874">
        <v>0</v>
      </c>
      <c r="P12" s="874">
        <v>1</v>
      </c>
      <c r="Q12" s="873">
        <v>18</v>
      </c>
      <c r="R12" s="873">
        <v>2</v>
      </c>
      <c r="S12" s="873">
        <v>30</v>
      </c>
      <c r="T12" s="874">
        <v>0</v>
      </c>
      <c r="U12" s="874">
        <v>1</v>
      </c>
      <c r="V12" s="876" t="s">
        <v>1201</v>
      </c>
    </row>
    <row r="13" spans="1:22" ht="13.5" customHeight="1">
      <c r="A13" s="853"/>
      <c r="B13" s="872" t="s">
        <v>1139</v>
      </c>
      <c r="C13" s="874">
        <v>0</v>
      </c>
      <c r="D13" s="874">
        <v>0</v>
      </c>
      <c r="E13" s="874">
        <v>4</v>
      </c>
      <c r="F13" s="874">
        <v>0</v>
      </c>
      <c r="G13" s="874">
        <v>2</v>
      </c>
      <c r="H13" s="873">
        <v>1</v>
      </c>
      <c r="I13" s="873">
        <v>4</v>
      </c>
      <c r="J13" s="874">
        <v>0</v>
      </c>
      <c r="K13" s="874">
        <v>1</v>
      </c>
      <c r="L13" s="874">
        <v>0</v>
      </c>
      <c r="M13" s="874">
        <v>0</v>
      </c>
      <c r="N13" s="873">
        <v>1</v>
      </c>
      <c r="O13" s="874">
        <v>0</v>
      </c>
      <c r="P13" s="874">
        <v>1</v>
      </c>
      <c r="Q13" s="873">
        <v>8</v>
      </c>
      <c r="R13" s="874"/>
      <c r="S13" s="873">
        <v>12</v>
      </c>
      <c r="T13" s="874">
        <v>0</v>
      </c>
      <c r="U13" s="874">
        <v>0</v>
      </c>
      <c r="V13" s="876" t="s">
        <v>1201</v>
      </c>
    </row>
    <row r="14" spans="1:22" ht="13.5" customHeight="1">
      <c r="A14" s="853"/>
      <c r="B14" s="872" t="s">
        <v>1141</v>
      </c>
      <c r="C14" s="874">
        <v>0</v>
      </c>
      <c r="D14" s="874">
        <v>0</v>
      </c>
      <c r="E14" s="874">
        <v>3</v>
      </c>
      <c r="F14" s="874">
        <v>0</v>
      </c>
      <c r="G14" s="874">
        <v>4</v>
      </c>
      <c r="H14" s="874">
        <v>0</v>
      </c>
      <c r="I14" s="873">
        <v>1</v>
      </c>
      <c r="J14" s="874">
        <v>0</v>
      </c>
      <c r="K14" s="874">
        <v>1</v>
      </c>
      <c r="L14" s="874">
        <v>0</v>
      </c>
      <c r="M14" s="874">
        <v>0</v>
      </c>
      <c r="N14" s="873">
        <v>1</v>
      </c>
      <c r="O14" s="874">
        <v>0</v>
      </c>
      <c r="P14" s="874">
        <v>0</v>
      </c>
      <c r="Q14" s="873">
        <v>14</v>
      </c>
      <c r="R14" s="874">
        <v>0</v>
      </c>
      <c r="S14" s="873">
        <v>12</v>
      </c>
      <c r="T14" s="874">
        <v>0</v>
      </c>
      <c r="U14" s="874">
        <v>0</v>
      </c>
      <c r="V14" s="876" t="s">
        <v>1201</v>
      </c>
    </row>
    <row r="15" spans="1:22" ht="13.5" customHeight="1">
      <c r="A15" s="853"/>
      <c r="B15" s="872" t="s">
        <v>1143</v>
      </c>
      <c r="C15" s="874">
        <v>0</v>
      </c>
      <c r="D15" s="874">
        <v>0</v>
      </c>
      <c r="E15" s="874">
        <v>3</v>
      </c>
      <c r="F15" s="874">
        <v>0</v>
      </c>
      <c r="G15" s="874">
        <v>2</v>
      </c>
      <c r="H15" s="874">
        <v>0</v>
      </c>
      <c r="I15" s="873">
        <v>1</v>
      </c>
      <c r="J15" s="874">
        <v>0</v>
      </c>
      <c r="K15" s="874">
        <v>1</v>
      </c>
      <c r="L15" s="874">
        <v>0</v>
      </c>
      <c r="M15" s="874">
        <v>0</v>
      </c>
      <c r="N15" s="873">
        <v>1</v>
      </c>
      <c r="O15" s="874">
        <v>0</v>
      </c>
      <c r="P15" s="874">
        <v>0</v>
      </c>
      <c r="Q15" s="873">
        <v>11</v>
      </c>
      <c r="R15" s="874">
        <v>0</v>
      </c>
      <c r="S15" s="873">
        <v>10</v>
      </c>
      <c r="T15" s="874">
        <v>0</v>
      </c>
      <c r="U15" s="874">
        <v>0</v>
      </c>
      <c r="V15" s="876" t="s">
        <v>1201</v>
      </c>
    </row>
    <row r="16" spans="1:22" ht="13.5" customHeight="1">
      <c r="A16" s="853"/>
      <c r="B16" s="872" t="s">
        <v>1144</v>
      </c>
      <c r="C16" s="874">
        <v>0</v>
      </c>
      <c r="D16" s="874">
        <v>0</v>
      </c>
      <c r="E16" s="874">
        <v>3</v>
      </c>
      <c r="F16" s="874">
        <v>0</v>
      </c>
      <c r="G16" s="874">
        <v>2</v>
      </c>
      <c r="H16" s="874">
        <v>0</v>
      </c>
      <c r="I16" s="874">
        <v>1</v>
      </c>
      <c r="J16" s="874">
        <v>1</v>
      </c>
      <c r="K16" s="874">
        <v>0</v>
      </c>
      <c r="L16" s="874">
        <v>0</v>
      </c>
      <c r="M16" s="874">
        <v>0</v>
      </c>
      <c r="N16" s="873">
        <v>1</v>
      </c>
      <c r="O16" s="874">
        <v>0</v>
      </c>
      <c r="P16" s="874">
        <v>0</v>
      </c>
      <c r="Q16" s="873">
        <v>10</v>
      </c>
      <c r="R16" s="874">
        <v>0</v>
      </c>
      <c r="S16" s="873">
        <v>12</v>
      </c>
      <c r="T16" s="874">
        <v>0</v>
      </c>
      <c r="U16" s="874">
        <v>0</v>
      </c>
      <c r="V16" s="876" t="s">
        <v>1201</v>
      </c>
    </row>
    <row r="17" spans="1:22" ht="13.5" customHeight="1">
      <c r="A17" s="853"/>
      <c r="B17" s="872" t="s">
        <v>1147</v>
      </c>
      <c r="C17" s="874">
        <v>0</v>
      </c>
      <c r="D17" s="874">
        <v>0</v>
      </c>
      <c r="E17" s="874">
        <v>2</v>
      </c>
      <c r="F17" s="874">
        <v>0</v>
      </c>
      <c r="G17" s="874">
        <v>2</v>
      </c>
      <c r="H17" s="874">
        <v>0</v>
      </c>
      <c r="I17" s="873">
        <v>0</v>
      </c>
      <c r="J17" s="874">
        <v>1</v>
      </c>
      <c r="K17" s="874">
        <v>0</v>
      </c>
      <c r="L17" s="874">
        <v>0</v>
      </c>
      <c r="M17" s="874">
        <v>0</v>
      </c>
      <c r="N17" s="873">
        <v>1</v>
      </c>
      <c r="O17" s="874">
        <v>0</v>
      </c>
      <c r="P17" s="874">
        <v>0</v>
      </c>
      <c r="Q17" s="873">
        <v>8</v>
      </c>
      <c r="R17" s="874">
        <v>0</v>
      </c>
      <c r="S17" s="873">
        <v>9</v>
      </c>
      <c r="T17" s="874">
        <v>0</v>
      </c>
      <c r="U17" s="874">
        <v>0</v>
      </c>
      <c r="V17" s="876" t="s">
        <v>1201</v>
      </c>
    </row>
    <row r="18" spans="1:22" ht="13.5" customHeight="1">
      <c r="A18" s="853"/>
      <c r="B18" s="872" t="s">
        <v>1149</v>
      </c>
      <c r="C18" s="874">
        <v>0</v>
      </c>
      <c r="D18" s="874">
        <v>0</v>
      </c>
      <c r="E18" s="874">
        <v>4</v>
      </c>
      <c r="F18" s="874">
        <v>0</v>
      </c>
      <c r="G18" s="874">
        <v>4</v>
      </c>
      <c r="H18" s="874">
        <v>0</v>
      </c>
      <c r="I18" s="873">
        <v>1</v>
      </c>
      <c r="J18" s="874">
        <v>0</v>
      </c>
      <c r="K18" s="874">
        <v>2</v>
      </c>
      <c r="L18" s="874">
        <v>0</v>
      </c>
      <c r="M18" s="874">
        <v>0</v>
      </c>
      <c r="N18" s="873">
        <v>1</v>
      </c>
      <c r="O18" s="874">
        <v>0</v>
      </c>
      <c r="P18" s="874">
        <v>0</v>
      </c>
      <c r="Q18" s="873">
        <v>16</v>
      </c>
      <c r="R18" s="874">
        <v>1</v>
      </c>
      <c r="S18" s="873">
        <v>13</v>
      </c>
      <c r="T18" s="874">
        <v>0</v>
      </c>
      <c r="U18" s="874">
        <v>0</v>
      </c>
      <c r="V18" s="876" t="s">
        <v>1201</v>
      </c>
    </row>
    <row r="19" spans="1:22" ht="13.5" customHeight="1">
      <c r="A19" s="853"/>
      <c r="B19" s="872" t="s">
        <v>1151</v>
      </c>
      <c r="C19" s="874">
        <v>0</v>
      </c>
      <c r="D19" s="874">
        <v>0</v>
      </c>
      <c r="E19" s="874">
        <v>3</v>
      </c>
      <c r="F19" s="874">
        <v>0</v>
      </c>
      <c r="G19" s="874">
        <v>4</v>
      </c>
      <c r="H19" s="874">
        <v>0</v>
      </c>
      <c r="I19" s="874">
        <v>0</v>
      </c>
      <c r="J19" s="874">
        <v>0</v>
      </c>
      <c r="K19" s="874">
        <v>1</v>
      </c>
      <c r="L19" s="874">
        <v>0</v>
      </c>
      <c r="M19" s="874">
        <v>0</v>
      </c>
      <c r="N19" s="874">
        <v>0</v>
      </c>
      <c r="O19" s="874">
        <v>0</v>
      </c>
      <c r="P19" s="874">
        <v>0</v>
      </c>
      <c r="Q19" s="873">
        <v>7</v>
      </c>
      <c r="R19" s="874">
        <v>0</v>
      </c>
      <c r="S19" s="873">
        <v>9</v>
      </c>
      <c r="T19" s="874">
        <v>0</v>
      </c>
      <c r="U19" s="874">
        <v>0</v>
      </c>
      <c r="V19" s="876" t="s">
        <v>1201</v>
      </c>
    </row>
    <row r="20" spans="1:22" ht="13.5" customHeight="1">
      <c r="A20" s="853"/>
      <c r="B20" s="872" t="s">
        <v>1153</v>
      </c>
      <c r="C20" s="874">
        <v>0</v>
      </c>
      <c r="D20" s="874">
        <v>0</v>
      </c>
      <c r="E20" s="874">
        <v>1</v>
      </c>
      <c r="F20" s="874">
        <v>0</v>
      </c>
      <c r="G20" s="874">
        <v>2</v>
      </c>
      <c r="H20" s="874">
        <v>0</v>
      </c>
      <c r="I20" s="874">
        <v>0</v>
      </c>
      <c r="J20" s="874">
        <v>0</v>
      </c>
      <c r="K20" s="874">
        <v>1</v>
      </c>
      <c r="L20" s="874">
        <v>0</v>
      </c>
      <c r="M20" s="874">
        <v>0</v>
      </c>
      <c r="N20" s="874">
        <v>0</v>
      </c>
      <c r="O20" s="874">
        <v>0</v>
      </c>
      <c r="P20" s="874">
        <v>0</v>
      </c>
      <c r="Q20" s="873">
        <v>7</v>
      </c>
      <c r="R20" s="874">
        <v>0</v>
      </c>
      <c r="S20" s="873">
        <v>8</v>
      </c>
      <c r="T20" s="874">
        <v>0</v>
      </c>
      <c r="U20" s="874">
        <v>0</v>
      </c>
      <c r="V20" s="876" t="s">
        <v>1201</v>
      </c>
    </row>
    <row r="21" spans="1:22" ht="13.5" customHeight="1">
      <c r="A21" s="853"/>
      <c r="B21" s="872" t="s">
        <v>1155</v>
      </c>
      <c r="C21" s="874">
        <v>0</v>
      </c>
      <c r="D21" s="874">
        <v>0</v>
      </c>
      <c r="E21" s="874">
        <v>2</v>
      </c>
      <c r="F21" s="874">
        <v>0</v>
      </c>
      <c r="G21" s="874">
        <v>4</v>
      </c>
      <c r="H21" s="874">
        <v>0</v>
      </c>
      <c r="I21" s="873">
        <v>1</v>
      </c>
      <c r="J21" s="874">
        <v>0</v>
      </c>
      <c r="K21" s="874">
        <v>2</v>
      </c>
      <c r="L21" s="874">
        <v>0</v>
      </c>
      <c r="M21" s="874">
        <v>0</v>
      </c>
      <c r="N21" s="873">
        <v>1</v>
      </c>
      <c r="O21" s="874">
        <v>0</v>
      </c>
      <c r="P21" s="874">
        <v>1</v>
      </c>
      <c r="Q21" s="873">
        <v>11</v>
      </c>
      <c r="R21" s="874">
        <v>0</v>
      </c>
      <c r="S21" s="873">
        <v>9</v>
      </c>
      <c r="T21" s="874">
        <v>0</v>
      </c>
      <c r="U21" s="874">
        <v>0</v>
      </c>
      <c r="V21" s="876" t="s">
        <v>1201</v>
      </c>
    </row>
    <row r="22" spans="1:22" ht="7.5" customHeight="1">
      <c r="A22" s="853"/>
      <c r="B22" s="872"/>
      <c r="C22" s="874"/>
      <c r="D22" s="874"/>
      <c r="E22" s="874"/>
      <c r="F22" s="874"/>
      <c r="G22" s="873"/>
      <c r="H22" s="873"/>
      <c r="I22" s="873"/>
      <c r="J22" s="873"/>
      <c r="K22" s="874"/>
      <c r="L22" s="873"/>
      <c r="M22" s="874"/>
      <c r="N22" s="873"/>
      <c r="O22" s="874"/>
      <c r="P22" s="873"/>
      <c r="Q22" s="873"/>
      <c r="R22" s="873"/>
      <c r="S22" s="873"/>
      <c r="T22" s="873"/>
      <c r="U22" s="874"/>
      <c r="V22" s="876" t="s">
        <v>1201</v>
      </c>
    </row>
    <row r="23" spans="1:22" ht="13.5" customHeight="1">
      <c r="A23" s="853"/>
      <c r="B23" s="872" t="s">
        <v>471</v>
      </c>
      <c r="C23" s="877">
        <v>0</v>
      </c>
      <c r="D23" s="874">
        <v>0</v>
      </c>
      <c r="E23" s="874">
        <v>2</v>
      </c>
      <c r="F23" s="874">
        <v>0</v>
      </c>
      <c r="G23" s="874">
        <v>3</v>
      </c>
      <c r="H23" s="874">
        <v>0</v>
      </c>
      <c r="I23" s="874">
        <v>0</v>
      </c>
      <c r="J23" s="874">
        <v>0</v>
      </c>
      <c r="K23" s="874">
        <v>0</v>
      </c>
      <c r="L23" s="874">
        <v>0</v>
      </c>
      <c r="M23" s="874">
        <v>0</v>
      </c>
      <c r="N23" s="874">
        <v>0</v>
      </c>
      <c r="O23" s="874">
        <v>0</v>
      </c>
      <c r="P23" s="874">
        <v>0</v>
      </c>
      <c r="Q23" s="873">
        <v>8</v>
      </c>
      <c r="R23" s="874">
        <v>0</v>
      </c>
      <c r="S23" s="873">
        <v>6</v>
      </c>
      <c r="T23" s="874">
        <v>0</v>
      </c>
      <c r="U23" s="874">
        <v>0</v>
      </c>
      <c r="V23" s="876" t="s">
        <v>1201</v>
      </c>
    </row>
    <row r="24" spans="1:22" ht="13.5" customHeight="1">
      <c r="A24" s="853"/>
      <c r="B24" s="872" t="s">
        <v>472</v>
      </c>
      <c r="C24" s="877">
        <v>0</v>
      </c>
      <c r="D24" s="874">
        <v>0</v>
      </c>
      <c r="E24" s="874">
        <v>3</v>
      </c>
      <c r="F24" s="874">
        <v>0</v>
      </c>
      <c r="G24" s="874">
        <v>6</v>
      </c>
      <c r="H24" s="874">
        <v>0</v>
      </c>
      <c r="I24" s="873">
        <v>1</v>
      </c>
      <c r="J24" s="874">
        <v>0</v>
      </c>
      <c r="K24" s="874">
        <v>1</v>
      </c>
      <c r="L24" s="874">
        <v>0</v>
      </c>
      <c r="M24" s="874">
        <v>0</v>
      </c>
      <c r="N24" s="874">
        <v>0</v>
      </c>
      <c r="O24" s="874">
        <v>0</v>
      </c>
      <c r="P24" s="874">
        <v>0</v>
      </c>
      <c r="Q24" s="873">
        <v>21</v>
      </c>
      <c r="R24" s="874">
        <v>0</v>
      </c>
      <c r="S24" s="873">
        <v>21</v>
      </c>
      <c r="T24" s="874">
        <v>0</v>
      </c>
      <c r="U24" s="874">
        <v>0</v>
      </c>
      <c r="V24" s="876" t="s">
        <v>1201</v>
      </c>
    </row>
    <row r="25" spans="1:22" ht="13.5" customHeight="1">
      <c r="A25" s="853"/>
      <c r="B25" s="872" t="s">
        <v>473</v>
      </c>
      <c r="C25" s="877">
        <v>0</v>
      </c>
      <c r="D25" s="874">
        <v>0</v>
      </c>
      <c r="E25" s="874">
        <v>1</v>
      </c>
      <c r="F25" s="874">
        <v>0</v>
      </c>
      <c r="G25" s="874">
        <v>0</v>
      </c>
      <c r="H25" s="874">
        <v>0</v>
      </c>
      <c r="I25" s="874">
        <v>1</v>
      </c>
      <c r="J25" s="874">
        <v>0</v>
      </c>
      <c r="K25" s="874">
        <v>2</v>
      </c>
      <c r="L25" s="874">
        <v>0</v>
      </c>
      <c r="M25" s="874">
        <v>0</v>
      </c>
      <c r="N25" s="874">
        <v>0</v>
      </c>
      <c r="O25" s="874">
        <v>0</v>
      </c>
      <c r="P25" s="874">
        <v>0</v>
      </c>
      <c r="Q25" s="873">
        <v>5</v>
      </c>
      <c r="R25" s="874">
        <v>0</v>
      </c>
      <c r="S25" s="873">
        <v>4</v>
      </c>
      <c r="T25" s="874">
        <v>0</v>
      </c>
      <c r="U25" s="874">
        <v>0</v>
      </c>
      <c r="V25" s="876" t="s">
        <v>1201</v>
      </c>
    </row>
    <row r="26" spans="1:22" ht="13.5" customHeight="1">
      <c r="A26" s="853"/>
      <c r="B26" s="872" t="s">
        <v>474</v>
      </c>
      <c r="C26" s="877">
        <v>0</v>
      </c>
      <c r="D26" s="874">
        <v>0</v>
      </c>
      <c r="E26" s="874">
        <v>4</v>
      </c>
      <c r="F26" s="874">
        <v>0</v>
      </c>
      <c r="G26" s="874">
        <v>1</v>
      </c>
      <c r="H26" s="874">
        <v>0</v>
      </c>
      <c r="I26" s="874">
        <v>1</v>
      </c>
      <c r="J26" s="874">
        <v>0</v>
      </c>
      <c r="K26" s="874">
        <v>0</v>
      </c>
      <c r="L26" s="874">
        <v>0</v>
      </c>
      <c r="M26" s="874">
        <v>0</v>
      </c>
      <c r="N26" s="874">
        <v>0</v>
      </c>
      <c r="O26" s="874">
        <v>0</v>
      </c>
      <c r="P26" s="874">
        <v>0</v>
      </c>
      <c r="Q26" s="873">
        <v>17</v>
      </c>
      <c r="R26" s="874">
        <v>0</v>
      </c>
      <c r="S26" s="873">
        <v>28</v>
      </c>
      <c r="T26" s="874">
        <v>0</v>
      </c>
      <c r="U26" s="874">
        <v>0</v>
      </c>
      <c r="V26" s="876" t="s">
        <v>1201</v>
      </c>
    </row>
    <row r="27" spans="1:22" ht="13.5" customHeight="1">
      <c r="A27" s="853"/>
      <c r="B27" s="872" t="s">
        <v>475</v>
      </c>
      <c r="C27" s="877">
        <v>0</v>
      </c>
      <c r="D27" s="874">
        <v>0</v>
      </c>
      <c r="E27" s="874">
        <v>2</v>
      </c>
      <c r="F27" s="874">
        <v>0</v>
      </c>
      <c r="G27" s="874">
        <v>2</v>
      </c>
      <c r="H27" s="874">
        <v>0</v>
      </c>
      <c r="I27" s="873">
        <v>1</v>
      </c>
      <c r="J27" s="874">
        <v>1</v>
      </c>
      <c r="K27" s="874">
        <v>2</v>
      </c>
      <c r="L27" s="874">
        <v>0</v>
      </c>
      <c r="M27" s="874">
        <v>0</v>
      </c>
      <c r="N27" s="874">
        <v>0</v>
      </c>
      <c r="O27" s="874">
        <v>0</v>
      </c>
      <c r="P27" s="874">
        <v>0</v>
      </c>
      <c r="Q27" s="873">
        <v>18</v>
      </c>
      <c r="R27" s="874">
        <v>0</v>
      </c>
      <c r="S27" s="873">
        <v>19</v>
      </c>
      <c r="T27" s="874">
        <v>0</v>
      </c>
      <c r="U27" s="874">
        <v>0</v>
      </c>
      <c r="V27" s="876" t="s">
        <v>1201</v>
      </c>
    </row>
    <row r="28" spans="1:22" ht="13.5" customHeight="1">
      <c r="A28" s="853"/>
      <c r="B28" s="872" t="s">
        <v>476</v>
      </c>
      <c r="C28" s="877">
        <v>0</v>
      </c>
      <c r="D28" s="874">
        <v>0</v>
      </c>
      <c r="E28" s="874">
        <v>2</v>
      </c>
      <c r="F28" s="874">
        <v>0</v>
      </c>
      <c r="G28" s="874">
        <v>2</v>
      </c>
      <c r="H28" s="874">
        <v>0</v>
      </c>
      <c r="I28" s="874">
        <v>0</v>
      </c>
      <c r="J28" s="874">
        <v>0</v>
      </c>
      <c r="K28" s="874">
        <v>3</v>
      </c>
      <c r="L28" s="874">
        <v>0</v>
      </c>
      <c r="M28" s="874">
        <v>0</v>
      </c>
      <c r="N28" s="874">
        <v>0</v>
      </c>
      <c r="O28" s="874">
        <v>0</v>
      </c>
      <c r="P28" s="874">
        <v>0</v>
      </c>
      <c r="Q28" s="873">
        <v>20</v>
      </c>
      <c r="R28" s="874">
        <v>0</v>
      </c>
      <c r="S28" s="873">
        <v>22</v>
      </c>
      <c r="T28" s="874">
        <v>0</v>
      </c>
      <c r="U28" s="874">
        <v>0</v>
      </c>
      <c r="V28" s="876" t="s">
        <v>1201</v>
      </c>
    </row>
    <row r="29" spans="1:22" ht="13.5" customHeight="1">
      <c r="A29" s="853"/>
      <c r="B29" s="872" t="s">
        <v>477</v>
      </c>
      <c r="C29" s="877">
        <v>0</v>
      </c>
      <c r="D29" s="874">
        <v>0</v>
      </c>
      <c r="E29" s="874">
        <v>5</v>
      </c>
      <c r="F29" s="874">
        <v>0</v>
      </c>
      <c r="G29" s="874">
        <v>1</v>
      </c>
      <c r="H29" s="874">
        <v>0</v>
      </c>
      <c r="I29" s="874">
        <v>0</v>
      </c>
      <c r="J29" s="874">
        <v>1</v>
      </c>
      <c r="K29" s="874">
        <v>0</v>
      </c>
      <c r="L29" s="874">
        <v>0</v>
      </c>
      <c r="M29" s="874">
        <v>0</v>
      </c>
      <c r="N29" s="874">
        <v>0</v>
      </c>
      <c r="O29" s="874">
        <v>0</v>
      </c>
      <c r="P29" s="874">
        <v>0</v>
      </c>
      <c r="Q29" s="873">
        <v>32</v>
      </c>
      <c r="R29" s="874">
        <v>0</v>
      </c>
      <c r="S29" s="873">
        <v>32</v>
      </c>
      <c r="T29" s="874">
        <v>0</v>
      </c>
      <c r="U29" s="874">
        <v>0</v>
      </c>
      <c r="V29" s="876" t="s">
        <v>1201</v>
      </c>
    </row>
    <row r="30" spans="1:22" ht="13.5" customHeight="1">
      <c r="A30" s="853"/>
      <c r="B30" s="872" t="s">
        <v>478</v>
      </c>
      <c r="C30" s="877">
        <v>0</v>
      </c>
      <c r="D30" s="874">
        <v>0</v>
      </c>
      <c r="E30" s="874">
        <v>2</v>
      </c>
      <c r="F30" s="874">
        <v>0</v>
      </c>
      <c r="G30" s="874">
        <v>2</v>
      </c>
      <c r="H30" s="874">
        <v>0</v>
      </c>
      <c r="I30" s="874">
        <v>1</v>
      </c>
      <c r="J30" s="874">
        <v>0</v>
      </c>
      <c r="K30" s="874">
        <v>0</v>
      </c>
      <c r="L30" s="874">
        <v>0</v>
      </c>
      <c r="M30" s="874">
        <v>0</v>
      </c>
      <c r="N30" s="874">
        <v>0</v>
      </c>
      <c r="O30" s="874">
        <v>0</v>
      </c>
      <c r="P30" s="874">
        <v>0</v>
      </c>
      <c r="Q30" s="873">
        <v>11</v>
      </c>
      <c r="R30" s="873">
        <v>2</v>
      </c>
      <c r="S30" s="873">
        <v>13</v>
      </c>
      <c r="T30" s="874">
        <v>0</v>
      </c>
      <c r="U30" s="874">
        <v>0</v>
      </c>
      <c r="V30" s="876" t="s">
        <v>1201</v>
      </c>
    </row>
    <row r="31" spans="1:22" ht="13.5" customHeight="1">
      <c r="A31" s="853"/>
      <c r="B31" s="878" t="s">
        <v>479</v>
      </c>
      <c r="C31" s="879">
        <v>0</v>
      </c>
      <c r="D31" s="880">
        <v>0</v>
      </c>
      <c r="E31" s="880">
        <v>2</v>
      </c>
      <c r="F31" s="880">
        <v>0</v>
      </c>
      <c r="G31" s="880">
        <v>4</v>
      </c>
      <c r="H31" s="880">
        <v>0</v>
      </c>
      <c r="I31" s="880">
        <v>0</v>
      </c>
      <c r="J31" s="880">
        <v>0</v>
      </c>
      <c r="K31" s="880">
        <v>1</v>
      </c>
      <c r="L31" s="880">
        <v>0</v>
      </c>
      <c r="M31" s="880">
        <v>0</v>
      </c>
      <c r="N31" s="880">
        <v>0</v>
      </c>
      <c r="O31" s="880">
        <v>0</v>
      </c>
      <c r="P31" s="880">
        <v>0</v>
      </c>
      <c r="Q31" s="881">
        <v>16</v>
      </c>
      <c r="R31" s="881">
        <v>1</v>
      </c>
      <c r="S31" s="881">
        <v>23</v>
      </c>
      <c r="T31" s="880">
        <v>0</v>
      </c>
      <c r="U31" s="880">
        <v>0</v>
      </c>
      <c r="V31" s="882" t="s">
        <v>1201</v>
      </c>
    </row>
    <row r="32" ht="12">
      <c r="B32" s="849" t="s">
        <v>506</v>
      </c>
    </row>
    <row r="33" ht="12">
      <c r="B33" s="849" t="s">
        <v>507</v>
      </c>
    </row>
    <row r="34" ht="12">
      <c r="B34" s="849" t="s">
        <v>508</v>
      </c>
    </row>
  </sheetData>
  <mergeCells count="12">
    <mergeCell ref="B5:B6"/>
    <mergeCell ref="D5:E6"/>
    <mergeCell ref="F5:G6"/>
    <mergeCell ref="H5:I6"/>
    <mergeCell ref="O5:O7"/>
    <mergeCell ref="C4:E4"/>
    <mergeCell ref="V4:V6"/>
    <mergeCell ref="J5:K6"/>
    <mergeCell ref="L5:L7"/>
    <mergeCell ref="M5:N6"/>
    <mergeCell ref="P5:P7"/>
    <mergeCell ref="S4:S7"/>
  </mergeCells>
  <printOptions/>
  <pageMargins left="0.75" right="0.75" top="1" bottom="1" header="0.512" footer="0.512"/>
  <pageSetup orientation="portrait" paperSize="9"/>
</worksheet>
</file>

<file path=xl/worksheets/sheet23.xml><?xml version="1.0" encoding="utf-8"?>
<worksheet xmlns="http://schemas.openxmlformats.org/spreadsheetml/2006/main" xmlns:r="http://schemas.openxmlformats.org/officeDocument/2006/relationships">
  <dimension ref="A2:L46"/>
  <sheetViews>
    <sheetView workbookViewId="0" topLeftCell="A1">
      <selection activeCell="A1" sqref="A1"/>
    </sheetView>
  </sheetViews>
  <sheetFormatPr defaultColWidth="9.00390625" defaultRowHeight="15" customHeight="1"/>
  <cols>
    <col min="1" max="1" width="3.375" style="23" customWidth="1"/>
    <col min="2" max="2" width="3.50390625" style="23" customWidth="1"/>
    <col min="3" max="3" width="3.125" style="23" customWidth="1"/>
    <col min="4" max="4" width="22.25390625" style="23" customWidth="1"/>
    <col min="5" max="12" width="10.50390625" style="23" customWidth="1"/>
    <col min="13" max="16384" width="9.00390625" style="23" customWidth="1"/>
  </cols>
  <sheetData>
    <row r="2" spans="2:3" ht="15" customHeight="1">
      <c r="B2" s="24" t="s">
        <v>554</v>
      </c>
      <c r="C2" s="24"/>
    </row>
    <row r="3" spans="2:12" s="26" customFormat="1" ht="15" customHeight="1" thickBot="1">
      <c r="B3" s="883"/>
      <c r="C3" s="883"/>
      <c r="D3" s="883"/>
      <c r="E3" s="883"/>
      <c r="F3" s="883"/>
      <c r="G3" s="883"/>
      <c r="H3" s="883"/>
      <c r="I3" s="883"/>
      <c r="J3" s="883"/>
      <c r="K3" s="883"/>
      <c r="L3" s="884" t="s">
        <v>510</v>
      </c>
    </row>
    <row r="4" spans="1:12" ht="23.25" customHeight="1" thickTop="1">
      <c r="A4" s="26"/>
      <c r="B4" s="1242" t="s">
        <v>511</v>
      </c>
      <c r="C4" s="1565"/>
      <c r="D4" s="1566"/>
      <c r="E4" s="1570" t="s">
        <v>512</v>
      </c>
      <c r="F4" s="1570"/>
      <c r="G4" s="1570"/>
      <c r="H4" s="1570"/>
      <c r="I4" s="1570" t="s">
        <v>487</v>
      </c>
      <c r="J4" s="1570"/>
      <c r="K4" s="1570"/>
      <c r="L4" s="1570"/>
    </row>
    <row r="5" spans="1:12" ht="23.25" customHeight="1">
      <c r="A5" s="26"/>
      <c r="B5" s="1567"/>
      <c r="C5" s="1568"/>
      <c r="D5" s="1569"/>
      <c r="E5" s="886" t="s">
        <v>513</v>
      </c>
      <c r="F5" s="886">
        <v>57</v>
      </c>
      <c r="G5" s="886">
        <v>58</v>
      </c>
      <c r="H5" s="886">
        <v>59</v>
      </c>
      <c r="I5" s="886" t="s">
        <v>513</v>
      </c>
      <c r="J5" s="886">
        <v>57</v>
      </c>
      <c r="K5" s="886">
        <v>58</v>
      </c>
      <c r="L5" s="886">
        <v>59</v>
      </c>
    </row>
    <row r="6" spans="1:12" s="888" customFormat="1" ht="30" customHeight="1">
      <c r="A6" s="179"/>
      <c r="B6" s="1571" t="s">
        <v>1317</v>
      </c>
      <c r="C6" s="1572"/>
      <c r="D6" s="1573"/>
      <c r="E6" s="179">
        <f>SUM(E7,E28:E33,E37:E43)</f>
        <v>597959</v>
      </c>
      <c r="F6" s="173">
        <v>648945</v>
      </c>
      <c r="G6" s="173">
        <v>685232</v>
      </c>
      <c r="H6" s="173">
        <v>717627</v>
      </c>
      <c r="I6" s="173">
        <v>340774</v>
      </c>
      <c r="J6" s="173">
        <v>365528</v>
      </c>
      <c r="K6" s="173">
        <v>391998</v>
      </c>
      <c r="L6" s="887">
        <f>SUM(L7,L28:L33,L37:L43)</f>
        <v>416605</v>
      </c>
    </row>
    <row r="7" spans="1:12" ht="19.5" customHeight="1">
      <c r="A7" s="26"/>
      <c r="B7" s="889"/>
      <c r="C7" s="1449" t="s">
        <v>514</v>
      </c>
      <c r="D7" s="1562"/>
      <c r="E7" s="26">
        <v>124894</v>
      </c>
      <c r="F7" s="26">
        <v>139421</v>
      </c>
      <c r="G7" s="26">
        <v>153458</v>
      </c>
      <c r="H7" s="26">
        <v>167829</v>
      </c>
      <c r="I7" s="26">
        <v>69614</v>
      </c>
      <c r="J7" s="26">
        <v>75278</v>
      </c>
      <c r="K7" s="26">
        <v>83377</v>
      </c>
      <c r="L7" s="41">
        <v>95612</v>
      </c>
    </row>
    <row r="8" spans="1:12" ht="15" customHeight="1">
      <c r="A8" s="26"/>
      <c r="B8" s="889"/>
      <c r="C8" s="61"/>
      <c r="D8" s="890" t="s">
        <v>515</v>
      </c>
      <c r="E8" s="26">
        <v>16680</v>
      </c>
      <c r="F8" s="26">
        <v>20133</v>
      </c>
      <c r="G8" s="26">
        <v>21027</v>
      </c>
      <c r="H8" s="26">
        <v>20949</v>
      </c>
      <c r="I8" s="26">
        <v>8290</v>
      </c>
      <c r="J8" s="26">
        <v>8773</v>
      </c>
      <c r="K8" s="26">
        <v>8691</v>
      </c>
      <c r="L8" s="41">
        <v>10209</v>
      </c>
    </row>
    <row r="9" spans="1:12" ht="15" customHeight="1">
      <c r="A9" s="26"/>
      <c r="B9" s="891"/>
      <c r="C9" s="892"/>
      <c r="D9" s="890" t="s">
        <v>516</v>
      </c>
      <c r="E9" s="26">
        <v>16820</v>
      </c>
      <c r="F9" s="26">
        <v>18799</v>
      </c>
      <c r="G9" s="26">
        <v>19587</v>
      </c>
      <c r="H9" s="26">
        <v>20906</v>
      </c>
      <c r="I9" s="26">
        <v>9312</v>
      </c>
      <c r="J9" s="26">
        <v>10855</v>
      </c>
      <c r="K9" s="26">
        <v>12444</v>
      </c>
      <c r="L9" s="41">
        <v>14011</v>
      </c>
    </row>
    <row r="10" spans="1:12" ht="15" customHeight="1">
      <c r="A10" s="26"/>
      <c r="B10" s="893"/>
      <c r="C10" s="894"/>
      <c r="D10" s="890" t="s">
        <v>517</v>
      </c>
      <c r="E10" s="26">
        <v>17219</v>
      </c>
      <c r="F10" s="26">
        <v>18589</v>
      </c>
      <c r="G10" s="26">
        <v>19629</v>
      </c>
      <c r="H10" s="26">
        <v>19605</v>
      </c>
      <c r="I10" s="26">
        <v>10484</v>
      </c>
      <c r="J10" s="26">
        <v>10862</v>
      </c>
      <c r="K10" s="26">
        <v>11588</v>
      </c>
      <c r="L10" s="41">
        <v>11440</v>
      </c>
    </row>
    <row r="11" spans="1:12" ht="15" customHeight="1">
      <c r="A11" s="26"/>
      <c r="B11" s="893"/>
      <c r="C11" s="894"/>
      <c r="D11" s="890" t="s">
        <v>518</v>
      </c>
      <c r="E11" s="26">
        <v>2037</v>
      </c>
      <c r="F11" s="26">
        <v>2041</v>
      </c>
      <c r="G11" s="26">
        <v>2242</v>
      </c>
      <c r="H11" s="26">
        <v>2557</v>
      </c>
      <c r="I11" s="53" t="s">
        <v>519</v>
      </c>
      <c r="J11" s="26">
        <v>593</v>
      </c>
      <c r="K11" s="26">
        <v>604</v>
      </c>
      <c r="L11" s="41">
        <v>667</v>
      </c>
    </row>
    <row r="12" spans="1:12" ht="15" customHeight="1">
      <c r="A12" s="26"/>
      <c r="B12" s="893"/>
      <c r="C12" s="894"/>
      <c r="D12" s="890" t="s">
        <v>520</v>
      </c>
      <c r="E12" s="26">
        <v>2005</v>
      </c>
      <c r="F12" s="26">
        <v>2289</v>
      </c>
      <c r="G12" s="26">
        <v>2396</v>
      </c>
      <c r="H12" s="26">
        <v>3215</v>
      </c>
      <c r="I12" s="53" t="s">
        <v>521</v>
      </c>
      <c r="J12" s="26">
        <v>1667</v>
      </c>
      <c r="K12" s="26">
        <v>1869</v>
      </c>
      <c r="L12" s="41">
        <v>2216</v>
      </c>
    </row>
    <row r="13" spans="1:12" ht="6" customHeight="1">
      <c r="A13" s="26"/>
      <c r="B13" s="893"/>
      <c r="C13" s="894"/>
      <c r="D13" s="890"/>
      <c r="E13" s="26"/>
      <c r="F13" s="26"/>
      <c r="G13" s="26"/>
      <c r="H13" s="26"/>
      <c r="I13" s="26"/>
      <c r="J13" s="26"/>
      <c r="K13" s="26"/>
      <c r="L13" s="41"/>
    </row>
    <row r="14" spans="1:12" ht="15" customHeight="1">
      <c r="A14" s="26"/>
      <c r="B14" s="893"/>
      <c r="C14" s="894"/>
      <c r="D14" s="890" t="s">
        <v>522</v>
      </c>
      <c r="E14" s="26">
        <v>5506</v>
      </c>
      <c r="F14" s="26">
        <v>5697</v>
      </c>
      <c r="G14" s="26">
        <v>6593</v>
      </c>
      <c r="H14" s="26">
        <v>7153</v>
      </c>
      <c r="I14" s="26">
        <v>3758</v>
      </c>
      <c r="J14" s="26">
        <v>4083</v>
      </c>
      <c r="K14" s="26">
        <v>4316</v>
      </c>
      <c r="L14" s="41">
        <v>4426</v>
      </c>
    </row>
    <row r="15" spans="1:12" ht="15" customHeight="1">
      <c r="A15" s="26"/>
      <c r="B15" s="893"/>
      <c r="C15" s="894"/>
      <c r="D15" s="890" t="s">
        <v>523</v>
      </c>
      <c r="E15" s="26">
        <v>16</v>
      </c>
      <c r="F15" s="26">
        <v>16</v>
      </c>
      <c r="G15" s="26">
        <v>18</v>
      </c>
      <c r="H15" s="26">
        <v>15</v>
      </c>
      <c r="I15" s="53" t="s">
        <v>524</v>
      </c>
      <c r="J15" s="53" t="s">
        <v>524</v>
      </c>
      <c r="K15" s="53" t="s">
        <v>524</v>
      </c>
      <c r="L15" s="41">
        <v>163</v>
      </c>
    </row>
    <row r="16" spans="1:12" ht="15" customHeight="1">
      <c r="A16" s="26"/>
      <c r="B16" s="893"/>
      <c r="C16" s="894"/>
      <c r="D16" s="890" t="s">
        <v>525</v>
      </c>
      <c r="E16" s="26">
        <v>12769</v>
      </c>
      <c r="F16" s="26">
        <v>18212</v>
      </c>
      <c r="G16" s="26">
        <v>13677</v>
      </c>
      <c r="H16" s="26">
        <v>13210</v>
      </c>
      <c r="I16" s="26">
        <v>6146</v>
      </c>
      <c r="J16" s="26">
        <v>6592</v>
      </c>
      <c r="K16" s="26">
        <v>6584</v>
      </c>
      <c r="L16" s="41">
        <v>7808</v>
      </c>
    </row>
    <row r="17" spans="1:12" ht="15" customHeight="1">
      <c r="A17" s="26"/>
      <c r="B17" s="893"/>
      <c r="C17" s="894"/>
      <c r="D17" s="890" t="s">
        <v>526</v>
      </c>
      <c r="E17" s="26">
        <v>2378</v>
      </c>
      <c r="F17" s="26">
        <v>2254</v>
      </c>
      <c r="G17" s="26">
        <v>2567</v>
      </c>
      <c r="H17" s="26">
        <v>2754</v>
      </c>
      <c r="I17" s="26">
        <v>2909</v>
      </c>
      <c r="J17" s="26">
        <v>2912</v>
      </c>
      <c r="K17" s="26">
        <v>2999</v>
      </c>
      <c r="L17" s="41">
        <v>4016</v>
      </c>
    </row>
    <row r="18" spans="1:12" ht="15" customHeight="1">
      <c r="A18" s="26"/>
      <c r="B18" s="893"/>
      <c r="C18" s="894"/>
      <c r="D18" s="890" t="s">
        <v>527</v>
      </c>
      <c r="E18" s="26">
        <v>3546</v>
      </c>
      <c r="F18" s="26">
        <v>3777</v>
      </c>
      <c r="G18" s="26">
        <v>4182</v>
      </c>
      <c r="H18" s="26">
        <v>4474</v>
      </c>
      <c r="I18" s="53" t="s">
        <v>528</v>
      </c>
      <c r="J18" s="26">
        <v>1619</v>
      </c>
      <c r="K18" s="26">
        <v>2070</v>
      </c>
      <c r="L18" s="41">
        <v>1994</v>
      </c>
    </row>
    <row r="19" spans="1:12" ht="6" customHeight="1">
      <c r="A19" s="26"/>
      <c r="B19" s="893"/>
      <c r="C19" s="894"/>
      <c r="D19" s="890"/>
      <c r="E19" s="26"/>
      <c r="F19" s="26"/>
      <c r="G19" s="26"/>
      <c r="H19" s="26"/>
      <c r="I19" s="26"/>
      <c r="J19" s="26"/>
      <c r="K19" s="26"/>
      <c r="L19" s="41"/>
    </row>
    <row r="20" spans="1:12" ht="15" customHeight="1">
      <c r="A20" s="26"/>
      <c r="B20" s="893"/>
      <c r="C20" s="894"/>
      <c r="D20" s="890" t="s">
        <v>529</v>
      </c>
      <c r="E20" s="26">
        <v>4403</v>
      </c>
      <c r="F20" s="26">
        <v>5728</v>
      </c>
      <c r="G20" s="26">
        <v>6985</v>
      </c>
      <c r="H20" s="26">
        <v>4964</v>
      </c>
      <c r="I20" s="26">
        <v>6668</v>
      </c>
      <c r="J20" s="26">
        <v>7518</v>
      </c>
      <c r="K20" s="26">
        <v>8637</v>
      </c>
      <c r="L20" s="41">
        <v>8294</v>
      </c>
    </row>
    <row r="21" spans="1:12" ht="15" customHeight="1">
      <c r="A21" s="26"/>
      <c r="B21" s="893"/>
      <c r="C21" s="894"/>
      <c r="D21" s="890" t="s">
        <v>530</v>
      </c>
      <c r="E21" s="26">
        <v>7343</v>
      </c>
      <c r="F21" s="26">
        <v>8567</v>
      </c>
      <c r="G21" s="26">
        <v>9348</v>
      </c>
      <c r="H21" s="26">
        <v>12363</v>
      </c>
      <c r="I21" s="26">
        <v>3757</v>
      </c>
      <c r="J21" s="26">
        <v>3936</v>
      </c>
      <c r="K21" s="26">
        <v>4596</v>
      </c>
      <c r="L21" s="41">
        <v>6409</v>
      </c>
    </row>
    <row r="22" spans="1:12" ht="15" customHeight="1">
      <c r="A22" s="26"/>
      <c r="B22" s="893"/>
      <c r="C22" s="894"/>
      <c r="D22" s="890" t="s">
        <v>531</v>
      </c>
      <c r="E22" s="26">
        <v>18182</v>
      </c>
      <c r="F22" s="26">
        <v>22806</v>
      </c>
      <c r="G22" s="26">
        <v>28283</v>
      </c>
      <c r="H22" s="26">
        <v>38062</v>
      </c>
      <c r="I22" s="26">
        <v>5547</v>
      </c>
      <c r="J22" s="26">
        <v>5985</v>
      </c>
      <c r="K22" s="26">
        <v>7195</v>
      </c>
      <c r="L22" s="41">
        <v>9064</v>
      </c>
    </row>
    <row r="23" spans="1:12" ht="15" customHeight="1">
      <c r="A23" s="26"/>
      <c r="B23" s="893"/>
      <c r="C23" s="894"/>
      <c r="D23" s="890" t="s">
        <v>532</v>
      </c>
      <c r="E23" s="26">
        <v>3371</v>
      </c>
      <c r="F23" s="26">
        <v>2856</v>
      </c>
      <c r="G23" s="26">
        <v>3154</v>
      </c>
      <c r="H23" s="26">
        <v>2587</v>
      </c>
      <c r="I23" s="53" t="s">
        <v>533</v>
      </c>
      <c r="J23" s="26">
        <v>1561</v>
      </c>
      <c r="K23" s="26">
        <v>1530</v>
      </c>
      <c r="L23" s="41">
        <v>1970</v>
      </c>
    </row>
    <row r="24" spans="1:12" ht="15" customHeight="1">
      <c r="A24" s="26"/>
      <c r="B24" s="893"/>
      <c r="C24" s="894"/>
      <c r="D24" s="890" t="s">
        <v>534</v>
      </c>
      <c r="E24" s="26">
        <v>3182</v>
      </c>
      <c r="F24" s="26">
        <v>2779</v>
      </c>
      <c r="G24" s="26">
        <v>3453</v>
      </c>
      <c r="H24" s="26">
        <v>5206</v>
      </c>
      <c r="I24" s="53" t="s">
        <v>524</v>
      </c>
      <c r="J24" s="26">
        <v>2332</v>
      </c>
      <c r="K24" s="26">
        <v>2885</v>
      </c>
      <c r="L24" s="41">
        <v>4321</v>
      </c>
    </row>
    <row r="25" spans="1:12" ht="6" customHeight="1">
      <c r="A25" s="26"/>
      <c r="B25" s="893"/>
      <c r="C25" s="894"/>
      <c r="D25" s="890"/>
      <c r="E25" s="26"/>
      <c r="F25" s="26"/>
      <c r="G25" s="26"/>
      <c r="H25" s="26"/>
      <c r="I25" s="26"/>
      <c r="J25" s="26"/>
      <c r="K25" s="26"/>
      <c r="L25" s="41"/>
    </row>
    <row r="26" spans="1:12" ht="15" customHeight="1">
      <c r="A26" s="26"/>
      <c r="B26" s="893"/>
      <c r="C26" s="894"/>
      <c r="D26" s="890" t="s">
        <v>535</v>
      </c>
      <c r="E26" s="26">
        <v>9437</v>
      </c>
      <c r="F26" s="26">
        <v>9871</v>
      </c>
      <c r="G26" s="26">
        <v>10303</v>
      </c>
      <c r="H26" s="26">
        <v>9796</v>
      </c>
      <c r="I26" s="53" t="s">
        <v>519</v>
      </c>
      <c r="J26" s="26">
        <v>5856</v>
      </c>
      <c r="K26" s="26">
        <v>7229</v>
      </c>
      <c r="L26" s="41">
        <v>8604</v>
      </c>
    </row>
    <row r="27" spans="1:12" ht="15" customHeight="1">
      <c r="A27" s="26"/>
      <c r="B27" s="893"/>
      <c r="C27" s="894"/>
      <c r="D27" s="890"/>
      <c r="E27" s="26"/>
      <c r="F27" s="26"/>
      <c r="G27" s="26"/>
      <c r="H27" s="26"/>
      <c r="I27" s="26"/>
      <c r="J27" s="26"/>
      <c r="K27" s="26"/>
      <c r="L27" s="41"/>
    </row>
    <row r="28" spans="1:12" ht="19.5" customHeight="1">
      <c r="A28" s="26"/>
      <c r="B28" s="893"/>
      <c r="C28" s="1449" t="s">
        <v>536</v>
      </c>
      <c r="D28" s="1562"/>
      <c r="E28" s="26">
        <v>13704</v>
      </c>
      <c r="F28" s="26">
        <v>13124</v>
      </c>
      <c r="G28" s="26">
        <v>12522</v>
      </c>
      <c r="H28" s="26">
        <v>12284</v>
      </c>
      <c r="I28" s="26">
        <v>5769</v>
      </c>
      <c r="J28" s="26">
        <v>5566</v>
      </c>
      <c r="K28" s="26">
        <v>5279</v>
      </c>
      <c r="L28" s="41">
        <v>5359</v>
      </c>
    </row>
    <row r="29" spans="1:12" ht="19.5" customHeight="1">
      <c r="A29" s="26"/>
      <c r="B29" s="893"/>
      <c r="C29" s="1449" t="s">
        <v>537</v>
      </c>
      <c r="D29" s="1562"/>
      <c r="E29" s="26">
        <v>611</v>
      </c>
      <c r="F29" s="26">
        <v>639</v>
      </c>
      <c r="G29" s="26">
        <v>730</v>
      </c>
      <c r="H29" s="26">
        <v>1147</v>
      </c>
      <c r="I29" s="26">
        <v>387</v>
      </c>
      <c r="J29" s="26">
        <v>449</v>
      </c>
      <c r="K29" s="26">
        <v>424</v>
      </c>
      <c r="L29" s="41">
        <v>433</v>
      </c>
    </row>
    <row r="30" spans="1:12" ht="19.5" customHeight="1">
      <c r="A30" s="26"/>
      <c r="B30" s="893"/>
      <c r="C30" s="1449" t="s">
        <v>538</v>
      </c>
      <c r="D30" s="1562"/>
      <c r="E30" s="26">
        <v>1356</v>
      </c>
      <c r="F30" s="26">
        <v>1314</v>
      </c>
      <c r="G30" s="26">
        <v>1405</v>
      </c>
      <c r="H30" s="26">
        <v>1463</v>
      </c>
      <c r="I30" s="26">
        <v>517</v>
      </c>
      <c r="J30" s="26">
        <v>617</v>
      </c>
      <c r="K30" s="26">
        <v>638</v>
      </c>
      <c r="L30" s="41">
        <v>719</v>
      </c>
    </row>
    <row r="31" spans="1:12" ht="19.5" customHeight="1">
      <c r="A31" s="26"/>
      <c r="B31" s="893"/>
      <c r="C31" s="1449" t="s">
        <v>539</v>
      </c>
      <c r="D31" s="1562"/>
      <c r="E31" s="26">
        <v>1752</v>
      </c>
      <c r="F31" s="26">
        <v>1667</v>
      </c>
      <c r="G31" s="26">
        <v>1321</v>
      </c>
      <c r="H31" s="26">
        <v>1347</v>
      </c>
      <c r="I31" s="26">
        <v>873</v>
      </c>
      <c r="J31" s="26">
        <v>878</v>
      </c>
      <c r="K31" s="26">
        <v>691</v>
      </c>
      <c r="L31" s="41">
        <v>796</v>
      </c>
    </row>
    <row r="32" spans="1:12" ht="19.5" customHeight="1">
      <c r="A32" s="26"/>
      <c r="B32" s="893"/>
      <c r="C32" s="1449" t="s">
        <v>540</v>
      </c>
      <c r="D32" s="1562"/>
      <c r="E32" s="26">
        <v>48290</v>
      </c>
      <c r="F32" s="26">
        <v>54626</v>
      </c>
      <c r="G32" s="26">
        <v>60891</v>
      </c>
      <c r="H32" s="26">
        <v>63942</v>
      </c>
      <c r="I32" s="26">
        <v>51417</v>
      </c>
      <c r="J32" s="26">
        <v>55507</v>
      </c>
      <c r="K32" s="26">
        <v>59764</v>
      </c>
      <c r="L32" s="41">
        <v>64348</v>
      </c>
    </row>
    <row r="33" spans="1:12" ht="19.5" customHeight="1">
      <c r="A33" s="26"/>
      <c r="B33" s="893"/>
      <c r="C33" s="1449" t="s">
        <v>541</v>
      </c>
      <c r="D33" s="1562"/>
      <c r="E33" s="26">
        <f>SUM(E34:E35)</f>
        <v>156342</v>
      </c>
      <c r="F33" s="26">
        <v>164973</v>
      </c>
      <c r="G33" s="26">
        <f aca="true" t="shared" si="0" ref="G33:L33">SUM(G34:G35)</f>
        <v>172361</v>
      </c>
      <c r="H33" s="26">
        <f t="shared" si="0"/>
        <v>177086</v>
      </c>
      <c r="I33" s="26">
        <f t="shared" si="0"/>
        <v>83135</v>
      </c>
      <c r="J33" s="26">
        <f t="shared" si="0"/>
        <v>89323</v>
      </c>
      <c r="K33" s="26">
        <f t="shared" si="0"/>
        <v>94571</v>
      </c>
      <c r="L33" s="41">
        <f t="shared" si="0"/>
        <v>94717</v>
      </c>
    </row>
    <row r="34" spans="1:12" ht="14.25" customHeight="1">
      <c r="A34" s="26"/>
      <c r="B34" s="893"/>
      <c r="C34" s="62"/>
      <c r="D34" s="104" t="s">
        <v>542</v>
      </c>
      <c r="E34" s="26">
        <v>72544</v>
      </c>
      <c r="F34" s="26">
        <v>79268</v>
      </c>
      <c r="G34" s="26">
        <v>84178</v>
      </c>
      <c r="H34" s="26">
        <v>82486</v>
      </c>
      <c r="I34" s="26">
        <v>26993</v>
      </c>
      <c r="J34" s="26">
        <v>29712</v>
      </c>
      <c r="K34" s="26">
        <v>31557</v>
      </c>
      <c r="L34" s="41">
        <v>31526</v>
      </c>
    </row>
    <row r="35" spans="2:12" ht="14.25" customHeight="1">
      <c r="B35" s="50"/>
      <c r="C35" s="26"/>
      <c r="D35" s="104" t="s">
        <v>543</v>
      </c>
      <c r="E35" s="26">
        <v>83798</v>
      </c>
      <c r="F35" s="26">
        <v>85704</v>
      </c>
      <c r="G35" s="26">
        <v>88183</v>
      </c>
      <c r="H35" s="26">
        <v>94600</v>
      </c>
      <c r="I35" s="26">
        <v>56142</v>
      </c>
      <c r="J35" s="26">
        <v>59611</v>
      </c>
      <c r="K35" s="26">
        <v>63014</v>
      </c>
      <c r="L35" s="41">
        <v>63191</v>
      </c>
    </row>
    <row r="36" spans="2:12" ht="19.5" customHeight="1">
      <c r="B36" s="50"/>
      <c r="C36" s="26"/>
      <c r="D36" s="41"/>
      <c r="E36" s="26"/>
      <c r="F36" s="26"/>
      <c r="G36" s="26"/>
      <c r="H36" s="26"/>
      <c r="I36" s="26"/>
      <c r="J36" s="26"/>
      <c r="K36" s="26"/>
      <c r="L36" s="41"/>
    </row>
    <row r="37" spans="2:12" ht="19.5" customHeight="1">
      <c r="B37" s="50"/>
      <c r="C37" s="1449" t="s">
        <v>544</v>
      </c>
      <c r="D37" s="1562"/>
      <c r="E37" s="26">
        <v>6422</v>
      </c>
      <c r="F37" s="26">
        <v>9077</v>
      </c>
      <c r="G37" s="26">
        <v>11598</v>
      </c>
      <c r="H37" s="26">
        <v>12024</v>
      </c>
      <c r="I37" s="26">
        <v>4355</v>
      </c>
      <c r="J37" s="26">
        <v>6258</v>
      </c>
      <c r="K37" s="26">
        <v>7615</v>
      </c>
      <c r="L37" s="41">
        <v>7485</v>
      </c>
    </row>
    <row r="38" spans="2:12" ht="19.5" customHeight="1">
      <c r="B38" s="50"/>
      <c r="C38" s="1449" t="s">
        <v>545</v>
      </c>
      <c r="D38" s="1562"/>
      <c r="E38" s="26">
        <v>32579</v>
      </c>
      <c r="F38" s="26">
        <v>41250</v>
      </c>
      <c r="G38" s="26">
        <v>40014</v>
      </c>
      <c r="H38" s="26">
        <v>40959</v>
      </c>
      <c r="I38" s="26">
        <v>6761</v>
      </c>
      <c r="J38" s="26">
        <v>7178</v>
      </c>
      <c r="K38" s="26">
        <v>7794</v>
      </c>
      <c r="L38" s="41">
        <v>9516</v>
      </c>
    </row>
    <row r="39" spans="2:12" ht="19.5" customHeight="1">
      <c r="B39" s="50"/>
      <c r="C39" s="1449" t="s">
        <v>546</v>
      </c>
      <c r="D39" s="1562"/>
      <c r="E39" s="26">
        <v>7320</v>
      </c>
      <c r="F39" s="26">
        <v>8791</v>
      </c>
      <c r="G39" s="26">
        <v>8858</v>
      </c>
      <c r="H39" s="26">
        <v>10951</v>
      </c>
      <c r="I39" s="26">
        <v>4601</v>
      </c>
      <c r="J39" s="26">
        <v>4322</v>
      </c>
      <c r="K39" s="26">
        <v>4447</v>
      </c>
      <c r="L39" s="41">
        <v>4765</v>
      </c>
    </row>
    <row r="40" spans="2:12" ht="19.5" customHeight="1">
      <c r="B40" s="50"/>
      <c r="C40" s="1449" t="s">
        <v>547</v>
      </c>
      <c r="D40" s="1562"/>
      <c r="E40" s="26">
        <v>6332</v>
      </c>
      <c r="F40" s="26">
        <v>8207</v>
      </c>
      <c r="G40" s="26">
        <v>10140</v>
      </c>
      <c r="H40" s="26">
        <v>10818</v>
      </c>
      <c r="I40" s="26">
        <v>1036</v>
      </c>
      <c r="J40" s="26">
        <v>1234</v>
      </c>
      <c r="K40" s="26">
        <v>1299</v>
      </c>
      <c r="L40" s="41">
        <v>1428</v>
      </c>
    </row>
    <row r="41" spans="2:12" ht="19.5" customHeight="1">
      <c r="B41" s="50"/>
      <c r="C41" s="1449" t="s">
        <v>548</v>
      </c>
      <c r="D41" s="1562"/>
      <c r="E41" s="26">
        <v>53802</v>
      </c>
      <c r="F41" s="26">
        <v>61361</v>
      </c>
      <c r="G41" s="26">
        <v>69406</v>
      </c>
      <c r="H41" s="26">
        <v>74121</v>
      </c>
      <c r="I41" s="26">
        <v>39089</v>
      </c>
      <c r="J41" s="26">
        <v>44205</v>
      </c>
      <c r="K41" s="26">
        <v>51419</v>
      </c>
      <c r="L41" s="41">
        <v>55630</v>
      </c>
    </row>
    <row r="42" spans="2:12" ht="19.5" customHeight="1">
      <c r="B42" s="50"/>
      <c r="C42" s="1449" t="s">
        <v>549</v>
      </c>
      <c r="D42" s="1562"/>
      <c r="E42" s="26">
        <v>28501</v>
      </c>
      <c r="F42" s="26">
        <v>27970</v>
      </c>
      <c r="G42" s="26">
        <v>27566</v>
      </c>
      <c r="H42" s="26">
        <v>30251</v>
      </c>
      <c r="I42" s="26">
        <v>829</v>
      </c>
      <c r="J42" s="26">
        <v>1041</v>
      </c>
      <c r="K42" s="26">
        <v>418</v>
      </c>
      <c r="L42" s="41">
        <v>342</v>
      </c>
    </row>
    <row r="43" spans="2:12" ht="27" customHeight="1">
      <c r="B43" s="185"/>
      <c r="C43" s="1563" t="s">
        <v>550</v>
      </c>
      <c r="D43" s="1564"/>
      <c r="E43" s="57">
        <v>116054</v>
      </c>
      <c r="F43" s="57">
        <v>116518</v>
      </c>
      <c r="G43" s="57">
        <v>114951</v>
      </c>
      <c r="H43" s="57">
        <v>113395</v>
      </c>
      <c r="I43" s="57">
        <v>72392</v>
      </c>
      <c r="J43" s="57">
        <v>73671</v>
      </c>
      <c r="K43" s="57">
        <v>74263</v>
      </c>
      <c r="L43" s="59">
        <v>75455</v>
      </c>
    </row>
    <row r="44" ht="15" customHeight="1">
      <c r="B44" s="23" t="s">
        <v>551</v>
      </c>
    </row>
    <row r="45" ht="15" customHeight="1">
      <c r="B45" s="23" t="s">
        <v>552</v>
      </c>
    </row>
    <row r="46" ht="15" customHeight="1">
      <c r="B46" s="23" t="s">
        <v>553</v>
      </c>
    </row>
  </sheetData>
  <mergeCells count="18">
    <mergeCell ref="C33:D33"/>
    <mergeCell ref="C7:D7"/>
    <mergeCell ref="B6:D6"/>
    <mergeCell ref="C29:D29"/>
    <mergeCell ref="C30:D30"/>
    <mergeCell ref="C31:D31"/>
    <mergeCell ref="C32:D32"/>
    <mergeCell ref="B4:D5"/>
    <mergeCell ref="E4:H4"/>
    <mergeCell ref="I4:L4"/>
    <mergeCell ref="C28:D28"/>
    <mergeCell ref="C41:D41"/>
    <mergeCell ref="C42:D42"/>
    <mergeCell ref="C43:D43"/>
    <mergeCell ref="C37:D37"/>
    <mergeCell ref="C38:D38"/>
    <mergeCell ref="C39:D39"/>
    <mergeCell ref="C40:D40"/>
  </mergeCells>
  <printOptions/>
  <pageMargins left="0.75" right="0.75" top="1" bottom="1" header="0.512" footer="0.512"/>
  <pageSetup orientation="portrait" paperSize="9"/>
  <drawing r:id="rId1"/>
</worksheet>
</file>

<file path=xl/worksheets/sheet24.xml><?xml version="1.0" encoding="utf-8"?>
<worksheet xmlns="http://schemas.openxmlformats.org/spreadsheetml/2006/main" xmlns:r="http://schemas.openxmlformats.org/officeDocument/2006/relationships">
  <dimension ref="B2:J44"/>
  <sheetViews>
    <sheetView workbookViewId="0" topLeftCell="A1">
      <selection activeCell="A1" sqref="A1"/>
    </sheetView>
  </sheetViews>
  <sheetFormatPr defaultColWidth="9.00390625" defaultRowHeight="13.5"/>
  <cols>
    <col min="1" max="1" width="2.625" style="895" customWidth="1"/>
    <col min="2" max="2" width="3.375" style="895" customWidth="1"/>
    <col min="3" max="3" width="20.625" style="895" customWidth="1"/>
    <col min="4" max="4" width="15.625" style="895" customWidth="1"/>
    <col min="5" max="5" width="8.625" style="895" customWidth="1"/>
    <col min="6" max="6" width="15.625" style="895" customWidth="1"/>
    <col min="7" max="7" width="8.625" style="895" customWidth="1"/>
    <col min="8" max="8" width="15.625" style="895" customWidth="1"/>
    <col min="9" max="9" width="8.625" style="895" customWidth="1"/>
    <col min="10" max="16384" width="9.00390625" style="895" customWidth="1"/>
  </cols>
  <sheetData>
    <row r="2" ht="14.25">
      <c r="B2" s="896" t="s">
        <v>592</v>
      </c>
    </row>
    <row r="3" spans="2:9" ht="12.75" thickBot="1">
      <c r="B3" s="895" t="s">
        <v>555</v>
      </c>
      <c r="I3" s="897" t="s">
        <v>556</v>
      </c>
    </row>
    <row r="4" spans="2:9" s="898" customFormat="1" ht="15" customHeight="1" thickTop="1">
      <c r="B4" s="1578" t="s">
        <v>557</v>
      </c>
      <c r="C4" s="1579"/>
      <c r="D4" s="899" t="s">
        <v>589</v>
      </c>
      <c r="E4" s="900"/>
      <c r="F4" s="899">
        <v>57</v>
      </c>
      <c r="G4" s="900"/>
      <c r="H4" s="899">
        <v>58</v>
      </c>
      <c r="I4" s="900"/>
    </row>
    <row r="5" spans="2:9" s="898" customFormat="1" ht="15" customHeight="1">
      <c r="B5" s="1580"/>
      <c r="C5" s="1581"/>
      <c r="D5" s="901" t="s">
        <v>558</v>
      </c>
      <c r="E5" s="902" t="s">
        <v>559</v>
      </c>
      <c r="F5" s="901" t="s">
        <v>558</v>
      </c>
      <c r="G5" s="902" t="s">
        <v>559</v>
      </c>
      <c r="H5" s="902" t="s">
        <v>558</v>
      </c>
      <c r="I5" s="902" t="s">
        <v>559</v>
      </c>
    </row>
    <row r="6" spans="2:9" s="903" customFormat="1" ht="15" customHeight="1">
      <c r="B6" s="1574" t="s">
        <v>560</v>
      </c>
      <c r="C6" s="1575"/>
      <c r="D6" s="904">
        <f>SUM(D8:D22)</f>
        <v>403249097229</v>
      </c>
      <c r="E6" s="905">
        <v>100</v>
      </c>
      <c r="F6" s="904">
        <f>SUM(F8:F22)</f>
        <v>399854596993</v>
      </c>
      <c r="G6" s="905">
        <v>100</v>
      </c>
      <c r="H6" s="904">
        <f>SUM(H8:H22)</f>
        <v>402758647944</v>
      </c>
      <c r="I6" s="906">
        <f>SUM(I8:I22)</f>
        <v>99.99999999999999</v>
      </c>
    </row>
    <row r="7" spans="2:9" ht="9.75" customHeight="1">
      <c r="B7" s="907"/>
      <c r="C7" s="908"/>
      <c r="D7" s="909"/>
      <c r="E7" s="910"/>
      <c r="F7" s="909"/>
      <c r="G7" s="910"/>
      <c r="H7" s="909"/>
      <c r="I7" s="911"/>
    </row>
    <row r="8" spans="2:10" s="898" customFormat="1" ht="15" customHeight="1">
      <c r="B8" s="912"/>
      <c r="C8" s="913" t="s">
        <v>561</v>
      </c>
      <c r="D8" s="914">
        <v>56785915648</v>
      </c>
      <c r="E8" s="915">
        <v>14.1</v>
      </c>
      <c r="F8" s="914">
        <v>58951391098</v>
      </c>
      <c r="G8" s="915">
        <v>14.7</v>
      </c>
      <c r="H8" s="914">
        <v>60582183125</v>
      </c>
      <c r="I8" s="916">
        <v>15</v>
      </c>
      <c r="J8" s="917"/>
    </row>
    <row r="9" spans="2:10" s="898" customFormat="1" ht="15" customHeight="1">
      <c r="B9" s="912"/>
      <c r="C9" s="913" t="s">
        <v>590</v>
      </c>
      <c r="D9" s="914">
        <v>3524187000</v>
      </c>
      <c r="E9" s="915">
        <v>0.9</v>
      </c>
      <c r="F9" s="914">
        <v>3770735000</v>
      </c>
      <c r="G9" s="915">
        <v>0.9</v>
      </c>
      <c r="H9" s="914">
        <v>4012473000</v>
      </c>
      <c r="I9" s="916">
        <v>1</v>
      </c>
      <c r="J9" s="918"/>
    </row>
    <row r="10" spans="2:9" s="898" customFormat="1" ht="15" customHeight="1">
      <c r="B10" s="912"/>
      <c r="C10" s="913" t="s">
        <v>562</v>
      </c>
      <c r="D10" s="919">
        <v>115219168000</v>
      </c>
      <c r="E10" s="915">
        <v>28.6</v>
      </c>
      <c r="F10" s="919">
        <v>124940781000</v>
      </c>
      <c r="G10" s="915">
        <v>31.2</v>
      </c>
      <c r="H10" s="919">
        <v>114980580000</v>
      </c>
      <c r="I10" s="916">
        <v>28.5</v>
      </c>
    </row>
    <row r="11" spans="2:9" s="898" customFormat="1" ht="15" customHeight="1">
      <c r="B11" s="912"/>
      <c r="C11" s="913" t="s">
        <v>563</v>
      </c>
      <c r="D11" s="914">
        <v>225481000</v>
      </c>
      <c r="E11" s="915">
        <v>0.1</v>
      </c>
      <c r="F11" s="914">
        <v>270836000</v>
      </c>
      <c r="G11" s="915">
        <v>0.1</v>
      </c>
      <c r="H11" s="914">
        <v>252660000</v>
      </c>
      <c r="I11" s="916">
        <v>0.1</v>
      </c>
    </row>
    <row r="12" spans="2:9" s="898" customFormat="1" ht="15" customHeight="1">
      <c r="B12" s="912"/>
      <c r="C12" s="913" t="s">
        <v>564</v>
      </c>
      <c r="D12" s="914">
        <v>8852938817</v>
      </c>
      <c r="E12" s="915">
        <v>2.2</v>
      </c>
      <c r="F12" s="914">
        <v>9265649253</v>
      </c>
      <c r="G12" s="915">
        <v>2.3</v>
      </c>
      <c r="H12" s="914">
        <v>9270533378</v>
      </c>
      <c r="I12" s="916">
        <v>2.3</v>
      </c>
    </row>
    <row r="13" spans="2:9" s="898" customFormat="1" ht="15" customHeight="1">
      <c r="B13" s="912"/>
      <c r="C13" s="913"/>
      <c r="D13" s="914"/>
      <c r="E13" s="915"/>
      <c r="F13" s="914"/>
      <c r="G13" s="915"/>
      <c r="H13" s="914"/>
      <c r="I13" s="916"/>
    </row>
    <row r="14" spans="2:9" s="898" customFormat="1" ht="15" customHeight="1">
      <c r="B14" s="912"/>
      <c r="C14" s="913" t="s">
        <v>565</v>
      </c>
      <c r="D14" s="914">
        <v>4874295176</v>
      </c>
      <c r="E14" s="915">
        <v>1.2</v>
      </c>
      <c r="F14" s="914">
        <v>5138274654</v>
      </c>
      <c r="G14" s="915">
        <v>1.3</v>
      </c>
      <c r="H14" s="914">
        <v>5515092169</v>
      </c>
      <c r="I14" s="916">
        <v>1.4</v>
      </c>
    </row>
    <row r="15" spans="2:9" s="898" customFormat="1" ht="15" customHeight="1">
      <c r="B15" s="912"/>
      <c r="C15" s="913" t="s">
        <v>566</v>
      </c>
      <c r="D15" s="914">
        <v>129696378404</v>
      </c>
      <c r="E15" s="915">
        <v>32.2</v>
      </c>
      <c r="F15" s="914">
        <v>123735248026</v>
      </c>
      <c r="G15" s="915">
        <v>30.9</v>
      </c>
      <c r="H15" s="914">
        <v>119649555639</v>
      </c>
      <c r="I15" s="916">
        <v>29.7</v>
      </c>
    </row>
    <row r="16" spans="2:9" s="898" customFormat="1" ht="15" customHeight="1">
      <c r="B16" s="912"/>
      <c r="C16" s="913" t="s">
        <v>567</v>
      </c>
      <c r="D16" s="914">
        <v>3338379766</v>
      </c>
      <c r="E16" s="915">
        <v>0.8</v>
      </c>
      <c r="F16" s="914">
        <v>2752178368</v>
      </c>
      <c r="G16" s="915">
        <v>0.7</v>
      </c>
      <c r="H16" s="914">
        <v>3252314629</v>
      </c>
      <c r="I16" s="916">
        <v>0.8</v>
      </c>
    </row>
    <row r="17" spans="2:9" s="898" customFormat="1" ht="15" customHeight="1">
      <c r="B17" s="912"/>
      <c r="C17" s="913" t="s">
        <v>568</v>
      </c>
      <c r="D17" s="914">
        <v>35600000</v>
      </c>
      <c r="E17" s="915">
        <v>0</v>
      </c>
      <c r="F17" s="914">
        <v>60010000</v>
      </c>
      <c r="G17" s="915">
        <v>0</v>
      </c>
      <c r="H17" s="914">
        <v>73030000</v>
      </c>
      <c r="I17" s="916">
        <v>0</v>
      </c>
    </row>
    <row r="18" spans="2:9" s="898" customFormat="1" ht="15" customHeight="1">
      <c r="B18" s="912"/>
      <c r="C18" s="913"/>
      <c r="D18" s="914"/>
      <c r="E18" s="915"/>
      <c r="F18" s="914"/>
      <c r="G18" s="915"/>
      <c r="H18" s="914"/>
      <c r="I18" s="916"/>
    </row>
    <row r="19" spans="2:9" s="898" customFormat="1" ht="15" customHeight="1">
      <c r="B19" s="912"/>
      <c r="C19" s="913" t="s">
        <v>569</v>
      </c>
      <c r="D19" s="914">
        <v>5824910000</v>
      </c>
      <c r="E19" s="915">
        <v>1.4</v>
      </c>
      <c r="F19" s="914">
        <v>4787011000</v>
      </c>
      <c r="G19" s="915">
        <v>1.2</v>
      </c>
      <c r="H19" s="914">
        <v>3907769000</v>
      </c>
      <c r="I19" s="916">
        <v>1</v>
      </c>
    </row>
    <row r="20" spans="2:9" s="898" customFormat="1" ht="15" customHeight="1">
      <c r="B20" s="912"/>
      <c r="C20" s="913" t="s">
        <v>570</v>
      </c>
      <c r="D20" s="914">
        <v>2037273737</v>
      </c>
      <c r="E20" s="915">
        <v>0.5</v>
      </c>
      <c r="F20" s="914">
        <v>1261976292</v>
      </c>
      <c r="G20" s="915">
        <v>0.3</v>
      </c>
      <c r="H20" s="914">
        <v>1203831350</v>
      </c>
      <c r="I20" s="916">
        <v>0.3</v>
      </c>
    </row>
    <row r="21" spans="2:9" s="898" customFormat="1" ht="15" customHeight="1">
      <c r="B21" s="912"/>
      <c r="C21" s="913" t="s">
        <v>571</v>
      </c>
      <c r="D21" s="914">
        <v>32560569681</v>
      </c>
      <c r="E21" s="915">
        <v>8.1</v>
      </c>
      <c r="F21" s="914">
        <v>33024506302</v>
      </c>
      <c r="G21" s="915">
        <v>8.3</v>
      </c>
      <c r="H21" s="914">
        <v>35427625654</v>
      </c>
      <c r="I21" s="916">
        <v>8.8</v>
      </c>
    </row>
    <row r="22" spans="2:9" s="898" customFormat="1" ht="15" customHeight="1">
      <c r="B22" s="912"/>
      <c r="C22" s="913" t="s">
        <v>572</v>
      </c>
      <c r="D22" s="914">
        <v>40274000000</v>
      </c>
      <c r="E22" s="915">
        <v>10</v>
      </c>
      <c r="F22" s="914">
        <v>31896000000</v>
      </c>
      <c r="G22" s="915">
        <v>8</v>
      </c>
      <c r="H22" s="914">
        <v>44631000000</v>
      </c>
      <c r="I22" s="916">
        <v>11.1</v>
      </c>
    </row>
    <row r="23" spans="2:9" ht="9.75" customHeight="1">
      <c r="B23" s="907"/>
      <c r="C23" s="908"/>
      <c r="D23" s="909"/>
      <c r="E23" s="910"/>
      <c r="F23" s="909"/>
      <c r="G23" s="910"/>
      <c r="H23" s="909"/>
      <c r="I23" s="911"/>
    </row>
    <row r="24" spans="2:9" s="903" customFormat="1" ht="15" customHeight="1">
      <c r="B24" s="1576" t="s">
        <v>573</v>
      </c>
      <c r="C24" s="1577"/>
      <c r="D24" s="920">
        <f>SUM(D26:D40)</f>
        <v>401987120937</v>
      </c>
      <c r="E24" s="921">
        <v>100</v>
      </c>
      <c r="F24" s="920">
        <f>SUM(F26:F40)</f>
        <v>398650765643</v>
      </c>
      <c r="G24" s="921">
        <f>SUM(G26:G40)</f>
        <v>100</v>
      </c>
      <c r="H24" s="920">
        <f>SUM(H26:H40)</f>
        <v>401991978331</v>
      </c>
      <c r="I24" s="922">
        <f>SUM(I26:I40)</f>
        <v>100.00000000000001</v>
      </c>
    </row>
    <row r="25" spans="2:9" ht="9.75" customHeight="1">
      <c r="B25" s="907"/>
      <c r="C25" s="908"/>
      <c r="D25" s="909"/>
      <c r="E25" s="910"/>
      <c r="F25" s="909"/>
      <c r="G25" s="910"/>
      <c r="H25" s="909"/>
      <c r="I25" s="911"/>
    </row>
    <row r="26" spans="2:9" s="898" customFormat="1" ht="15" customHeight="1">
      <c r="B26" s="912"/>
      <c r="C26" s="913" t="s">
        <v>574</v>
      </c>
      <c r="D26" s="914">
        <v>814217817</v>
      </c>
      <c r="E26" s="915">
        <v>0.2</v>
      </c>
      <c r="F26" s="914">
        <v>812291223</v>
      </c>
      <c r="G26" s="915">
        <v>0.2</v>
      </c>
      <c r="H26" s="914">
        <v>848086072</v>
      </c>
      <c r="I26" s="916">
        <v>0.2</v>
      </c>
    </row>
    <row r="27" spans="2:9" s="898" customFormat="1" ht="15" customHeight="1">
      <c r="B27" s="912"/>
      <c r="C27" s="913" t="s">
        <v>575</v>
      </c>
      <c r="D27" s="914">
        <v>24228712764</v>
      </c>
      <c r="E27" s="915">
        <v>6</v>
      </c>
      <c r="F27" s="914">
        <v>25861871505</v>
      </c>
      <c r="G27" s="915">
        <v>6.5</v>
      </c>
      <c r="H27" s="914">
        <v>27821647782</v>
      </c>
      <c r="I27" s="916">
        <v>6.9</v>
      </c>
    </row>
    <row r="28" spans="2:9" s="898" customFormat="1" ht="15" customHeight="1">
      <c r="B28" s="912"/>
      <c r="C28" s="913" t="s">
        <v>576</v>
      </c>
      <c r="D28" s="914">
        <v>17725002782</v>
      </c>
      <c r="E28" s="915">
        <v>4.4</v>
      </c>
      <c r="F28" s="914">
        <v>17180192217</v>
      </c>
      <c r="G28" s="915">
        <v>4.3</v>
      </c>
      <c r="H28" s="914">
        <v>16817056551</v>
      </c>
      <c r="I28" s="916">
        <v>4.2</v>
      </c>
    </row>
    <row r="29" spans="2:9" s="898" customFormat="1" ht="15" customHeight="1">
      <c r="B29" s="912"/>
      <c r="C29" s="913" t="s">
        <v>577</v>
      </c>
      <c r="D29" s="914">
        <v>9967570093</v>
      </c>
      <c r="E29" s="915">
        <v>2.5</v>
      </c>
      <c r="F29" s="914">
        <v>10120275967</v>
      </c>
      <c r="G29" s="915">
        <v>2.5</v>
      </c>
      <c r="H29" s="914">
        <v>9795075958</v>
      </c>
      <c r="I29" s="916">
        <v>2.4</v>
      </c>
    </row>
    <row r="30" spans="2:9" s="898" customFormat="1" ht="15" customHeight="1">
      <c r="B30" s="912"/>
      <c r="C30" s="913" t="s">
        <v>578</v>
      </c>
      <c r="D30" s="914">
        <v>2423417889</v>
      </c>
      <c r="E30" s="915">
        <v>0.6</v>
      </c>
      <c r="F30" s="914">
        <v>2010911853</v>
      </c>
      <c r="G30" s="915">
        <v>0.5</v>
      </c>
      <c r="H30" s="914">
        <v>1945192950</v>
      </c>
      <c r="I30" s="916">
        <v>0.5</v>
      </c>
    </row>
    <row r="31" spans="2:9" s="898" customFormat="1" ht="15" customHeight="1">
      <c r="B31" s="912"/>
      <c r="C31" s="913"/>
      <c r="D31" s="914"/>
      <c r="E31" s="915"/>
      <c r="F31" s="914"/>
      <c r="G31" s="915"/>
      <c r="H31" s="914"/>
      <c r="I31" s="916"/>
    </row>
    <row r="32" spans="2:9" s="898" customFormat="1" ht="15" customHeight="1">
      <c r="B32" s="912"/>
      <c r="C32" s="913" t="s">
        <v>579</v>
      </c>
      <c r="D32" s="914">
        <v>73075589472</v>
      </c>
      <c r="E32" s="915">
        <v>18.2</v>
      </c>
      <c r="F32" s="914">
        <v>67785882565</v>
      </c>
      <c r="G32" s="915">
        <v>17</v>
      </c>
      <c r="H32" s="914">
        <v>68142897982</v>
      </c>
      <c r="I32" s="916">
        <v>17</v>
      </c>
    </row>
    <row r="33" spans="2:9" s="898" customFormat="1" ht="15" customHeight="1">
      <c r="B33" s="912"/>
      <c r="C33" s="913" t="s">
        <v>580</v>
      </c>
      <c r="D33" s="914">
        <v>20217001214</v>
      </c>
      <c r="E33" s="915">
        <v>5</v>
      </c>
      <c r="F33" s="914">
        <v>20426228156</v>
      </c>
      <c r="G33" s="915">
        <v>5.1</v>
      </c>
      <c r="H33" s="914">
        <v>21238077320</v>
      </c>
      <c r="I33" s="916">
        <v>5.3</v>
      </c>
    </row>
    <row r="34" spans="2:9" s="898" customFormat="1" ht="15" customHeight="1">
      <c r="B34" s="912"/>
      <c r="C34" s="913" t="s">
        <v>581</v>
      </c>
      <c r="D34" s="914">
        <v>89166603687</v>
      </c>
      <c r="E34" s="915">
        <v>22.2</v>
      </c>
      <c r="F34" s="914">
        <v>85017365263</v>
      </c>
      <c r="G34" s="915">
        <v>21.3</v>
      </c>
      <c r="H34" s="914">
        <v>87382316844</v>
      </c>
      <c r="I34" s="916">
        <v>21.7</v>
      </c>
    </row>
    <row r="35" spans="2:9" s="898" customFormat="1" ht="15" customHeight="1">
      <c r="B35" s="912"/>
      <c r="C35" s="913" t="s">
        <v>582</v>
      </c>
      <c r="D35" s="914">
        <v>17149684993</v>
      </c>
      <c r="E35" s="915">
        <v>4.3</v>
      </c>
      <c r="F35" s="914">
        <v>17827810957</v>
      </c>
      <c r="G35" s="915">
        <v>4.5</v>
      </c>
      <c r="H35" s="914">
        <v>16802066285</v>
      </c>
      <c r="I35" s="916">
        <v>4.2</v>
      </c>
    </row>
    <row r="36" spans="2:9" s="898" customFormat="1" ht="15" customHeight="1">
      <c r="B36" s="912"/>
      <c r="C36" s="913" t="s">
        <v>583</v>
      </c>
      <c r="D36" s="914">
        <v>97729529491</v>
      </c>
      <c r="E36" s="915">
        <v>24.3</v>
      </c>
      <c r="F36" s="914">
        <v>96337567861</v>
      </c>
      <c r="G36" s="915">
        <v>24.2</v>
      </c>
      <c r="H36" s="914">
        <v>96094841257</v>
      </c>
      <c r="I36" s="916">
        <v>23.9</v>
      </c>
    </row>
    <row r="37" spans="2:9" s="898" customFormat="1" ht="15" customHeight="1">
      <c r="B37" s="912"/>
      <c r="C37" s="913"/>
      <c r="D37" s="914"/>
      <c r="E37" s="915"/>
      <c r="F37" s="914"/>
      <c r="G37" s="915"/>
      <c r="H37" s="914"/>
      <c r="I37" s="916"/>
    </row>
    <row r="38" spans="2:9" s="898" customFormat="1" ht="15" customHeight="1">
      <c r="B38" s="912"/>
      <c r="C38" s="913" t="s">
        <v>584</v>
      </c>
      <c r="D38" s="914">
        <v>13476385146</v>
      </c>
      <c r="E38" s="915">
        <v>3.4</v>
      </c>
      <c r="F38" s="914">
        <v>12253129267</v>
      </c>
      <c r="G38" s="915">
        <v>3.1</v>
      </c>
      <c r="H38" s="914">
        <v>9568659755</v>
      </c>
      <c r="I38" s="916">
        <v>2.4</v>
      </c>
    </row>
    <row r="39" spans="2:9" s="898" customFormat="1" ht="15" customHeight="1">
      <c r="B39" s="912"/>
      <c r="C39" s="913" t="s">
        <v>585</v>
      </c>
      <c r="D39" s="914">
        <v>28801897998</v>
      </c>
      <c r="E39" s="915">
        <v>7.2</v>
      </c>
      <c r="F39" s="914">
        <v>34698044267</v>
      </c>
      <c r="G39" s="915">
        <v>8.7</v>
      </c>
      <c r="H39" s="914">
        <v>36237745058</v>
      </c>
      <c r="I39" s="916">
        <v>9</v>
      </c>
    </row>
    <row r="40" spans="2:9" s="898" customFormat="1" ht="15" customHeight="1">
      <c r="B40" s="912"/>
      <c r="C40" s="913" t="s">
        <v>586</v>
      </c>
      <c r="D40" s="914">
        <v>7211507591</v>
      </c>
      <c r="E40" s="915">
        <v>1.8</v>
      </c>
      <c r="F40" s="914">
        <v>8319194542</v>
      </c>
      <c r="G40" s="915">
        <v>2.1</v>
      </c>
      <c r="H40" s="914">
        <v>9298314517</v>
      </c>
      <c r="I40" s="916">
        <v>2.3</v>
      </c>
    </row>
    <row r="41" spans="2:9" s="898" customFormat="1" ht="15" customHeight="1">
      <c r="B41" s="912"/>
      <c r="C41" s="913" t="s">
        <v>587</v>
      </c>
      <c r="D41" s="919" t="s">
        <v>1193</v>
      </c>
      <c r="E41" s="923" t="s">
        <v>1193</v>
      </c>
      <c r="F41" s="919" t="s">
        <v>1193</v>
      </c>
      <c r="G41" s="923" t="s">
        <v>1193</v>
      </c>
      <c r="H41" s="919" t="s">
        <v>1193</v>
      </c>
      <c r="I41" s="924" t="s">
        <v>1193</v>
      </c>
    </row>
    <row r="42" spans="2:9" ht="9.75" customHeight="1">
      <c r="B42" s="907"/>
      <c r="C42" s="908"/>
      <c r="D42" s="909"/>
      <c r="E42" s="910"/>
      <c r="F42" s="909"/>
      <c r="G42" s="910"/>
      <c r="H42" s="909"/>
      <c r="I42" s="911"/>
    </row>
    <row r="43" spans="2:9" s="903" customFormat="1" ht="15" customHeight="1">
      <c r="B43" s="925" t="s">
        <v>588</v>
      </c>
      <c r="C43" s="926"/>
      <c r="D43" s="927">
        <f>SUM(D6-D24)</f>
        <v>1261976292</v>
      </c>
      <c r="E43" s="928"/>
      <c r="F43" s="927">
        <f>SUM(F6-F24)</f>
        <v>1203831350</v>
      </c>
      <c r="G43" s="928"/>
      <c r="H43" s="927">
        <f>SUM(H6-H24)</f>
        <v>766669613</v>
      </c>
      <c r="I43" s="929"/>
    </row>
    <row r="44" ht="12">
      <c r="B44" s="895" t="s">
        <v>591</v>
      </c>
    </row>
  </sheetData>
  <mergeCells count="3">
    <mergeCell ref="B6:C6"/>
    <mergeCell ref="B24:C24"/>
    <mergeCell ref="B4:C5"/>
  </mergeCells>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A2:AL70"/>
  <sheetViews>
    <sheetView workbookViewId="0" topLeftCell="A1">
      <selection activeCell="A1" sqref="A1"/>
    </sheetView>
  </sheetViews>
  <sheetFormatPr defaultColWidth="9.00390625" defaultRowHeight="13.5"/>
  <cols>
    <col min="1" max="1" width="10.625" style="733" customWidth="1"/>
    <col min="2" max="2" width="12.625" style="733" customWidth="1"/>
    <col min="3" max="3" width="12.50390625" style="733" customWidth="1"/>
    <col min="4" max="4" width="11.875" style="733" customWidth="1"/>
    <col min="5" max="6" width="10.625" style="733" customWidth="1"/>
    <col min="7" max="7" width="11.50390625" style="733" customWidth="1"/>
    <col min="8" max="10" width="10.625" style="733" customWidth="1"/>
    <col min="11" max="11" width="11.625" style="733" customWidth="1"/>
    <col min="12" max="15" width="10.625" style="733" customWidth="1"/>
    <col min="16" max="16" width="11.75390625" style="733" customWidth="1"/>
    <col min="17" max="17" width="11.625" style="733" customWidth="1"/>
    <col min="18" max="18" width="12.125" style="733" customWidth="1"/>
    <col min="19" max="22" width="10.625" style="733" customWidth="1"/>
    <col min="23" max="23" width="12.625" style="733" customWidth="1"/>
    <col min="24" max="24" width="11.625" style="733" customWidth="1"/>
    <col min="25" max="25" width="10.625" style="733" customWidth="1"/>
    <col min="26" max="26" width="11.50390625" style="733" customWidth="1"/>
    <col min="27" max="27" width="12.00390625" style="733" customWidth="1"/>
    <col min="28" max="28" width="11.625" style="733" customWidth="1"/>
    <col min="29" max="29" width="10.625" style="733" customWidth="1"/>
    <col min="30" max="30" width="11.625" style="733" customWidth="1"/>
    <col min="31" max="31" width="10.625" style="733" customWidth="1"/>
    <col min="32" max="32" width="11.625" style="733" customWidth="1"/>
    <col min="33" max="33" width="10.625" style="733" customWidth="1"/>
    <col min="34" max="34" width="11.25390625" style="733" customWidth="1"/>
    <col min="35" max="35" width="10.625" style="733" customWidth="1"/>
    <col min="36" max="36" width="11.25390625" style="733" customWidth="1"/>
    <col min="37" max="16384" width="10.625" style="733" customWidth="1"/>
  </cols>
  <sheetData>
    <row r="2" ht="14.25">
      <c r="A2" s="930" t="s">
        <v>639</v>
      </c>
    </row>
    <row r="3" spans="1:38" ht="12" thickBot="1">
      <c r="A3" s="731"/>
      <c r="B3" s="731"/>
      <c r="C3" s="731"/>
      <c r="D3" s="731"/>
      <c r="E3" s="731"/>
      <c r="F3" s="731"/>
      <c r="G3" s="731"/>
      <c r="H3" s="731"/>
      <c r="I3" s="731"/>
      <c r="J3" s="731"/>
      <c r="K3" s="731"/>
      <c r="L3" s="731"/>
      <c r="M3" s="731"/>
      <c r="N3" s="731"/>
      <c r="O3" s="731"/>
      <c r="P3" s="931"/>
      <c r="Q3" s="731"/>
      <c r="R3" s="731"/>
      <c r="T3" s="731"/>
      <c r="U3" s="731"/>
      <c r="V3" s="731"/>
      <c r="AL3" s="931" t="s">
        <v>622</v>
      </c>
    </row>
    <row r="4" spans="1:38" s="726" customFormat="1" ht="12.75" customHeight="1" thickTop="1">
      <c r="A4" s="932"/>
      <c r="B4" s="738"/>
      <c r="C4" s="738"/>
      <c r="D4" s="932" t="s">
        <v>593</v>
      </c>
      <c r="E4" s="933"/>
      <c r="F4" s="933"/>
      <c r="G4" s="1494" t="s">
        <v>594</v>
      </c>
      <c r="H4" s="1582"/>
      <c r="I4" s="1582"/>
      <c r="J4" s="1582"/>
      <c r="K4" s="1582"/>
      <c r="L4" s="1582"/>
      <c r="M4" s="1582"/>
      <c r="N4" s="1582"/>
      <c r="O4" s="1582"/>
      <c r="P4" s="1582"/>
      <c r="Q4" s="1582"/>
      <c r="R4" s="1582"/>
      <c r="S4" s="1582"/>
      <c r="T4" s="1582"/>
      <c r="U4" s="1582"/>
      <c r="V4" s="1582"/>
      <c r="W4" s="1582"/>
      <c r="X4" s="1583"/>
      <c r="Y4" s="1494" t="s">
        <v>623</v>
      </c>
      <c r="Z4" s="1582"/>
      <c r="AA4" s="1582"/>
      <c r="AB4" s="1582"/>
      <c r="AC4" s="1582"/>
      <c r="AD4" s="1582"/>
      <c r="AE4" s="1582"/>
      <c r="AF4" s="1582"/>
      <c r="AG4" s="1582"/>
      <c r="AH4" s="1582"/>
      <c r="AI4" s="1582"/>
      <c r="AJ4" s="1582"/>
      <c r="AK4" s="1582"/>
      <c r="AL4" s="1583"/>
    </row>
    <row r="5" spans="1:38" s="726" customFormat="1" ht="12.75" customHeight="1">
      <c r="A5" s="744" t="s">
        <v>1230</v>
      </c>
      <c r="B5" s="744" t="s">
        <v>595</v>
      </c>
      <c r="C5" s="744" t="s">
        <v>596</v>
      </c>
      <c r="D5" s="744" t="s">
        <v>597</v>
      </c>
      <c r="E5" s="744" t="s">
        <v>598</v>
      </c>
      <c r="F5" s="744" t="s">
        <v>624</v>
      </c>
      <c r="G5" s="934"/>
      <c r="H5" s="934"/>
      <c r="I5" s="935" t="s">
        <v>625</v>
      </c>
      <c r="J5" s="935" t="s">
        <v>599</v>
      </c>
      <c r="K5" s="935"/>
      <c r="L5" s="935" t="s">
        <v>600</v>
      </c>
      <c r="M5" s="935" t="s">
        <v>626</v>
      </c>
      <c r="N5" s="935"/>
      <c r="O5" s="935"/>
      <c r="P5" s="934"/>
      <c r="Q5" s="935" t="s">
        <v>601</v>
      </c>
      <c r="R5" s="935"/>
      <c r="S5" s="935"/>
      <c r="T5" s="935"/>
      <c r="U5" s="935"/>
      <c r="V5" s="935"/>
      <c r="W5" s="1323" t="s">
        <v>571</v>
      </c>
      <c r="X5" s="1323" t="s">
        <v>602</v>
      </c>
      <c r="Y5" s="1323" t="s">
        <v>574</v>
      </c>
      <c r="Z5" s="1323" t="s">
        <v>575</v>
      </c>
      <c r="AA5" s="1323" t="s">
        <v>576</v>
      </c>
      <c r="AB5" s="1323" t="s">
        <v>603</v>
      </c>
      <c r="AC5" s="1323" t="s">
        <v>578</v>
      </c>
      <c r="AD5" s="1586" t="s">
        <v>579</v>
      </c>
      <c r="AE5" s="1323" t="s">
        <v>580</v>
      </c>
      <c r="AF5" s="1323" t="s">
        <v>581</v>
      </c>
      <c r="AG5" s="1323" t="s">
        <v>604</v>
      </c>
      <c r="AH5" s="1323" t="s">
        <v>583</v>
      </c>
      <c r="AI5" s="1323" t="s">
        <v>584</v>
      </c>
      <c r="AJ5" s="1323" t="s">
        <v>585</v>
      </c>
      <c r="AK5" s="1323" t="s">
        <v>586</v>
      </c>
      <c r="AL5" s="1586" t="s">
        <v>627</v>
      </c>
    </row>
    <row r="6" spans="1:38" s="726" customFormat="1" ht="12.75" customHeight="1">
      <c r="A6" s="744"/>
      <c r="B6" s="744" t="s">
        <v>605</v>
      </c>
      <c r="C6" s="744" t="s">
        <v>606</v>
      </c>
      <c r="D6" s="744" t="s">
        <v>607</v>
      </c>
      <c r="E6" s="744" t="s">
        <v>608</v>
      </c>
      <c r="F6" s="744" t="s">
        <v>609</v>
      </c>
      <c r="G6" s="744" t="s">
        <v>610</v>
      </c>
      <c r="H6" s="744" t="s">
        <v>611</v>
      </c>
      <c r="I6" s="744" t="s">
        <v>612</v>
      </c>
      <c r="J6" s="744"/>
      <c r="K6" s="744" t="s">
        <v>628</v>
      </c>
      <c r="L6" s="744" t="s">
        <v>613</v>
      </c>
      <c r="M6" s="744" t="s">
        <v>629</v>
      </c>
      <c r="N6" s="744" t="s">
        <v>630</v>
      </c>
      <c r="O6" s="744" t="s">
        <v>614</v>
      </c>
      <c r="P6" s="744" t="s">
        <v>566</v>
      </c>
      <c r="Q6" s="744" t="s">
        <v>615</v>
      </c>
      <c r="R6" s="744" t="s">
        <v>631</v>
      </c>
      <c r="S6" s="744" t="s">
        <v>632</v>
      </c>
      <c r="T6" s="744" t="s">
        <v>633</v>
      </c>
      <c r="U6" s="744" t="s">
        <v>634</v>
      </c>
      <c r="V6" s="744" t="s">
        <v>635</v>
      </c>
      <c r="W6" s="1584"/>
      <c r="X6" s="1584"/>
      <c r="Y6" s="1584"/>
      <c r="Z6" s="1584"/>
      <c r="AA6" s="1584"/>
      <c r="AB6" s="1584"/>
      <c r="AC6" s="1584"/>
      <c r="AD6" s="1584"/>
      <c r="AE6" s="1584"/>
      <c r="AF6" s="1584"/>
      <c r="AG6" s="1584"/>
      <c r="AH6" s="1584"/>
      <c r="AI6" s="1584"/>
      <c r="AJ6" s="1584"/>
      <c r="AK6" s="1584"/>
      <c r="AL6" s="1584"/>
    </row>
    <row r="7" spans="1:38" s="938" customFormat="1" ht="12.75" customHeight="1">
      <c r="A7" s="752"/>
      <c r="B7" s="750"/>
      <c r="C7" s="750"/>
      <c r="D7" s="936" t="s">
        <v>616</v>
      </c>
      <c r="E7" s="752" t="s">
        <v>617</v>
      </c>
      <c r="F7" s="936" t="s">
        <v>618</v>
      </c>
      <c r="G7" s="750"/>
      <c r="H7" s="750"/>
      <c r="I7" s="752" t="s">
        <v>619</v>
      </c>
      <c r="J7" s="752" t="s">
        <v>620</v>
      </c>
      <c r="K7" s="752"/>
      <c r="L7" s="752" t="s">
        <v>619</v>
      </c>
      <c r="M7" s="752" t="s">
        <v>636</v>
      </c>
      <c r="N7" s="752"/>
      <c r="O7" s="937"/>
      <c r="P7" s="750"/>
      <c r="Q7" s="752" t="s">
        <v>621</v>
      </c>
      <c r="R7" s="752"/>
      <c r="S7" s="752"/>
      <c r="T7" s="752"/>
      <c r="U7" s="752"/>
      <c r="V7" s="752"/>
      <c r="W7" s="1585"/>
      <c r="X7" s="1585"/>
      <c r="Y7" s="1585"/>
      <c r="Z7" s="1585"/>
      <c r="AA7" s="1585"/>
      <c r="AB7" s="1585"/>
      <c r="AC7" s="1585"/>
      <c r="AD7" s="1585"/>
      <c r="AE7" s="1585"/>
      <c r="AF7" s="1585"/>
      <c r="AG7" s="1585"/>
      <c r="AH7" s="1585"/>
      <c r="AI7" s="1585"/>
      <c r="AJ7" s="1585"/>
      <c r="AK7" s="1585"/>
      <c r="AL7" s="1585"/>
    </row>
    <row r="8" spans="1:38" s="726" customFormat="1" ht="12.75" customHeight="1">
      <c r="A8" s="688" t="s">
        <v>637</v>
      </c>
      <c r="B8" s="939">
        <v>261584088</v>
      </c>
      <c r="C8" s="940">
        <v>254590658</v>
      </c>
      <c r="D8" s="940">
        <f>SUM(B8-C8)</f>
        <v>6993430</v>
      </c>
      <c r="E8" s="940">
        <v>62070</v>
      </c>
      <c r="F8" s="940">
        <f>SUM(D8-E8)</f>
        <v>6931360</v>
      </c>
      <c r="G8" s="940">
        <v>740023806</v>
      </c>
      <c r="H8" s="940">
        <v>3008544</v>
      </c>
      <c r="I8" s="940">
        <v>59279</v>
      </c>
      <c r="J8" s="940">
        <v>2059915</v>
      </c>
      <c r="K8" s="940">
        <v>68368310</v>
      </c>
      <c r="L8" s="940">
        <v>127684</v>
      </c>
      <c r="M8" s="940">
        <v>2435776</v>
      </c>
      <c r="N8" s="940">
        <v>4135958</v>
      </c>
      <c r="O8" s="940">
        <v>933695</v>
      </c>
      <c r="P8" s="941">
        <v>31575978</v>
      </c>
      <c r="Q8" s="940">
        <v>42889</v>
      </c>
      <c r="R8" s="940">
        <v>18723437</v>
      </c>
      <c r="S8" s="940">
        <v>3451085</v>
      </c>
      <c r="T8" s="942">
        <v>642702</v>
      </c>
      <c r="U8" s="942">
        <v>4449681</v>
      </c>
      <c r="V8" s="942">
        <v>6135093</v>
      </c>
      <c r="W8" s="942">
        <v>9545656</v>
      </c>
      <c r="X8" s="942">
        <v>31864600</v>
      </c>
      <c r="Y8" s="942">
        <v>4235497</v>
      </c>
      <c r="Z8" s="942">
        <v>37691080</v>
      </c>
      <c r="AA8" s="942">
        <v>36674958</v>
      </c>
      <c r="AB8" s="942">
        <v>18503104</v>
      </c>
      <c r="AC8" s="942">
        <v>1433197</v>
      </c>
      <c r="AD8" s="942">
        <v>25206686</v>
      </c>
      <c r="AE8" s="942">
        <v>8346559</v>
      </c>
      <c r="AF8" s="942">
        <v>41005075</v>
      </c>
      <c r="AG8" s="942">
        <v>9757412</v>
      </c>
      <c r="AH8" s="942">
        <v>48502758</v>
      </c>
      <c r="AI8" s="942">
        <v>2551362</v>
      </c>
      <c r="AJ8" s="942">
        <v>20497801</v>
      </c>
      <c r="AK8" s="942">
        <v>185169</v>
      </c>
      <c r="AL8" s="943" t="s">
        <v>1193</v>
      </c>
    </row>
    <row r="9" spans="1:38" s="726" customFormat="1" ht="12.75" customHeight="1">
      <c r="A9" s="688"/>
      <c r="B9" s="944"/>
      <c r="C9" s="945"/>
      <c r="D9" s="945"/>
      <c r="E9" s="945"/>
      <c r="F9" s="945"/>
      <c r="G9" s="945"/>
      <c r="H9" s="945"/>
      <c r="I9" s="945"/>
      <c r="J9" s="945"/>
      <c r="K9" s="945"/>
      <c r="L9" s="945"/>
      <c r="M9" s="945"/>
      <c r="N9" s="945"/>
      <c r="O9" s="945"/>
      <c r="P9" s="946"/>
      <c r="Q9" s="945"/>
      <c r="R9" s="945"/>
      <c r="S9" s="945"/>
      <c r="T9" s="947"/>
      <c r="U9" s="947"/>
      <c r="V9" s="947"/>
      <c r="W9" s="947"/>
      <c r="X9" s="947"/>
      <c r="Y9" s="947"/>
      <c r="Z9" s="947"/>
      <c r="AA9" s="947"/>
      <c r="AB9" s="947"/>
      <c r="AC9" s="947"/>
      <c r="AD9" s="947"/>
      <c r="AE9" s="947"/>
      <c r="AF9" s="947"/>
      <c r="AG9" s="947"/>
      <c r="AH9" s="947"/>
      <c r="AI9" s="947"/>
      <c r="AJ9" s="947"/>
      <c r="AK9" s="947"/>
      <c r="AL9" s="948"/>
    </row>
    <row r="10" spans="1:38" s="952" customFormat="1" ht="12.75" customHeight="1">
      <c r="A10" s="687">
        <v>58</v>
      </c>
      <c r="B10" s="949">
        <f aca="true" t="shared" si="0" ref="B10:AL10">SUM(B12:B14)</f>
        <v>261805289</v>
      </c>
      <c r="C10" s="950">
        <f t="shared" si="0"/>
        <v>253997691</v>
      </c>
      <c r="D10" s="950">
        <f t="shared" si="0"/>
        <v>7807598</v>
      </c>
      <c r="E10" s="950">
        <f t="shared" si="0"/>
        <v>127440</v>
      </c>
      <c r="F10" s="950">
        <f t="shared" si="0"/>
        <v>7680158</v>
      </c>
      <c r="G10" s="950">
        <f t="shared" si="0"/>
        <v>80109013</v>
      </c>
      <c r="H10" s="950">
        <f t="shared" si="0"/>
        <v>3365880</v>
      </c>
      <c r="I10" s="950">
        <f t="shared" si="0"/>
        <v>63380</v>
      </c>
      <c r="J10" s="950">
        <f t="shared" si="0"/>
        <v>2034934</v>
      </c>
      <c r="K10" s="950">
        <f t="shared" si="0"/>
        <v>68281497</v>
      </c>
      <c r="L10" s="950">
        <f t="shared" si="0"/>
        <v>119590</v>
      </c>
      <c r="M10" s="950">
        <f t="shared" si="0"/>
        <v>2525819</v>
      </c>
      <c r="N10" s="950">
        <f t="shared" si="0"/>
        <v>4570839</v>
      </c>
      <c r="O10" s="950">
        <f t="shared" si="0"/>
        <v>1013928</v>
      </c>
      <c r="P10" s="950">
        <f t="shared" si="0"/>
        <v>27106771</v>
      </c>
      <c r="Q10" s="950">
        <f t="shared" si="0"/>
        <v>42889</v>
      </c>
      <c r="R10" s="950">
        <f t="shared" si="0"/>
        <v>18068885</v>
      </c>
      <c r="S10" s="950">
        <f t="shared" si="0"/>
        <v>2675783</v>
      </c>
      <c r="T10" s="950">
        <f t="shared" si="0"/>
        <v>1193615</v>
      </c>
      <c r="U10" s="950">
        <f t="shared" si="0"/>
        <v>4977611</v>
      </c>
      <c r="V10" s="950">
        <f t="shared" si="0"/>
        <v>6247165</v>
      </c>
      <c r="W10" s="950">
        <f t="shared" si="0"/>
        <v>10247690</v>
      </c>
      <c r="X10" s="950">
        <f t="shared" si="0"/>
        <v>29160000</v>
      </c>
      <c r="Y10" s="950">
        <f t="shared" si="0"/>
        <v>4243882</v>
      </c>
      <c r="Z10" s="950">
        <f t="shared" si="0"/>
        <v>39832638</v>
      </c>
      <c r="AA10" s="950">
        <f t="shared" si="0"/>
        <v>32926725</v>
      </c>
      <c r="AB10" s="950">
        <f t="shared" si="0"/>
        <v>19657869</v>
      </c>
      <c r="AC10" s="950">
        <f t="shared" si="0"/>
        <v>1402228</v>
      </c>
      <c r="AD10" s="950">
        <f t="shared" si="0"/>
        <v>24460698</v>
      </c>
      <c r="AE10" s="950">
        <f t="shared" si="0"/>
        <v>8539683</v>
      </c>
      <c r="AF10" s="950">
        <f t="shared" si="0"/>
        <v>42699427</v>
      </c>
      <c r="AG10" s="950">
        <f t="shared" si="0"/>
        <v>9466528</v>
      </c>
      <c r="AH10" s="950">
        <f t="shared" si="0"/>
        <v>45341720</v>
      </c>
      <c r="AI10" s="950">
        <f t="shared" si="0"/>
        <v>1915594</v>
      </c>
      <c r="AJ10" s="950">
        <f t="shared" si="0"/>
        <v>23377245</v>
      </c>
      <c r="AK10" s="950">
        <f t="shared" si="0"/>
        <v>133454</v>
      </c>
      <c r="AL10" s="951">
        <f t="shared" si="0"/>
        <v>0</v>
      </c>
    </row>
    <row r="11" spans="1:38" s="726" customFormat="1" ht="12.75" customHeight="1">
      <c r="A11" s="953"/>
      <c r="B11" s="954"/>
      <c r="C11" s="955"/>
      <c r="D11" s="950"/>
      <c r="E11" s="955"/>
      <c r="F11" s="950"/>
      <c r="G11" s="955"/>
      <c r="H11" s="955"/>
      <c r="I11" s="955"/>
      <c r="J11" s="955"/>
      <c r="K11" s="955"/>
      <c r="L11" s="955"/>
      <c r="M11" s="955"/>
      <c r="N11" s="955"/>
      <c r="O11" s="955"/>
      <c r="P11" s="956"/>
      <c r="Q11" s="955"/>
      <c r="R11" s="955"/>
      <c r="S11" s="955"/>
      <c r="T11" s="947"/>
      <c r="U11" s="947"/>
      <c r="V11" s="947"/>
      <c r="W11" s="947"/>
      <c r="X11" s="947"/>
      <c r="Y11" s="947"/>
      <c r="Z11" s="947"/>
      <c r="AA11" s="947"/>
      <c r="AB11" s="947"/>
      <c r="AC11" s="947"/>
      <c r="AD11" s="947"/>
      <c r="AE11" s="947"/>
      <c r="AF11" s="947"/>
      <c r="AG11" s="947"/>
      <c r="AH11" s="947"/>
      <c r="AI11" s="947"/>
      <c r="AJ11" s="947"/>
      <c r="AK11" s="947"/>
      <c r="AL11" s="948"/>
    </row>
    <row r="12" spans="1:38" s="952" customFormat="1" ht="12.75" customHeight="1">
      <c r="A12" s="687" t="s">
        <v>1119</v>
      </c>
      <c r="B12" s="949">
        <f>SUM(B16:B30)</f>
        <v>169911440</v>
      </c>
      <c r="C12" s="950">
        <f>SUM(C16:C30)</f>
        <v>164545573</v>
      </c>
      <c r="D12" s="950">
        <f>SUM(B12-C12)</f>
        <v>5365867</v>
      </c>
      <c r="E12" s="950">
        <f>SUM(E16:E30)</f>
        <v>51430</v>
      </c>
      <c r="F12" s="950">
        <f>SUM(D12-E12)</f>
        <v>5314437</v>
      </c>
      <c r="G12" s="950">
        <f aca="true" t="shared" si="1" ref="G12:AB12">SUM(G16:G30)</f>
        <v>63790931</v>
      </c>
      <c r="H12" s="950">
        <f t="shared" si="1"/>
        <v>1971452</v>
      </c>
      <c r="I12" s="950">
        <f t="shared" si="1"/>
        <v>51347</v>
      </c>
      <c r="J12" s="950">
        <f t="shared" si="1"/>
        <v>1179044</v>
      </c>
      <c r="K12" s="950">
        <f t="shared" si="1"/>
        <v>30977262</v>
      </c>
      <c r="L12" s="950">
        <f t="shared" si="1"/>
        <v>104373</v>
      </c>
      <c r="M12" s="950">
        <f t="shared" si="1"/>
        <v>1547236</v>
      </c>
      <c r="N12" s="950">
        <f t="shared" si="1"/>
        <v>3011195</v>
      </c>
      <c r="O12" s="950">
        <f t="shared" si="1"/>
        <v>761371</v>
      </c>
      <c r="P12" s="950">
        <f t="shared" si="1"/>
        <v>20213556</v>
      </c>
      <c r="Q12" s="950">
        <f t="shared" si="1"/>
        <v>42889</v>
      </c>
      <c r="R12" s="950">
        <f t="shared" si="1"/>
        <v>8775954</v>
      </c>
      <c r="S12" s="950">
        <f t="shared" si="1"/>
        <v>1623761</v>
      </c>
      <c r="T12" s="957">
        <f t="shared" si="1"/>
        <v>999870</v>
      </c>
      <c r="U12" s="957">
        <f t="shared" si="1"/>
        <v>3934752</v>
      </c>
      <c r="V12" s="957">
        <f t="shared" si="1"/>
        <v>4174197</v>
      </c>
      <c r="W12" s="957">
        <f t="shared" si="1"/>
        <v>8125450</v>
      </c>
      <c r="X12" s="957">
        <f t="shared" si="1"/>
        <v>18626800</v>
      </c>
      <c r="Y12" s="957">
        <f t="shared" si="1"/>
        <v>2416902</v>
      </c>
      <c r="Z12" s="957">
        <f t="shared" si="1"/>
        <v>25975399</v>
      </c>
      <c r="AA12" s="950">
        <f t="shared" si="1"/>
        <v>24741513</v>
      </c>
      <c r="AB12" s="957">
        <f t="shared" si="1"/>
        <v>13948963</v>
      </c>
      <c r="AC12" s="950">
        <v>1291348</v>
      </c>
      <c r="AD12" s="950">
        <f aca="true" t="shared" si="2" ref="AD12:AI12">SUM(AD16:AD30)</f>
        <v>10832979</v>
      </c>
      <c r="AE12" s="950">
        <f t="shared" si="2"/>
        <v>6623706</v>
      </c>
      <c r="AF12" s="950">
        <f t="shared" si="2"/>
        <v>28921741</v>
      </c>
      <c r="AG12" s="950">
        <f t="shared" si="2"/>
        <v>5934423</v>
      </c>
      <c r="AH12" s="950">
        <f t="shared" si="2"/>
        <v>30163836</v>
      </c>
      <c r="AI12" s="950">
        <f t="shared" si="2"/>
        <v>660730</v>
      </c>
      <c r="AJ12" s="950">
        <v>13000130</v>
      </c>
      <c r="AK12" s="957">
        <f>SUM(AK16:AK30)</f>
        <v>33903</v>
      </c>
      <c r="AL12" s="958" t="s">
        <v>1193</v>
      </c>
    </row>
    <row r="13" spans="1:38" s="726" customFormat="1" ht="12.75" customHeight="1">
      <c r="A13" s="953"/>
      <c r="B13" s="954"/>
      <c r="C13" s="955"/>
      <c r="D13" s="950"/>
      <c r="E13" s="955"/>
      <c r="F13" s="950"/>
      <c r="G13" s="955"/>
      <c r="H13" s="955"/>
      <c r="I13" s="955"/>
      <c r="J13" s="955"/>
      <c r="K13" s="955"/>
      <c r="L13" s="955"/>
      <c r="M13" s="955"/>
      <c r="N13" s="955"/>
      <c r="O13" s="955"/>
      <c r="P13" s="956"/>
      <c r="Q13" s="955"/>
      <c r="R13" s="955"/>
      <c r="S13" s="955"/>
      <c r="T13" s="947"/>
      <c r="U13" s="947"/>
      <c r="V13" s="947"/>
      <c r="W13" s="947"/>
      <c r="X13" s="947"/>
      <c r="Y13" s="947"/>
      <c r="Z13" s="947"/>
      <c r="AA13" s="947"/>
      <c r="AB13" s="947"/>
      <c r="AC13" s="947"/>
      <c r="AD13" s="947"/>
      <c r="AE13" s="947"/>
      <c r="AF13" s="947"/>
      <c r="AG13" s="947"/>
      <c r="AH13" s="947"/>
      <c r="AI13" s="947"/>
      <c r="AJ13" s="947"/>
      <c r="AK13" s="947"/>
      <c r="AL13" s="948"/>
    </row>
    <row r="14" spans="1:38" s="952" customFormat="1" ht="12.75" customHeight="1">
      <c r="A14" s="687" t="s">
        <v>1120</v>
      </c>
      <c r="B14" s="949">
        <f>SUM(B32:B65)</f>
        <v>91893849</v>
      </c>
      <c r="C14" s="950">
        <f>SUM(C32:C65)</f>
        <v>89452118</v>
      </c>
      <c r="D14" s="950">
        <f>SUM(B14-C14)</f>
        <v>2441731</v>
      </c>
      <c r="E14" s="950">
        <f>SUM(E32:E65)</f>
        <v>76010</v>
      </c>
      <c r="F14" s="950">
        <f>SUM(D14-E14)</f>
        <v>2365721</v>
      </c>
      <c r="G14" s="950">
        <f aca="true" t="shared" si="3" ref="G14:P14">SUM(G32:G65)</f>
        <v>16318082</v>
      </c>
      <c r="H14" s="950">
        <f t="shared" si="3"/>
        <v>1394428</v>
      </c>
      <c r="I14" s="950">
        <f t="shared" si="3"/>
        <v>12033</v>
      </c>
      <c r="J14" s="950">
        <f t="shared" si="3"/>
        <v>855890</v>
      </c>
      <c r="K14" s="950">
        <f t="shared" si="3"/>
        <v>37304235</v>
      </c>
      <c r="L14" s="950">
        <f t="shared" si="3"/>
        <v>15217</v>
      </c>
      <c r="M14" s="950">
        <f t="shared" si="3"/>
        <v>978583</v>
      </c>
      <c r="N14" s="950">
        <f t="shared" si="3"/>
        <v>1559644</v>
      </c>
      <c r="O14" s="950">
        <f t="shared" si="3"/>
        <v>252557</v>
      </c>
      <c r="P14" s="950">
        <f t="shared" si="3"/>
        <v>6893215</v>
      </c>
      <c r="Q14" s="945">
        <v>0</v>
      </c>
      <c r="R14" s="950">
        <f aca="true" t="shared" si="4" ref="R14:AK14">SUM(R32:R65)</f>
        <v>9292931</v>
      </c>
      <c r="S14" s="950">
        <f t="shared" si="4"/>
        <v>1052022</v>
      </c>
      <c r="T14" s="957">
        <f t="shared" si="4"/>
        <v>193745</v>
      </c>
      <c r="U14" s="957">
        <f t="shared" si="4"/>
        <v>1042859</v>
      </c>
      <c r="V14" s="957">
        <f t="shared" si="4"/>
        <v>2072968</v>
      </c>
      <c r="W14" s="957">
        <f t="shared" si="4"/>
        <v>2122240</v>
      </c>
      <c r="X14" s="957">
        <f t="shared" si="4"/>
        <v>10533200</v>
      </c>
      <c r="Y14" s="957">
        <f t="shared" si="4"/>
        <v>1826980</v>
      </c>
      <c r="Z14" s="957">
        <f t="shared" si="4"/>
        <v>13857239</v>
      </c>
      <c r="AA14" s="957">
        <f t="shared" si="4"/>
        <v>8185212</v>
      </c>
      <c r="AB14" s="957">
        <f t="shared" si="4"/>
        <v>5708906</v>
      </c>
      <c r="AC14" s="957">
        <f t="shared" si="4"/>
        <v>110880</v>
      </c>
      <c r="AD14" s="957">
        <f t="shared" si="4"/>
        <v>13627719</v>
      </c>
      <c r="AE14" s="957">
        <f t="shared" si="4"/>
        <v>1915977</v>
      </c>
      <c r="AF14" s="957">
        <f t="shared" si="4"/>
        <v>13777686</v>
      </c>
      <c r="AG14" s="950">
        <f t="shared" si="4"/>
        <v>3532105</v>
      </c>
      <c r="AH14" s="957">
        <f t="shared" si="4"/>
        <v>15177884</v>
      </c>
      <c r="AI14" s="957">
        <f t="shared" si="4"/>
        <v>1254864</v>
      </c>
      <c r="AJ14" s="957">
        <f t="shared" si="4"/>
        <v>10377115</v>
      </c>
      <c r="AK14" s="957">
        <f t="shared" si="4"/>
        <v>99551</v>
      </c>
      <c r="AL14" s="958" t="s">
        <v>1193</v>
      </c>
    </row>
    <row r="15" spans="1:38" s="726" customFormat="1" ht="12.75" customHeight="1">
      <c r="A15" s="688"/>
      <c r="B15" s="944"/>
      <c r="C15" s="945"/>
      <c r="D15" s="945"/>
      <c r="E15" s="945"/>
      <c r="F15" s="945"/>
      <c r="G15" s="945"/>
      <c r="H15" s="945"/>
      <c r="I15" s="945"/>
      <c r="J15" s="945"/>
      <c r="K15" s="945"/>
      <c r="L15" s="945"/>
      <c r="M15" s="945"/>
      <c r="N15" s="945"/>
      <c r="O15" s="945"/>
      <c r="P15" s="946"/>
      <c r="Q15" s="945"/>
      <c r="R15" s="945"/>
      <c r="S15" s="945"/>
      <c r="T15" s="947"/>
      <c r="U15" s="947"/>
      <c r="V15" s="947"/>
      <c r="W15" s="947"/>
      <c r="X15" s="947"/>
      <c r="Y15" s="947"/>
      <c r="Z15" s="947"/>
      <c r="AA15" s="947"/>
      <c r="AB15" s="947"/>
      <c r="AC15" s="947"/>
      <c r="AD15" s="947"/>
      <c r="AE15" s="947"/>
      <c r="AF15" s="947"/>
      <c r="AG15" s="947"/>
      <c r="AH15" s="947"/>
      <c r="AI15" s="947"/>
      <c r="AJ15" s="947"/>
      <c r="AK15" s="947"/>
      <c r="AL15" s="948"/>
    </row>
    <row r="16" spans="1:38" s="726" customFormat="1" ht="12.75" customHeight="1">
      <c r="A16" s="688" t="s">
        <v>1132</v>
      </c>
      <c r="B16" s="944">
        <v>44309803</v>
      </c>
      <c r="C16" s="945">
        <v>43349273</v>
      </c>
      <c r="D16" s="945">
        <f>SUM(B16-C16)</f>
        <v>960530</v>
      </c>
      <c r="E16" s="945">
        <v>9870</v>
      </c>
      <c r="F16" s="945">
        <f>SUM(D16-E16)</f>
        <v>950660</v>
      </c>
      <c r="G16" s="945">
        <v>21360062</v>
      </c>
      <c r="H16" s="945">
        <v>441931</v>
      </c>
      <c r="I16" s="945">
        <v>5462</v>
      </c>
      <c r="J16" s="945">
        <v>271162</v>
      </c>
      <c r="K16" s="945">
        <v>3331518</v>
      </c>
      <c r="L16" s="945">
        <v>32406</v>
      </c>
      <c r="M16" s="945">
        <v>202465</v>
      </c>
      <c r="N16" s="945">
        <v>756204</v>
      </c>
      <c r="O16" s="946">
        <v>174932</v>
      </c>
      <c r="P16" s="945">
        <v>4449618</v>
      </c>
      <c r="Q16" s="945">
        <v>0</v>
      </c>
      <c r="R16" s="945">
        <v>1373650</v>
      </c>
      <c r="S16" s="945">
        <v>575964</v>
      </c>
      <c r="T16" s="945">
        <v>723800</v>
      </c>
      <c r="U16" s="945">
        <v>2706732</v>
      </c>
      <c r="V16" s="947">
        <v>787566</v>
      </c>
      <c r="W16" s="947">
        <v>1885431</v>
      </c>
      <c r="X16" s="947">
        <v>5230900</v>
      </c>
      <c r="Y16" s="947">
        <v>471657</v>
      </c>
      <c r="Z16" s="947">
        <v>9055946</v>
      </c>
      <c r="AA16" s="947">
        <v>5255637</v>
      </c>
      <c r="AB16" s="947">
        <v>3498756</v>
      </c>
      <c r="AC16" s="947">
        <v>327281</v>
      </c>
      <c r="AD16" s="947">
        <v>1739520</v>
      </c>
      <c r="AE16" s="947">
        <v>2587866</v>
      </c>
      <c r="AF16" s="947">
        <v>7436691</v>
      </c>
      <c r="AG16" s="947">
        <v>1406508</v>
      </c>
      <c r="AH16" s="947">
        <v>8611941</v>
      </c>
      <c r="AI16" s="947">
        <v>12692</v>
      </c>
      <c r="AJ16" s="947">
        <v>2944778</v>
      </c>
      <c r="AK16" s="947">
        <v>0</v>
      </c>
      <c r="AL16" s="948" t="s">
        <v>1193</v>
      </c>
    </row>
    <row r="17" spans="1:38" s="726" customFormat="1" ht="12.75" customHeight="1">
      <c r="A17" s="688" t="s">
        <v>1133</v>
      </c>
      <c r="B17" s="944">
        <v>16455734</v>
      </c>
      <c r="C17" s="945">
        <v>15820185</v>
      </c>
      <c r="D17" s="945">
        <f>SUM(B17-C17)</f>
        <v>635549</v>
      </c>
      <c r="E17" s="945">
        <v>5000</v>
      </c>
      <c r="F17" s="945">
        <f>SUM(D17-E17)</f>
        <v>630549</v>
      </c>
      <c r="G17" s="945">
        <v>5935661</v>
      </c>
      <c r="H17" s="945">
        <v>189407</v>
      </c>
      <c r="I17" s="945">
        <v>0</v>
      </c>
      <c r="J17" s="945">
        <v>116208</v>
      </c>
      <c r="K17" s="945">
        <v>3709710</v>
      </c>
      <c r="L17" s="945">
        <v>12772</v>
      </c>
      <c r="M17" s="945">
        <v>147160</v>
      </c>
      <c r="N17" s="945">
        <v>239101</v>
      </c>
      <c r="O17" s="946">
        <v>51922</v>
      </c>
      <c r="P17" s="945">
        <v>2151168</v>
      </c>
      <c r="Q17" s="945">
        <v>0</v>
      </c>
      <c r="R17" s="945">
        <v>747333</v>
      </c>
      <c r="S17" s="945">
        <v>66764</v>
      </c>
      <c r="T17" s="945">
        <v>5115</v>
      </c>
      <c r="U17" s="945">
        <v>458966</v>
      </c>
      <c r="V17" s="947">
        <v>236705</v>
      </c>
      <c r="W17" s="947">
        <v>600442</v>
      </c>
      <c r="X17" s="947">
        <v>1787300</v>
      </c>
      <c r="Y17" s="947">
        <v>186299</v>
      </c>
      <c r="Z17" s="947">
        <v>2048551</v>
      </c>
      <c r="AA17" s="947">
        <v>2882820</v>
      </c>
      <c r="AB17" s="947">
        <v>1788614</v>
      </c>
      <c r="AC17" s="947">
        <v>82066</v>
      </c>
      <c r="AD17" s="947">
        <v>742355</v>
      </c>
      <c r="AE17" s="947">
        <v>646095</v>
      </c>
      <c r="AF17" s="947">
        <v>3035080</v>
      </c>
      <c r="AG17" s="947">
        <v>559412</v>
      </c>
      <c r="AH17" s="947">
        <v>2856398</v>
      </c>
      <c r="AI17" s="947">
        <v>40366</v>
      </c>
      <c r="AJ17" s="947">
        <v>952129</v>
      </c>
      <c r="AK17" s="947">
        <v>0</v>
      </c>
      <c r="AL17" s="948" t="s">
        <v>1193</v>
      </c>
    </row>
    <row r="18" spans="1:38" s="726" customFormat="1" ht="12.75" customHeight="1">
      <c r="A18" s="688" t="s">
        <v>1135</v>
      </c>
      <c r="B18" s="944">
        <v>19843590</v>
      </c>
      <c r="C18" s="945">
        <v>19409549</v>
      </c>
      <c r="D18" s="945">
        <f>SUM(B18-C18)</f>
        <v>434041</v>
      </c>
      <c r="E18" s="945">
        <v>6400</v>
      </c>
      <c r="F18" s="945">
        <f>SUM(D18-E18)</f>
        <v>427641</v>
      </c>
      <c r="G18" s="945">
        <v>6762109</v>
      </c>
      <c r="H18" s="945">
        <v>208443</v>
      </c>
      <c r="I18" s="945">
        <v>10683</v>
      </c>
      <c r="J18" s="945">
        <v>127848</v>
      </c>
      <c r="K18" s="945">
        <v>3392789</v>
      </c>
      <c r="L18" s="945">
        <v>12498</v>
      </c>
      <c r="M18" s="945">
        <v>176082</v>
      </c>
      <c r="N18" s="945">
        <v>218309</v>
      </c>
      <c r="O18" s="946">
        <v>84706</v>
      </c>
      <c r="P18" s="945">
        <v>2322171</v>
      </c>
      <c r="Q18" s="945">
        <v>0</v>
      </c>
      <c r="R18" s="945">
        <v>1297211</v>
      </c>
      <c r="S18" s="945">
        <v>109715</v>
      </c>
      <c r="T18" s="945">
        <v>128359</v>
      </c>
      <c r="U18" s="945">
        <v>73860</v>
      </c>
      <c r="V18" s="947">
        <v>633549</v>
      </c>
      <c r="W18" s="947">
        <v>1511258</v>
      </c>
      <c r="X18" s="947">
        <v>2774000</v>
      </c>
      <c r="Y18" s="947">
        <v>233787</v>
      </c>
      <c r="Z18" s="947">
        <v>2539890</v>
      </c>
      <c r="AA18" s="947">
        <v>3041348</v>
      </c>
      <c r="AB18" s="947">
        <v>2266864</v>
      </c>
      <c r="AC18" s="947">
        <v>146391</v>
      </c>
      <c r="AD18" s="947">
        <v>1326828</v>
      </c>
      <c r="AE18" s="947">
        <v>549957</v>
      </c>
      <c r="AF18" s="947">
        <v>3505600</v>
      </c>
      <c r="AG18" s="947">
        <v>637411</v>
      </c>
      <c r="AH18" s="947">
        <v>3858508</v>
      </c>
      <c r="AI18" s="947">
        <v>25804</v>
      </c>
      <c r="AJ18" s="947">
        <v>1277161</v>
      </c>
      <c r="AK18" s="947">
        <v>0</v>
      </c>
      <c r="AL18" s="948" t="s">
        <v>1193</v>
      </c>
    </row>
    <row r="19" spans="1:38" s="726" customFormat="1" ht="12.75" customHeight="1">
      <c r="A19" s="688" t="s">
        <v>1137</v>
      </c>
      <c r="B19" s="944">
        <v>19501423</v>
      </c>
      <c r="C19" s="945">
        <v>18749918</v>
      </c>
      <c r="D19" s="945">
        <f>SUM(B19-C19)</f>
        <v>751505</v>
      </c>
      <c r="E19" s="945">
        <v>28060</v>
      </c>
      <c r="F19" s="945">
        <f>SUM(D19-E19)</f>
        <v>723445</v>
      </c>
      <c r="G19" s="945">
        <v>8775130</v>
      </c>
      <c r="H19" s="945">
        <v>236230</v>
      </c>
      <c r="I19" s="945">
        <v>8723</v>
      </c>
      <c r="J19" s="945">
        <v>139150</v>
      </c>
      <c r="K19" s="945">
        <v>2531489</v>
      </c>
      <c r="L19" s="945">
        <v>12627</v>
      </c>
      <c r="M19" s="945">
        <v>258047</v>
      </c>
      <c r="N19" s="945">
        <v>356938</v>
      </c>
      <c r="O19" s="946">
        <v>236884</v>
      </c>
      <c r="P19" s="945">
        <v>2552930</v>
      </c>
      <c r="Q19" s="945">
        <v>0</v>
      </c>
      <c r="R19" s="945">
        <v>659262</v>
      </c>
      <c r="S19" s="945">
        <v>180815</v>
      </c>
      <c r="T19" s="945">
        <v>33646</v>
      </c>
      <c r="U19" s="945">
        <v>332751</v>
      </c>
      <c r="V19" s="947">
        <v>487847</v>
      </c>
      <c r="W19" s="947">
        <v>735554</v>
      </c>
      <c r="X19" s="947">
        <v>1963400</v>
      </c>
      <c r="Y19" s="947">
        <v>264853</v>
      </c>
      <c r="Z19" s="947">
        <v>3031156</v>
      </c>
      <c r="AA19" s="947">
        <v>3184763</v>
      </c>
      <c r="AB19" s="947">
        <v>1770764</v>
      </c>
      <c r="AC19" s="947">
        <v>397373</v>
      </c>
      <c r="AD19" s="947">
        <v>907008</v>
      </c>
      <c r="AE19" s="947">
        <v>560345</v>
      </c>
      <c r="AF19" s="947">
        <v>2994799</v>
      </c>
      <c r="AG19" s="947">
        <v>722931</v>
      </c>
      <c r="AH19" s="947">
        <v>3290407</v>
      </c>
      <c r="AI19" s="947">
        <v>52764</v>
      </c>
      <c r="AJ19" s="947">
        <v>1538852</v>
      </c>
      <c r="AK19" s="947">
        <v>33903</v>
      </c>
      <c r="AL19" s="948" t="s">
        <v>1193</v>
      </c>
    </row>
    <row r="20" spans="1:38" s="726" customFormat="1" ht="12.75" customHeight="1">
      <c r="A20" s="688"/>
      <c r="B20" s="944"/>
      <c r="C20" s="945"/>
      <c r="D20" s="945"/>
      <c r="E20" s="945"/>
      <c r="F20" s="945"/>
      <c r="G20" s="945"/>
      <c r="H20" s="945"/>
      <c r="I20" s="945"/>
      <c r="J20" s="945"/>
      <c r="K20" s="945"/>
      <c r="L20" s="945"/>
      <c r="M20" s="945"/>
      <c r="N20" s="945"/>
      <c r="O20" s="945"/>
      <c r="P20" s="946"/>
      <c r="Q20" s="945"/>
      <c r="R20" s="945"/>
      <c r="S20" s="945"/>
      <c r="T20" s="945"/>
      <c r="U20" s="945"/>
      <c r="V20" s="947"/>
      <c r="W20" s="947"/>
      <c r="X20" s="947"/>
      <c r="Y20" s="947"/>
      <c r="Z20" s="947"/>
      <c r="AA20" s="947"/>
      <c r="AB20" s="947"/>
      <c r="AC20" s="947"/>
      <c r="AD20" s="947"/>
      <c r="AE20" s="947"/>
      <c r="AF20" s="947"/>
      <c r="AG20" s="947"/>
      <c r="AH20" s="947"/>
      <c r="AI20" s="947"/>
      <c r="AJ20" s="947"/>
      <c r="AK20" s="947"/>
      <c r="AL20" s="948"/>
    </row>
    <row r="21" spans="1:38" s="726" customFormat="1" ht="12.75" customHeight="1">
      <c r="A21" s="688" t="s">
        <v>1139</v>
      </c>
      <c r="B21" s="944">
        <v>8178372</v>
      </c>
      <c r="C21" s="945">
        <v>7891853</v>
      </c>
      <c r="D21" s="945">
        <f>SUM(B21-C21)</f>
        <v>286519</v>
      </c>
      <c r="E21" s="945">
        <v>0</v>
      </c>
      <c r="F21" s="945">
        <f>SUM(D21-E21)</f>
        <v>286519</v>
      </c>
      <c r="G21" s="945">
        <v>2732841</v>
      </c>
      <c r="H21" s="945">
        <v>87409</v>
      </c>
      <c r="I21" s="945">
        <v>0</v>
      </c>
      <c r="J21" s="945">
        <v>53614</v>
      </c>
      <c r="K21" s="945">
        <v>1922140</v>
      </c>
      <c r="L21" s="945">
        <v>4476</v>
      </c>
      <c r="M21" s="945">
        <v>52686</v>
      </c>
      <c r="N21" s="945">
        <v>148744</v>
      </c>
      <c r="O21" s="945">
        <v>27903</v>
      </c>
      <c r="P21" s="945">
        <v>901955</v>
      </c>
      <c r="Q21" s="945">
        <v>0</v>
      </c>
      <c r="R21" s="761">
        <v>509788</v>
      </c>
      <c r="S21" s="945">
        <v>53449</v>
      </c>
      <c r="T21" s="945">
        <v>13150</v>
      </c>
      <c r="U21" s="945">
        <v>200476</v>
      </c>
      <c r="V21" s="947">
        <v>281823</v>
      </c>
      <c r="W21" s="947">
        <v>467918</v>
      </c>
      <c r="X21" s="947">
        <v>720000</v>
      </c>
      <c r="Y21" s="947">
        <v>155491</v>
      </c>
      <c r="Z21" s="947">
        <v>1236612</v>
      </c>
      <c r="AA21" s="947">
        <v>1414470</v>
      </c>
      <c r="AB21" s="947">
        <v>514770</v>
      </c>
      <c r="AC21" s="947">
        <v>105847</v>
      </c>
      <c r="AD21" s="947">
        <v>693529</v>
      </c>
      <c r="AE21" s="947">
        <v>172667</v>
      </c>
      <c r="AF21" s="947">
        <v>1575587</v>
      </c>
      <c r="AG21" s="947">
        <v>315062</v>
      </c>
      <c r="AH21" s="947">
        <v>1022475</v>
      </c>
      <c r="AI21" s="947">
        <v>52439</v>
      </c>
      <c r="AJ21" s="947">
        <v>632904</v>
      </c>
      <c r="AK21" s="947">
        <v>0</v>
      </c>
      <c r="AL21" s="948" t="s">
        <v>1193</v>
      </c>
    </row>
    <row r="22" spans="1:38" s="726" customFormat="1" ht="12.75" customHeight="1">
      <c r="A22" s="688" t="s">
        <v>1141</v>
      </c>
      <c r="B22" s="944">
        <v>7146316</v>
      </c>
      <c r="C22" s="945">
        <v>6762914</v>
      </c>
      <c r="D22" s="945">
        <f>SUM(B22-C22)</f>
        <v>383402</v>
      </c>
      <c r="E22" s="945">
        <v>0</v>
      </c>
      <c r="F22" s="945">
        <f>SUM(D22-E22)</f>
        <v>383402</v>
      </c>
      <c r="G22" s="945">
        <v>2649869</v>
      </c>
      <c r="H22" s="945">
        <v>85312</v>
      </c>
      <c r="I22" s="945">
        <v>0</v>
      </c>
      <c r="J22" s="945">
        <v>52337</v>
      </c>
      <c r="K22" s="945">
        <v>1823886</v>
      </c>
      <c r="L22" s="945">
        <v>3803</v>
      </c>
      <c r="M22" s="945">
        <v>58571</v>
      </c>
      <c r="N22" s="945">
        <v>166925</v>
      </c>
      <c r="O22" s="945">
        <v>21166</v>
      </c>
      <c r="P22" s="945">
        <v>690433</v>
      </c>
      <c r="Q22" s="945">
        <v>0</v>
      </c>
      <c r="R22" s="761">
        <v>647233</v>
      </c>
      <c r="S22" s="945">
        <v>23157</v>
      </c>
      <c r="T22" s="945">
        <v>12715</v>
      </c>
      <c r="U22" s="945">
        <v>6036</v>
      </c>
      <c r="V22" s="947">
        <v>115141</v>
      </c>
      <c r="W22" s="947">
        <v>176932</v>
      </c>
      <c r="X22" s="947">
        <v>612800</v>
      </c>
      <c r="Y22" s="947">
        <v>155061</v>
      </c>
      <c r="Z22" s="947">
        <v>974799</v>
      </c>
      <c r="AA22" s="947">
        <v>1019196</v>
      </c>
      <c r="AB22" s="947">
        <v>513756</v>
      </c>
      <c r="AC22" s="947">
        <v>21535</v>
      </c>
      <c r="AD22" s="947">
        <v>837678</v>
      </c>
      <c r="AE22" s="947">
        <v>194504</v>
      </c>
      <c r="AF22" s="947">
        <v>921373</v>
      </c>
      <c r="AG22" s="947">
        <v>255914</v>
      </c>
      <c r="AH22" s="947">
        <v>1092289</v>
      </c>
      <c r="AI22" s="947">
        <v>9275</v>
      </c>
      <c r="AJ22" s="947">
        <v>767534</v>
      </c>
      <c r="AK22" s="947">
        <v>0</v>
      </c>
      <c r="AL22" s="948" t="s">
        <v>1193</v>
      </c>
    </row>
    <row r="23" spans="1:38" s="726" customFormat="1" ht="12.75" customHeight="1">
      <c r="A23" s="688" t="s">
        <v>1143</v>
      </c>
      <c r="B23" s="944">
        <v>7222624</v>
      </c>
      <c r="C23" s="945">
        <v>7187518</v>
      </c>
      <c r="D23" s="945">
        <f>SUM(B23-C23)</f>
        <v>35106</v>
      </c>
      <c r="E23" s="945">
        <v>0</v>
      </c>
      <c r="F23" s="945">
        <f>SUM(D23-E23)</f>
        <v>35106</v>
      </c>
      <c r="G23" s="945">
        <v>2175051</v>
      </c>
      <c r="H23" s="945">
        <v>83532</v>
      </c>
      <c r="I23" s="945">
        <v>12028</v>
      </c>
      <c r="J23" s="945">
        <v>51268</v>
      </c>
      <c r="K23" s="945">
        <v>1801682</v>
      </c>
      <c r="L23" s="945">
        <v>3661</v>
      </c>
      <c r="M23" s="945">
        <v>19652</v>
      </c>
      <c r="N23" s="945">
        <v>213492</v>
      </c>
      <c r="O23" s="945">
        <v>19658</v>
      </c>
      <c r="P23" s="945">
        <v>781460</v>
      </c>
      <c r="Q23" s="945">
        <v>0</v>
      </c>
      <c r="R23" s="761">
        <v>357060</v>
      </c>
      <c r="S23" s="945">
        <v>50260</v>
      </c>
      <c r="T23" s="945">
        <v>1643</v>
      </c>
      <c r="U23" s="945">
        <v>104000</v>
      </c>
      <c r="V23" s="947">
        <v>84409</v>
      </c>
      <c r="W23" s="947">
        <v>1120968</v>
      </c>
      <c r="X23" s="947">
        <v>342800</v>
      </c>
      <c r="Y23" s="947">
        <v>151854</v>
      </c>
      <c r="Z23" s="947">
        <v>1000588</v>
      </c>
      <c r="AA23" s="947">
        <v>1425706</v>
      </c>
      <c r="AB23" s="947">
        <v>518599</v>
      </c>
      <c r="AC23" s="947">
        <v>49779</v>
      </c>
      <c r="AD23" s="947">
        <v>499051</v>
      </c>
      <c r="AE23" s="947">
        <v>693021</v>
      </c>
      <c r="AF23" s="947">
        <v>924464</v>
      </c>
      <c r="AG23" s="947">
        <v>386058</v>
      </c>
      <c r="AH23" s="947">
        <v>950875</v>
      </c>
      <c r="AI23" s="947">
        <v>28702</v>
      </c>
      <c r="AJ23" s="947">
        <v>558821</v>
      </c>
      <c r="AK23" s="947">
        <v>0</v>
      </c>
      <c r="AL23" s="948" t="s">
        <v>1193</v>
      </c>
    </row>
    <row r="24" spans="1:38" s="726" customFormat="1" ht="13.5" customHeight="1">
      <c r="A24" s="688" t="s">
        <v>1144</v>
      </c>
      <c r="B24" s="944">
        <v>5456583</v>
      </c>
      <c r="C24" s="945">
        <v>5222721</v>
      </c>
      <c r="D24" s="945">
        <f>SUM(B24-C24)</f>
        <v>233862</v>
      </c>
      <c r="E24" s="945">
        <v>0</v>
      </c>
      <c r="F24" s="945">
        <f>SUM(D24-E24)</f>
        <v>233862</v>
      </c>
      <c r="G24" s="945">
        <v>1547488</v>
      </c>
      <c r="H24" s="945">
        <v>66668</v>
      </c>
      <c r="I24" s="945">
        <v>0</v>
      </c>
      <c r="J24" s="945">
        <v>40903</v>
      </c>
      <c r="K24" s="945">
        <v>1994870</v>
      </c>
      <c r="L24" s="945">
        <v>2613</v>
      </c>
      <c r="M24" s="945">
        <v>62449</v>
      </c>
      <c r="N24" s="945">
        <v>218611</v>
      </c>
      <c r="O24" s="945">
        <v>17452</v>
      </c>
      <c r="P24" s="945">
        <v>565050</v>
      </c>
      <c r="Q24" s="945">
        <v>1312</v>
      </c>
      <c r="R24" s="946">
        <v>334179</v>
      </c>
      <c r="S24" s="945">
        <v>23633</v>
      </c>
      <c r="T24" s="945">
        <v>12554</v>
      </c>
      <c r="U24" s="945">
        <v>1100</v>
      </c>
      <c r="V24" s="947">
        <v>154181</v>
      </c>
      <c r="W24" s="947">
        <v>162720</v>
      </c>
      <c r="X24" s="947">
        <v>250800</v>
      </c>
      <c r="Y24" s="947">
        <v>132072</v>
      </c>
      <c r="Z24" s="947">
        <v>912224</v>
      </c>
      <c r="AA24" s="947">
        <v>830830</v>
      </c>
      <c r="AB24" s="947">
        <v>248878</v>
      </c>
      <c r="AC24" s="947">
        <v>48853</v>
      </c>
      <c r="AD24" s="947">
        <v>541817</v>
      </c>
      <c r="AE24" s="947">
        <v>311418</v>
      </c>
      <c r="AF24" s="947">
        <v>622987</v>
      </c>
      <c r="AG24" s="947">
        <v>244083</v>
      </c>
      <c r="AH24" s="947">
        <v>553287</v>
      </c>
      <c r="AI24" s="947">
        <v>41573</v>
      </c>
      <c r="AJ24" s="947">
        <v>734699</v>
      </c>
      <c r="AK24" s="947">
        <v>0</v>
      </c>
      <c r="AL24" s="948" t="s">
        <v>1193</v>
      </c>
    </row>
    <row r="25" spans="1:38" s="726" customFormat="1" ht="13.5" customHeight="1">
      <c r="A25" s="688"/>
      <c r="B25" s="944"/>
      <c r="C25" s="945"/>
      <c r="D25" s="945"/>
      <c r="E25" s="945"/>
      <c r="F25" s="945"/>
      <c r="G25" s="945"/>
      <c r="H25" s="945"/>
      <c r="I25" s="945"/>
      <c r="J25" s="945"/>
      <c r="K25" s="945"/>
      <c r="L25" s="945"/>
      <c r="M25" s="945"/>
      <c r="N25" s="945"/>
      <c r="O25" s="945"/>
      <c r="P25" s="946"/>
      <c r="Q25" s="945"/>
      <c r="R25" s="945"/>
      <c r="S25" s="945"/>
      <c r="T25" s="945"/>
      <c r="U25" s="945"/>
      <c r="V25" s="947"/>
      <c r="W25" s="947"/>
      <c r="X25" s="947"/>
      <c r="Y25" s="947"/>
      <c r="Z25" s="947"/>
      <c r="AA25" s="947"/>
      <c r="AB25" s="947"/>
      <c r="AC25" s="947"/>
      <c r="AD25" s="947"/>
      <c r="AE25" s="947"/>
      <c r="AF25" s="947"/>
      <c r="AG25" s="947"/>
      <c r="AH25" s="947"/>
      <c r="AI25" s="947"/>
      <c r="AJ25" s="947"/>
      <c r="AK25" s="947"/>
      <c r="AL25" s="948"/>
    </row>
    <row r="26" spans="1:38" s="726" customFormat="1" ht="12.75" customHeight="1">
      <c r="A26" s="688" t="s">
        <v>1147</v>
      </c>
      <c r="B26" s="944">
        <v>7806788</v>
      </c>
      <c r="C26" s="945">
        <v>7606141</v>
      </c>
      <c r="D26" s="945">
        <f>SUM(B26-C26)</f>
        <v>200647</v>
      </c>
      <c r="E26" s="945">
        <v>2100</v>
      </c>
      <c r="F26" s="945">
        <f>SUM(D26-E26)</f>
        <v>198547</v>
      </c>
      <c r="G26" s="945">
        <v>2186345</v>
      </c>
      <c r="H26" s="945">
        <v>113429</v>
      </c>
      <c r="I26" s="945">
        <v>0</v>
      </c>
      <c r="J26" s="945">
        <v>69612</v>
      </c>
      <c r="K26" s="945">
        <v>2048940</v>
      </c>
      <c r="L26" s="945">
        <v>3310</v>
      </c>
      <c r="M26" s="945">
        <v>25388</v>
      </c>
      <c r="N26" s="945">
        <v>151177</v>
      </c>
      <c r="O26" s="945">
        <v>21431</v>
      </c>
      <c r="P26" s="945">
        <v>1156987</v>
      </c>
      <c r="Q26" s="761">
        <v>0</v>
      </c>
      <c r="R26" s="945">
        <v>356264</v>
      </c>
      <c r="S26" s="945">
        <v>112377</v>
      </c>
      <c r="T26" s="945">
        <v>5245</v>
      </c>
      <c r="U26" s="945">
        <v>568</v>
      </c>
      <c r="V26" s="947">
        <v>144214</v>
      </c>
      <c r="W26" s="947">
        <v>410401</v>
      </c>
      <c r="X26" s="947">
        <v>1001100</v>
      </c>
      <c r="Y26" s="947">
        <v>130589</v>
      </c>
      <c r="Z26" s="947">
        <v>832052</v>
      </c>
      <c r="AA26" s="947">
        <v>1123708</v>
      </c>
      <c r="AB26" s="947">
        <v>496083</v>
      </c>
      <c r="AC26" s="947">
        <v>56833</v>
      </c>
      <c r="AD26" s="947">
        <v>673852</v>
      </c>
      <c r="AE26" s="947">
        <v>383512</v>
      </c>
      <c r="AF26" s="947">
        <v>1532500</v>
      </c>
      <c r="AG26" s="947">
        <v>257900</v>
      </c>
      <c r="AH26" s="947">
        <v>1323579</v>
      </c>
      <c r="AI26" s="947">
        <v>0</v>
      </c>
      <c r="AJ26" s="947">
        <v>795483</v>
      </c>
      <c r="AK26" s="947">
        <v>0</v>
      </c>
      <c r="AL26" s="948" t="s">
        <v>1193</v>
      </c>
    </row>
    <row r="27" spans="1:38" s="726" customFormat="1" ht="12.75" customHeight="1">
      <c r="A27" s="688" t="s">
        <v>1149</v>
      </c>
      <c r="B27" s="944">
        <v>10646478</v>
      </c>
      <c r="C27" s="945">
        <v>10356391</v>
      </c>
      <c r="D27" s="945">
        <f>SUM(B27-C27)</f>
        <v>290087</v>
      </c>
      <c r="E27" s="945">
        <v>0</v>
      </c>
      <c r="F27" s="945">
        <f>SUM(D27-E27)</f>
        <v>290087</v>
      </c>
      <c r="G27" s="945">
        <v>4036126</v>
      </c>
      <c r="H27" s="945">
        <v>120641</v>
      </c>
      <c r="I27" s="945">
        <v>14451</v>
      </c>
      <c r="J27" s="945">
        <v>71358</v>
      </c>
      <c r="K27" s="945">
        <v>1877959</v>
      </c>
      <c r="L27" s="945">
        <v>6250</v>
      </c>
      <c r="M27" s="945">
        <v>10050</v>
      </c>
      <c r="N27" s="945">
        <v>169044</v>
      </c>
      <c r="O27" s="945">
        <v>30174</v>
      </c>
      <c r="P27" s="945">
        <v>1553584</v>
      </c>
      <c r="Q27" s="761">
        <v>0</v>
      </c>
      <c r="R27" s="945">
        <v>671203</v>
      </c>
      <c r="S27" s="945">
        <v>291182</v>
      </c>
      <c r="T27" s="945">
        <v>33431</v>
      </c>
      <c r="U27" s="945">
        <v>26230</v>
      </c>
      <c r="V27" s="947">
        <v>238976</v>
      </c>
      <c r="W27" s="947">
        <v>302019</v>
      </c>
      <c r="X27" s="947">
        <v>1193800</v>
      </c>
      <c r="Y27" s="947">
        <v>155746</v>
      </c>
      <c r="Z27" s="947">
        <v>1507964</v>
      </c>
      <c r="AA27" s="947">
        <v>1170212</v>
      </c>
      <c r="AB27" s="947">
        <v>531598</v>
      </c>
      <c r="AC27" s="947">
        <v>10355</v>
      </c>
      <c r="AD27" s="947">
        <v>832872</v>
      </c>
      <c r="AE27" s="947">
        <v>121086</v>
      </c>
      <c r="AF27" s="947">
        <v>2262127</v>
      </c>
      <c r="AG27" s="947">
        <v>319435</v>
      </c>
      <c r="AH27" s="947">
        <v>2425481</v>
      </c>
      <c r="AI27" s="947">
        <v>15986</v>
      </c>
      <c r="AJ27" s="947">
        <v>1003529</v>
      </c>
      <c r="AK27" s="947">
        <v>0</v>
      </c>
      <c r="AL27" s="948" t="s">
        <v>1193</v>
      </c>
    </row>
    <row r="28" spans="1:38" s="726" customFormat="1" ht="12.75" customHeight="1">
      <c r="A28" s="688" t="s">
        <v>1151</v>
      </c>
      <c r="B28" s="944">
        <v>9492632</v>
      </c>
      <c r="C28" s="945">
        <v>8807269</v>
      </c>
      <c r="D28" s="945">
        <f>SUM(B28-C28)</f>
        <v>685363</v>
      </c>
      <c r="E28" s="945">
        <v>0</v>
      </c>
      <c r="F28" s="945">
        <f>SUM(D28-E28)</f>
        <v>685363</v>
      </c>
      <c r="G28" s="945">
        <v>2734774</v>
      </c>
      <c r="H28" s="945">
        <v>134841</v>
      </c>
      <c r="I28" s="945">
        <v>0</v>
      </c>
      <c r="J28" s="945">
        <v>60544</v>
      </c>
      <c r="K28" s="945">
        <v>1723823</v>
      </c>
      <c r="L28" s="945">
        <v>3799</v>
      </c>
      <c r="M28" s="945">
        <v>41549</v>
      </c>
      <c r="N28" s="945">
        <v>126369</v>
      </c>
      <c r="O28" s="945">
        <v>17524</v>
      </c>
      <c r="P28" s="945">
        <v>1298295</v>
      </c>
      <c r="Q28" s="761">
        <v>41577</v>
      </c>
      <c r="R28" s="945">
        <v>861514</v>
      </c>
      <c r="S28" s="945">
        <v>72628</v>
      </c>
      <c r="T28" s="945">
        <v>13343</v>
      </c>
      <c r="U28" s="945">
        <v>42</v>
      </c>
      <c r="V28" s="947">
        <v>659532</v>
      </c>
      <c r="W28" s="947">
        <v>345978</v>
      </c>
      <c r="X28" s="947">
        <v>1356500</v>
      </c>
      <c r="Y28" s="947">
        <v>146928</v>
      </c>
      <c r="Z28" s="947">
        <v>1134525</v>
      </c>
      <c r="AA28" s="947">
        <v>1013402</v>
      </c>
      <c r="AB28" s="947">
        <v>490984</v>
      </c>
      <c r="AC28" s="947">
        <v>6238</v>
      </c>
      <c r="AD28" s="947">
        <v>677250</v>
      </c>
      <c r="AE28" s="947">
        <v>113662</v>
      </c>
      <c r="AF28" s="947">
        <v>2258494</v>
      </c>
      <c r="AG28" s="947">
        <v>338463</v>
      </c>
      <c r="AH28" s="947">
        <v>1959745</v>
      </c>
      <c r="AI28" s="947">
        <v>89553</v>
      </c>
      <c r="AJ28" s="947">
        <v>578025</v>
      </c>
      <c r="AK28" s="947">
        <v>0</v>
      </c>
      <c r="AL28" s="948" t="s">
        <v>1193</v>
      </c>
    </row>
    <row r="29" spans="1:38" s="726" customFormat="1" ht="12.75" customHeight="1">
      <c r="A29" s="688" t="s">
        <v>1153</v>
      </c>
      <c r="B29" s="944">
        <v>6912665</v>
      </c>
      <c r="C29" s="945">
        <v>6675567</v>
      </c>
      <c r="D29" s="945">
        <f>SUM(B29-C29)</f>
        <v>237098</v>
      </c>
      <c r="E29" s="945">
        <v>0</v>
      </c>
      <c r="F29" s="945">
        <f>SUM(D29-E29)</f>
        <v>237098</v>
      </c>
      <c r="G29" s="945">
        <v>997998</v>
      </c>
      <c r="H29" s="945">
        <v>107009</v>
      </c>
      <c r="I29" s="945">
        <v>0</v>
      </c>
      <c r="J29" s="945">
        <v>65753</v>
      </c>
      <c r="K29" s="945">
        <v>2552774</v>
      </c>
      <c r="L29" s="945">
        <v>2255</v>
      </c>
      <c r="M29" s="945">
        <v>416263</v>
      </c>
      <c r="N29" s="945">
        <v>142423</v>
      </c>
      <c r="O29" s="945">
        <v>34259</v>
      </c>
      <c r="P29" s="945">
        <v>970995</v>
      </c>
      <c r="Q29" s="761">
        <v>0</v>
      </c>
      <c r="R29" s="945">
        <v>613683</v>
      </c>
      <c r="S29" s="945">
        <v>38752</v>
      </c>
      <c r="T29" s="945">
        <v>10116</v>
      </c>
      <c r="U29" s="945">
        <v>9039</v>
      </c>
      <c r="V29" s="947">
        <v>192583</v>
      </c>
      <c r="W29" s="947">
        <v>121363</v>
      </c>
      <c r="X29" s="947">
        <v>637400</v>
      </c>
      <c r="Y29" s="947">
        <v>110927</v>
      </c>
      <c r="Z29" s="947">
        <v>814555</v>
      </c>
      <c r="AA29" s="947">
        <v>1296314</v>
      </c>
      <c r="AB29" s="947">
        <v>482808</v>
      </c>
      <c r="AC29" s="947">
        <v>11424</v>
      </c>
      <c r="AD29" s="947">
        <v>899858</v>
      </c>
      <c r="AE29" s="947">
        <v>127990</v>
      </c>
      <c r="AF29" s="947">
        <v>1004203</v>
      </c>
      <c r="AG29" s="947">
        <v>275858</v>
      </c>
      <c r="AH29" s="947">
        <v>802246</v>
      </c>
      <c r="AI29" s="947">
        <v>270964</v>
      </c>
      <c r="AJ29" s="947">
        <v>587420</v>
      </c>
      <c r="AK29" s="947">
        <v>0</v>
      </c>
      <c r="AL29" s="948" t="s">
        <v>1193</v>
      </c>
    </row>
    <row r="30" spans="1:38" s="726" customFormat="1" ht="12.75" customHeight="1">
      <c r="A30" s="688" t="s">
        <v>1155</v>
      </c>
      <c r="B30" s="944">
        <v>6938432</v>
      </c>
      <c r="C30" s="945">
        <v>6706274</v>
      </c>
      <c r="D30" s="945">
        <f>SUM(B30-C30)</f>
        <v>232158</v>
      </c>
      <c r="E30" s="945">
        <v>0</v>
      </c>
      <c r="F30" s="945">
        <f>SUM(D30-E30)</f>
        <v>232158</v>
      </c>
      <c r="G30" s="945">
        <v>1897477</v>
      </c>
      <c r="H30" s="945">
        <v>96600</v>
      </c>
      <c r="I30" s="945">
        <v>0</v>
      </c>
      <c r="J30" s="945">
        <v>59287</v>
      </c>
      <c r="K30" s="945">
        <v>2265682</v>
      </c>
      <c r="L30" s="945">
        <v>3903</v>
      </c>
      <c r="M30" s="945">
        <v>76874</v>
      </c>
      <c r="N30" s="945">
        <v>103858</v>
      </c>
      <c r="O30" s="945">
        <v>23360</v>
      </c>
      <c r="P30" s="945">
        <v>818910</v>
      </c>
      <c r="Q30" s="761">
        <v>0</v>
      </c>
      <c r="R30" s="945">
        <v>347574</v>
      </c>
      <c r="S30" s="945">
        <v>25065</v>
      </c>
      <c r="T30" s="945">
        <v>6753</v>
      </c>
      <c r="U30" s="945">
        <v>14952</v>
      </c>
      <c r="V30" s="947">
        <v>157671</v>
      </c>
      <c r="W30" s="947">
        <v>284466</v>
      </c>
      <c r="X30" s="947">
        <v>756000</v>
      </c>
      <c r="Y30" s="947">
        <v>121638</v>
      </c>
      <c r="Z30" s="947">
        <v>886537</v>
      </c>
      <c r="AA30" s="947">
        <v>1083107</v>
      </c>
      <c r="AB30" s="947">
        <v>826489</v>
      </c>
      <c r="AC30" s="947">
        <v>27323</v>
      </c>
      <c r="AD30" s="947">
        <v>461361</v>
      </c>
      <c r="AE30" s="947">
        <v>161583</v>
      </c>
      <c r="AF30" s="947">
        <v>847836</v>
      </c>
      <c r="AG30" s="947">
        <v>215388</v>
      </c>
      <c r="AH30" s="947">
        <v>1416605</v>
      </c>
      <c r="AI30" s="947">
        <v>20612</v>
      </c>
      <c r="AJ30" s="947">
        <v>637795</v>
      </c>
      <c r="AK30" s="947">
        <v>0</v>
      </c>
      <c r="AL30" s="948" t="s">
        <v>1193</v>
      </c>
    </row>
    <row r="31" spans="1:38" s="726" customFormat="1" ht="12.75" customHeight="1">
      <c r="A31" s="688"/>
      <c r="B31" s="944"/>
      <c r="C31" s="945"/>
      <c r="D31" s="945"/>
      <c r="E31" s="945"/>
      <c r="F31" s="945"/>
      <c r="G31" s="945"/>
      <c r="H31" s="945"/>
      <c r="I31" s="945"/>
      <c r="J31" s="945"/>
      <c r="K31" s="945"/>
      <c r="L31" s="945"/>
      <c r="M31" s="945"/>
      <c r="N31" s="945"/>
      <c r="O31" s="945"/>
      <c r="P31" s="946"/>
      <c r="Q31" s="945"/>
      <c r="R31" s="945"/>
      <c r="S31" s="945"/>
      <c r="T31" s="945"/>
      <c r="U31" s="945"/>
      <c r="V31" s="947"/>
      <c r="W31" s="947"/>
      <c r="X31" s="947"/>
      <c r="Y31" s="947"/>
      <c r="Z31" s="947"/>
      <c r="AA31" s="947"/>
      <c r="AB31" s="947"/>
      <c r="AC31" s="947"/>
      <c r="AD31" s="947"/>
      <c r="AE31" s="947"/>
      <c r="AF31" s="947"/>
      <c r="AG31" s="947"/>
      <c r="AH31" s="947"/>
      <c r="AI31" s="947"/>
      <c r="AJ31" s="947"/>
      <c r="AK31" s="947"/>
      <c r="AL31" s="948"/>
    </row>
    <row r="32" spans="1:38" s="726" customFormat="1" ht="12.75" customHeight="1">
      <c r="A32" s="688" t="s">
        <v>1157</v>
      </c>
      <c r="B32" s="944">
        <v>2724027</v>
      </c>
      <c r="C32" s="945">
        <v>2678720</v>
      </c>
      <c r="D32" s="945">
        <f aca="true" t="shared" si="5" ref="D32:D38">SUM(B32-C32)</f>
        <v>45307</v>
      </c>
      <c r="E32" s="945">
        <v>800</v>
      </c>
      <c r="F32" s="945">
        <f aca="true" t="shared" si="6" ref="F32:F38">SUM(D32-E32)</f>
        <v>44507</v>
      </c>
      <c r="G32" s="945">
        <v>623622</v>
      </c>
      <c r="H32" s="945">
        <v>39038</v>
      </c>
      <c r="I32" s="945">
        <v>0</v>
      </c>
      <c r="J32" s="945">
        <v>23949</v>
      </c>
      <c r="K32" s="945">
        <v>1081056</v>
      </c>
      <c r="L32" s="945">
        <v>1113</v>
      </c>
      <c r="M32" s="945">
        <v>29913</v>
      </c>
      <c r="N32" s="945">
        <v>55522</v>
      </c>
      <c r="O32" s="945">
        <v>7093</v>
      </c>
      <c r="P32" s="945">
        <v>251456</v>
      </c>
      <c r="Q32" s="761">
        <v>0</v>
      </c>
      <c r="R32" s="945">
        <v>174861</v>
      </c>
      <c r="S32" s="945">
        <v>44030</v>
      </c>
      <c r="T32" s="945">
        <v>5735</v>
      </c>
      <c r="U32" s="945">
        <v>0</v>
      </c>
      <c r="V32" s="947">
        <v>102639</v>
      </c>
      <c r="W32" s="947">
        <v>42900</v>
      </c>
      <c r="X32" s="947">
        <v>241100</v>
      </c>
      <c r="Y32" s="947">
        <v>64531</v>
      </c>
      <c r="Z32" s="947">
        <v>407859</v>
      </c>
      <c r="AA32" s="947">
        <v>178370</v>
      </c>
      <c r="AB32" s="947">
        <v>239359</v>
      </c>
      <c r="AC32" s="947">
        <v>1701</v>
      </c>
      <c r="AD32" s="947">
        <v>251479</v>
      </c>
      <c r="AE32" s="947">
        <v>42417</v>
      </c>
      <c r="AF32" s="947">
        <v>564928</v>
      </c>
      <c r="AG32" s="947">
        <v>56508</v>
      </c>
      <c r="AH32" s="947">
        <v>313344</v>
      </c>
      <c r="AI32" s="947">
        <v>43149</v>
      </c>
      <c r="AJ32" s="947">
        <v>515075</v>
      </c>
      <c r="AK32" s="947">
        <v>0</v>
      </c>
      <c r="AL32" s="948" t="s">
        <v>1193</v>
      </c>
    </row>
    <row r="33" spans="1:38" s="726" customFormat="1" ht="12.75" customHeight="1">
      <c r="A33" s="688" t="s">
        <v>1159</v>
      </c>
      <c r="B33" s="944">
        <v>2151984</v>
      </c>
      <c r="C33" s="945">
        <v>2093110</v>
      </c>
      <c r="D33" s="945">
        <f t="shared" si="5"/>
        <v>58874</v>
      </c>
      <c r="E33" s="945">
        <v>0</v>
      </c>
      <c r="F33" s="945">
        <f t="shared" si="6"/>
        <v>58874</v>
      </c>
      <c r="G33" s="945">
        <v>476758</v>
      </c>
      <c r="H33" s="945">
        <v>25377</v>
      </c>
      <c r="I33" s="945">
        <v>0</v>
      </c>
      <c r="J33" s="945">
        <v>15569</v>
      </c>
      <c r="K33" s="945">
        <v>782964</v>
      </c>
      <c r="L33" s="945">
        <v>734</v>
      </c>
      <c r="M33" s="945">
        <v>57164</v>
      </c>
      <c r="N33" s="945">
        <v>41185</v>
      </c>
      <c r="O33" s="945">
        <v>5210</v>
      </c>
      <c r="P33" s="945">
        <v>158056</v>
      </c>
      <c r="Q33" s="761">
        <v>0</v>
      </c>
      <c r="R33" s="945">
        <v>256935</v>
      </c>
      <c r="S33" s="945">
        <v>10169</v>
      </c>
      <c r="T33" s="945">
        <v>7709</v>
      </c>
      <c r="U33" s="945">
        <v>515</v>
      </c>
      <c r="V33" s="947">
        <v>33541</v>
      </c>
      <c r="W33" s="947">
        <v>25998</v>
      </c>
      <c r="X33" s="947">
        <v>254100</v>
      </c>
      <c r="Y33" s="947">
        <v>60369</v>
      </c>
      <c r="Z33" s="947">
        <v>257676</v>
      </c>
      <c r="AA33" s="947">
        <v>189126</v>
      </c>
      <c r="AB33" s="947">
        <v>108986</v>
      </c>
      <c r="AC33" s="947">
        <v>8125</v>
      </c>
      <c r="AD33" s="947">
        <v>432192</v>
      </c>
      <c r="AE33" s="947">
        <v>21758</v>
      </c>
      <c r="AF33" s="947">
        <v>338977</v>
      </c>
      <c r="AG33" s="947">
        <v>37565</v>
      </c>
      <c r="AH33" s="947">
        <v>351909</v>
      </c>
      <c r="AI33" s="947">
        <v>0</v>
      </c>
      <c r="AJ33" s="947">
        <v>286427</v>
      </c>
      <c r="AK33" s="947">
        <v>0</v>
      </c>
      <c r="AL33" s="948" t="s">
        <v>1193</v>
      </c>
    </row>
    <row r="34" spans="1:38" s="726" customFormat="1" ht="12.75" customHeight="1">
      <c r="A34" s="688" t="s">
        <v>1161</v>
      </c>
      <c r="B34" s="944">
        <v>3676009</v>
      </c>
      <c r="C34" s="945">
        <v>3562309</v>
      </c>
      <c r="D34" s="945">
        <f t="shared" si="5"/>
        <v>113700</v>
      </c>
      <c r="E34" s="945">
        <v>0</v>
      </c>
      <c r="F34" s="945">
        <f t="shared" si="6"/>
        <v>113700</v>
      </c>
      <c r="G34" s="945">
        <v>1150609</v>
      </c>
      <c r="H34" s="945">
        <v>46788</v>
      </c>
      <c r="I34" s="945">
        <v>0</v>
      </c>
      <c r="J34" s="945">
        <v>28708</v>
      </c>
      <c r="K34" s="945">
        <v>1107635</v>
      </c>
      <c r="L34" s="945">
        <v>887</v>
      </c>
      <c r="M34" s="945">
        <v>27884</v>
      </c>
      <c r="N34" s="945">
        <v>74708</v>
      </c>
      <c r="O34" s="945">
        <v>12299</v>
      </c>
      <c r="P34" s="945">
        <v>241426</v>
      </c>
      <c r="Q34" s="761">
        <v>0</v>
      </c>
      <c r="R34" s="945">
        <v>450068</v>
      </c>
      <c r="S34" s="945">
        <v>7001</v>
      </c>
      <c r="T34" s="945">
        <v>7000</v>
      </c>
      <c r="U34" s="945">
        <v>0</v>
      </c>
      <c r="V34" s="947">
        <v>49048</v>
      </c>
      <c r="W34" s="947">
        <v>60448</v>
      </c>
      <c r="X34" s="947">
        <v>411500</v>
      </c>
      <c r="Y34" s="947">
        <v>77603</v>
      </c>
      <c r="Z34" s="947">
        <v>487791</v>
      </c>
      <c r="AA34" s="947">
        <v>331074</v>
      </c>
      <c r="AB34" s="947">
        <v>178584</v>
      </c>
      <c r="AC34" s="947">
        <v>3102</v>
      </c>
      <c r="AD34" s="947">
        <v>666683</v>
      </c>
      <c r="AE34" s="947">
        <v>171662</v>
      </c>
      <c r="AF34" s="947">
        <v>589651</v>
      </c>
      <c r="AG34" s="947">
        <v>168566</v>
      </c>
      <c r="AH34" s="947">
        <v>435705</v>
      </c>
      <c r="AI34" s="947">
        <v>711</v>
      </c>
      <c r="AJ34" s="947">
        <v>424802</v>
      </c>
      <c r="AK34" s="947">
        <v>26375</v>
      </c>
      <c r="AL34" s="948" t="s">
        <v>1193</v>
      </c>
    </row>
    <row r="35" spans="1:38" s="726" customFormat="1" ht="12.75" customHeight="1">
      <c r="A35" s="688" t="s">
        <v>1163</v>
      </c>
      <c r="B35" s="944">
        <v>3180928</v>
      </c>
      <c r="C35" s="945">
        <v>3125952</v>
      </c>
      <c r="D35" s="945">
        <f t="shared" si="5"/>
        <v>54976</v>
      </c>
      <c r="E35" s="945">
        <v>0</v>
      </c>
      <c r="F35" s="945">
        <f t="shared" si="6"/>
        <v>54976</v>
      </c>
      <c r="G35" s="945">
        <v>508142</v>
      </c>
      <c r="H35" s="945">
        <v>42000</v>
      </c>
      <c r="I35" s="945">
        <v>0</v>
      </c>
      <c r="J35" s="945">
        <v>25777</v>
      </c>
      <c r="K35" s="945">
        <v>1300118</v>
      </c>
      <c r="L35" s="945">
        <v>489</v>
      </c>
      <c r="M35" s="945">
        <v>351</v>
      </c>
      <c r="N35" s="945">
        <v>58911</v>
      </c>
      <c r="O35" s="945">
        <v>4363</v>
      </c>
      <c r="P35" s="945">
        <v>181016</v>
      </c>
      <c r="Q35" s="761">
        <v>0</v>
      </c>
      <c r="R35" s="945">
        <v>360767</v>
      </c>
      <c r="S35" s="945">
        <v>58903</v>
      </c>
      <c r="T35" s="945">
        <v>1950</v>
      </c>
      <c r="U35" s="945">
        <v>41678</v>
      </c>
      <c r="V35" s="947">
        <v>23953</v>
      </c>
      <c r="W35" s="947">
        <v>158510</v>
      </c>
      <c r="X35" s="947">
        <v>414000</v>
      </c>
      <c r="Y35" s="947">
        <v>57393</v>
      </c>
      <c r="Z35" s="947">
        <v>481230</v>
      </c>
      <c r="AA35" s="947">
        <v>287320</v>
      </c>
      <c r="AB35" s="947">
        <v>254993</v>
      </c>
      <c r="AC35" s="947">
        <v>803</v>
      </c>
      <c r="AD35" s="947">
        <v>469538</v>
      </c>
      <c r="AE35" s="947">
        <v>85194</v>
      </c>
      <c r="AF35" s="947">
        <v>533894</v>
      </c>
      <c r="AG35" s="947">
        <v>135679</v>
      </c>
      <c r="AH35" s="947">
        <v>344215</v>
      </c>
      <c r="AI35" s="947">
        <v>13224</v>
      </c>
      <c r="AJ35" s="947">
        <v>462469</v>
      </c>
      <c r="AK35" s="947">
        <v>0</v>
      </c>
      <c r="AL35" s="948" t="s">
        <v>1193</v>
      </c>
    </row>
    <row r="36" spans="1:38" s="726" customFormat="1" ht="12.75" customHeight="1">
      <c r="A36" s="688" t="s">
        <v>1165</v>
      </c>
      <c r="B36" s="944">
        <v>3229525</v>
      </c>
      <c r="C36" s="945">
        <v>3101353</v>
      </c>
      <c r="D36" s="945">
        <f t="shared" si="5"/>
        <v>128172</v>
      </c>
      <c r="E36" s="945">
        <v>0</v>
      </c>
      <c r="F36" s="945">
        <f t="shared" si="6"/>
        <v>128172</v>
      </c>
      <c r="G36" s="945">
        <v>417815</v>
      </c>
      <c r="H36" s="945">
        <v>39551</v>
      </c>
      <c r="I36" s="945">
        <v>0</v>
      </c>
      <c r="J36" s="945">
        <v>24273</v>
      </c>
      <c r="K36" s="945">
        <v>1359271</v>
      </c>
      <c r="L36" s="945">
        <v>0</v>
      </c>
      <c r="M36" s="945">
        <v>39336</v>
      </c>
      <c r="N36" s="945">
        <v>77980</v>
      </c>
      <c r="O36" s="945">
        <v>6947</v>
      </c>
      <c r="P36" s="945">
        <v>161636</v>
      </c>
      <c r="Q36" s="761">
        <v>0</v>
      </c>
      <c r="R36" s="945">
        <v>457035</v>
      </c>
      <c r="S36" s="945">
        <v>42347</v>
      </c>
      <c r="T36" s="945">
        <v>4326</v>
      </c>
      <c r="U36" s="945">
        <v>41969</v>
      </c>
      <c r="V36" s="947">
        <v>110869</v>
      </c>
      <c r="W36" s="947">
        <v>80170</v>
      </c>
      <c r="X36" s="947">
        <v>366000</v>
      </c>
      <c r="Y36" s="947">
        <v>63768</v>
      </c>
      <c r="Z36" s="947">
        <v>474601</v>
      </c>
      <c r="AA36" s="947">
        <v>228514</v>
      </c>
      <c r="AB36" s="947">
        <v>174384</v>
      </c>
      <c r="AC36" s="947">
        <v>1172</v>
      </c>
      <c r="AD36" s="947">
        <v>462520</v>
      </c>
      <c r="AE36" s="947">
        <v>84739</v>
      </c>
      <c r="AF36" s="947">
        <v>612316</v>
      </c>
      <c r="AG36" s="947">
        <v>144936</v>
      </c>
      <c r="AH36" s="947">
        <v>330850</v>
      </c>
      <c r="AI36" s="947">
        <v>92076</v>
      </c>
      <c r="AJ36" s="947">
        <v>431477</v>
      </c>
      <c r="AK36" s="947">
        <v>0</v>
      </c>
      <c r="AL36" s="948" t="s">
        <v>1193</v>
      </c>
    </row>
    <row r="37" spans="1:38" s="726" customFormat="1" ht="12.75" customHeight="1">
      <c r="A37" s="688" t="s">
        <v>1117</v>
      </c>
      <c r="B37" s="944">
        <v>3064579</v>
      </c>
      <c r="C37" s="945">
        <v>3006472</v>
      </c>
      <c r="D37" s="945">
        <f t="shared" si="5"/>
        <v>58107</v>
      </c>
      <c r="E37" s="945">
        <v>0</v>
      </c>
      <c r="F37" s="945">
        <f t="shared" si="6"/>
        <v>58107</v>
      </c>
      <c r="G37" s="945">
        <v>531843</v>
      </c>
      <c r="H37" s="945">
        <v>33399</v>
      </c>
      <c r="I37" s="945">
        <v>0</v>
      </c>
      <c r="J37" s="945">
        <v>24783</v>
      </c>
      <c r="K37" s="945">
        <v>1246785</v>
      </c>
      <c r="L37" s="945">
        <v>489</v>
      </c>
      <c r="M37" s="945">
        <v>31675</v>
      </c>
      <c r="N37" s="945">
        <v>41944</v>
      </c>
      <c r="O37" s="945">
        <v>5296</v>
      </c>
      <c r="P37" s="945">
        <v>334182</v>
      </c>
      <c r="Q37" s="761">
        <v>0</v>
      </c>
      <c r="R37" s="945">
        <v>280293</v>
      </c>
      <c r="S37" s="945">
        <v>21084</v>
      </c>
      <c r="T37" s="945">
        <v>1423</v>
      </c>
      <c r="U37" s="945">
        <v>15258</v>
      </c>
      <c r="V37" s="947">
        <v>47366</v>
      </c>
      <c r="W37" s="947">
        <v>53359</v>
      </c>
      <c r="X37" s="947">
        <v>395400</v>
      </c>
      <c r="Y37" s="947">
        <v>61200</v>
      </c>
      <c r="Z37" s="947">
        <v>469267</v>
      </c>
      <c r="AA37" s="947">
        <v>225677</v>
      </c>
      <c r="AB37" s="947">
        <v>157003</v>
      </c>
      <c r="AC37" s="947">
        <v>671</v>
      </c>
      <c r="AD37" s="947">
        <v>412305</v>
      </c>
      <c r="AE37" s="947">
        <v>57218</v>
      </c>
      <c r="AF37" s="947">
        <v>477104</v>
      </c>
      <c r="AG37" s="947">
        <v>112191</v>
      </c>
      <c r="AH37" s="947">
        <v>607359</v>
      </c>
      <c r="AI37" s="947">
        <v>47219</v>
      </c>
      <c r="AJ37" s="947">
        <v>379258</v>
      </c>
      <c r="AK37" s="947">
        <v>0</v>
      </c>
      <c r="AL37" s="948" t="s">
        <v>1193</v>
      </c>
    </row>
    <row r="38" spans="1:38" s="726" customFormat="1" ht="12.75" customHeight="1">
      <c r="A38" s="688" t="s">
        <v>1118</v>
      </c>
      <c r="B38" s="944">
        <v>2555931</v>
      </c>
      <c r="C38" s="945">
        <v>2515040</v>
      </c>
      <c r="D38" s="945">
        <f t="shared" si="5"/>
        <v>40891</v>
      </c>
      <c r="E38" s="945">
        <v>0</v>
      </c>
      <c r="F38" s="945">
        <f t="shared" si="6"/>
        <v>40891</v>
      </c>
      <c r="G38" s="945">
        <v>414466</v>
      </c>
      <c r="H38" s="945">
        <v>35020</v>
      </c>
      <c r="I38" s="945">
        <v>0</v>
      </c>
      <c r="J38" s="945">
        <v>21485</v>
      </c>
      <c r="K38" s="945">
        <v>1077711</v>
      </c>
      <c r="L38" s="945">
        <v>0</v>
      </c>
      <c r="M38" s="945">
        <v>61796</v>
      </c>
      <c r="N38" s="945">
        <v>43295</v>
      </c>
      <c r="O38" s="945">
        <v>4371</v>
      </c>
      <c r="P38" s="945">
        <v>235314</v>
      </c>
      <c r="Q38" s="761">
        <v>0</v>
      </c>
      <c r="R38" s="945">
        <v>250459</v>
      </c>
      <c r="S38" s="945">
        <v>45544</v>
      </c>
      <c r="T38" s="945">
        <v>16283</v>
      </c>
      <c r="U38" s="945">
        <v>901</v>
      </c>
      <c r="V38" s="947">
        <v>33925</v>
      </c>
      <c r="W38" s="947">
        <v>39561</v>
      </c>
      <c r="X38" s="947">
        <v>275800</v>
      </c>
      <c r="Y38" s="947">
        <v>70594</v>
      </c>
      <c r="Z38" s="947">
        <v>427111</v>
      </c>
      <c r="AA38" s="947">
        <v>310485</v>
      </c>
      <c r="AB38" s="947">
        <v>136898</v>
      </c>
      <c r="AC38" s="947">
        <v>1601</v>
      </c>
      <c r="AD38" s="947">
        <v>338231</v>
      </c>
      <c r="AE38" s="947">
        <v>24157</v>
      </c>
      <c r="AF38" s="947">
        <v>366226</v>
      </c>
      <c r="AG38" s="947">
        <v>107481</v>
      </c>
      <c r="AH38" s="947">
        <v>427614</v>
      </c>
      <c r="AI38" s="947">
        <v>49596</v>
      </c>
      <c r="AJ38" s="947">
        <v>245108</v>
      </c>
      <c r="AK38" s="947">
        <v>9938</v>
      </c>
      <c r="AL38" s="948" t="s">
        <v>1193</v>
      </c>
    </row>
    <row r="39" spans="1:38" s="726" customFormat="1" ht="12.75" customHeight="1">
      <c r="A39" s="688"/>
      <c r="B39" s="944"/>
      <c r="C39" s="945"/>
      <c r="D39" s="945"/>
      <c r="E39" s="945"/>
      <c r="F39" s="945"/>
      <c r="G39" s="945"/>
      <c r="H39" s="945"/>
      <c r="I39" s="945"/>
      <c r="J39" s="945"/>
      <c r="K39" s="945"/>
      <c r="L39" s="945"/>
      <c r="M39" s="945"/>
      <c r="N39" s="945"/>
      <c r="O39" s="945"/>
      <c r="P39" s="946"/>
      <c r="Q39" s="945"/>
      <c r="R39" s="945"/>
      <c r="S39" s="945"/>
      <c r="T39" s="945"/>
      <c r="U39" s="945"/>
      <c r="V39" s="947"/>
      <c r="W39" s="947"/>
      <c r="X39" s="947"/>
      <c r="Y39" s="947"/>
      <c r="Z39" s="947"/>
      <c r="AA39" s="947"/>
      <c r="AB39" s="947"/>
      <c r="AC39" s="947"/>
      <c r="AD39" s="947"/>
      <c r="AE39" s="947"/>
      <c r="AF39" s="947"/>
      <c r="AG39" s="947"/>
      <c r="AH39" s="947"/>
      <c r="AI39" s="947"/>
      <c r="AJ39" s="947"/>
      <c r="AK39" s="947"/>
      <c r="AL39" s="948"/>
    </row>
    <row r="40" spans="1:38" s="726" customFormat="1" ht="12.75" customHeight="1">
      <c r="A40" s="688" t="s">
        <v>1121</v>
      </c>
      <c r="B40" s="944">
        <v>2481244</v>
      </c>
      <c r="C40" s="945">
        <v>2423551</v>
      </c>
      <c r="D40" s="945">
        <f aca="true" t="shared" si="7" ref="D40:D46">SUM(B40-C40)</f>
        <v>57693</v>
      </c>
      <c r="E40" s="945">
        <v>0</v>
      </c>
      <c r="F40" s="945">
        <f aca="true" t="shared" si="8" ref="F40:F46">SUM(D40-E40)</f>
        <v>57693</v>
      </c>
      <c r="G40" s="945">
        <v>296465</v>
      </c>
      <c r="H40" s="945">
        <v>36226</v>
      </c>
      <c r="I40" s="945">
        <v>0</v>
      </c>
      <c r="J40" s="945">
        <v>22229</v>
      </c>
      <c r="K40" s="945">
        <v>1091363</v>
      </c>
      <c r="L40" s="945">
        <v>0</v>
      </c>
      <c r="M40" s="945">
        <v>27998</v>
      </c>
      <c r="N40" s="945">
        <v>33181</v>
      </c>
      <c r="O40" s="945">
        <v>9519</v>
      </c>
      <c r="P40" s="946">
        <v>255362</v>
      </c>
      <c r="Q40" s="945">
        <v>0</v>
      </c>
      <c r="R40" s="945">
        <v>267822</v>
      </c>
      <c r="S40" s="945">
        <v>16336</v>
      </c>
      <c r="T40" s="945">
        <v>5073</v>
      </c>
      <c r="U40" s="945">
        <v>61881</v>
      </c>
      <c r="V40" s="947">
        <v>46310</v>
      </c>
      <c r="W40" s="947">
        <v>69579</v>
      </c>
      <c r="X40" s="947">
        <v>241900</v>
      </c>
      <c r="Y40" s="947">
        <v>42284</v>
      </c>
      <c r="Z40" s="947">
        <v>323705</v>
      </c>
      <c r="AA40" s="947">
        <v>127508</v>
      </c>
      <c r="AB40" s="947">
        <v>250392</v>
      </c>
      <c r="AC40" s="947">
        <v>1437</v>
      </c>
      <c r="AD40" s="947">
        <v>472264</v>
      </c>
      <c r="AE40" s="947">
        <v>32516</v>
      </c>
      <c r="AF40" s="947">
        <v>461150</v>
      </c>
      <c r="AG40" s="947">
        <v>83358</v>
      </c>
      <c r="AH40" s="947">
        <v>264618</v>
      </c>
      <c r="AI40" s="947">
        <v>40271</v>
      </c>
      <c r="AJ40" s="947">
        <v>324048</v>
      </c>
      <c r="AK40" s="947">
        <v>0</v>
      </c>
      <c r="AL40" s="948" t="s">
        <v>1193</v>
      </c>
    </row>
    <row r="41" spans="1:38" s="726" customFormat="1" ht="12.75" customHeight="1">
      <c r="A41" s="688" t="s">
        <v>1122</v>
      </c>
      <c r="B41" s="944">
        <v>3608258</v>
      </c>
      <c r="C41" s="945">
        <v>3507940</v>
      </c>
      <c r="D41" s="945">
        <f t="shared" si="7"/>
        <v>100318</v>
      </c>
      <c r="E41" s="945">
        <v>0</v>
      </c>
      <c r="F41" s="945">
        <f t="shared" si="8"/>
        <v>100318</v>
      </c>
      <c r="G41" s="945">
        <v>572351</v>
      </c>
      <c r="H41" s="945">
        <v>39288</v>
      </c>
      <c r="I41" s="945">
        <v>0</v>
      </c>
      <c r="J41" s="945">
        <v>24110</v>
      </c>
      <c r="K41" s="945">
        <v>1415564</v>
      </c>
      <c r="L41" s="945">
        <v>0</v>
      </c>
      <c r="M41" s="945">
        <v>87302</v>
      </c>
      <c r="N41" s="945">
        <v>58982</v>
      </c>
      <c r="O41" s="945">
        <v>10291</v>
      </c>
      <c r="P41" s="946">
        <v>400037</v>
      </c>
      <c r="Q41" s="945">
        <v>0</v>
      </c>
      <c r="R41" s="945">
        <v>395882</v>
      </c>
      <c r="S41" s="945">
        <v>98167</v>
      </c>
      <c r="T41" s="945">
        <v>10945</v>
      </c>
      <c r="U41" s="945">
        <v>62000</v>
      </c>
      <c r="V41" s="947">
        <v>72763</v>
      </c>
      <c r="W41" s="947">
        <v>15276</v>
      </c>
      <c r="X41" s="947">
        <v>345300</v>
      </c>
      <c r="Y41" s="947">
        <v>60788</v>
      </c>
      <c r="Z41" s="947">
        <v>390335</v>
      </c>
      <c r="AA41" s="947">
        <v>329348</v>
      </c>
      <c r="AB41" s="947">
        <v>208470</v>
      </c>
      <c r="AC41" s="947">
        <v>2673</v>
      </c>
      <c r="AD41" s="947">
        <v>650193</v>
      </c>
      <c r="AE41" s="947">
        <v>34976</v>
      </c>
      <c r="AF41" s="947">
        <v>398503</v>
      </c>
      <c r="AG41" s="947">
        <v>125233</v>
      </c>
      <c r="AH41" s="947">
        <v>917592</v>
      </c>
      <c r="AI41" s="947">
        <v>74886</v>
      </c>
      <c r="AJ41" s="947">
        <v>314943</v>
      </c>
      <c r="AK41" s="947">
        <v>0</v>
      </c>
      <c r="AL41" s="948" t="s">
        <v>1193</v>
      </c>
    </row>
    <row r="42" spans="1:38" s="726" customFormat="1" ht="12.75" customHeight="1">
      <c r="A42" s="688" t="s">
        <v>1124</v>
      </c>
      <c r="B42" s="944">
        <v>2527825</v>
      </c>
      <c r="C42" s="945">
        <v>2469738</v>
      </c>
      <c r="D42" s="945">
        <f t="shared" si="7"/>
        <v>58087</v>
      </c>
      <c r="E42" s="945">
        <v>0</v>
      </c>
      <c r="F42" s="945">
        <f t="shared" si="8"/>
        <v>58087</v>
      </c>
      <c r="G42" s="945">
        <v>295083</v>
      </c>
      <c r="H42" s="945">
        <v>27552</v>
      </c>
      <c r="I42" s="945">
        <v>0</v>
      </c>
      <c r="J42" s="945">
        <v>16910</v>
      </c>
      <c r="K42" s="945">
        <v>1038196</v>
      </c>
      <c r="L42" s="945">
        <v>540</v>
      </c>
      <c r="M42" s="945">
        <v>7841</v>
      </c>
      <c r="N42" s="945">
        <v>42040</v>
      </c>
      <c r="O42" s="945">
        <v>4809</v>
      </c>
      <c r="P42" s="946">
        <v>260519</v>
      </c>
      <c r="Q42" s="945">
        <v>0</v>
      </c>
      <c r="R42" s="945">
        <v>299962</v>
      </c>
      <c r="S42" s="945">
        <v>28919</v>
      </c>
      <c r="T42" s="945">
        <v>3108</v>
      </c>
      <c r="U42" s="945">
        <v>59100</v>
      </c>
      <c r="V42" s="947">
        <v>68485</v>
      </c>
      <c r="W42" s="947">
        <v>22161</v>
      </c>
      <c r="X42" s="947">
        <v>352600</v>
      </c>
      <c r="Y42" s="947">
        <v>49400</v>
      </c>
      <c r="Z42" s="947">
        <v>364679</v>
      </c>
      <c r="AA42" s="947">
        <v>313483</v>
      </c>
      <c r="AB42" s="947">
        <v>229656</v>
      </c>
      <c r="AC42" s="947">
        <v>1940</v>
      </c>
      <c r="AD42" s="947">
        <v>380702</v>
      </c>
      <c r="AE42" s="947">
        <v>19729</v>
      </c>
      <c r="AF42" s="947">
        <v>371727</v>
      </c>
      <c r="AG42" s="947">
        <v>93316</v>
      </c>
      <c r="AH42" s="947">
        <v>318086</v>
      </c>
      <c r="AI42" s="947">
        <v>68081</v>
      </c>
      <c r="AJ42" s="947">
        <v>258939</v>
      </c>
      <c r="AK42" s="947">
        <v>0</v>
      </c>
      <c r="AL42" s="948" t="s">
        <v>1193</v>
      </c>
    </row>
    <row r="43" spans="1:38" s="726" customFormat="1" ht="12.75" customHeight="1">
      <c r="A43" s="688" t="s">
        <v>1126</v>
      </c>
      <c r="B43" s="944">
        <v>3261452</v>
      </c>
      <c r="C43" s="945">
        <v>3234240</v>
      </c>
      <c r="D43" s="945">
        <f t="shared" si="7"/>
        <v>27212</v>
      </c>
      <c r="E43" s="945">
        <v>0</v>
      </c>
      <c r="F43" s="945">
        <f t="shared" si="8"/>
        <v>27212</v>
      </c>
      <c r="G43" s="945">
        <v>494609</v>
      </c>
      <c r="H43" s="945">
        <v>44941</v>
      </c>
      <c r="I43" s="945">
        <v>0</v>
      </c>
      <c r="J43" s="945">
        <v>27580</v>
      </c>
      <c r="K43" s="945">
        <v>1489610</v>
      </c>
      <c r="L43" s="945">
        <v>499</v>
      </c>
      <c r="M43" s="945">
        <v>52655</v>
      </c>
      <c r="N43" s="945">
        <v>56262</v>
      </c>
      <c r="O43" s="945">
        <v>8527</v>
      </c>
      <c r="P43" s="946">
        <v>243639</v>
      </c>
      <c r="Q43" s="945">
        <v>0</v>
      </c>
      <c r="R43" s="945">
        <v>363949</v>
      </c>
      <c r="S43" s="945">
        <v>15025</v>
      </c>
      <c r="T43" s="945">
        <v>1000</v>
      </c>
      <c r="U43" s="945">
        <v>20000</v>
      </c>
      <c r="V43" s="947">
        <v>48758</v>
      </c>
      <c r="W43" s="947">
        <v>57298</v>
      </c>
      <c r="X43" s="947">
        <v>337100</v>
      </c>
      <c r="Y43" s="947">
        <v>66362</v>
      </c>
      <c r="Z43" s="947">
        <v>368918</v>
      </c>
      <c r="AA43" s="947">
        <v>267232</v>
      </c>
      <c r="AB43" s="947">
        <v>347344</v>
      </c>
      <c r="AC43" s="947">
        <v>2467</v>
      </c>
      <c r="AD43" s="947">
        <v>413469</v>
      </c>
      <c r="AE43" s="947">
        <v>74262</v>
      </c>
      <c r="AF43" s="947">
        <v>478139</v>
      </c>
      <c r="AG43" s="947">
        <v>123008</v>
      </c>
      <c r="AH43" s="947">
        <v>666169</v>
      </c>
      <c r="AI43" s="947">
        <v>57310</v>
      </c>
      <c r="AJ43" s="947">
        <v>369560</v>
      </c>
      <c r="AK43" s="947">
        <v>0</v>
      </c>
      <c r="AL43" s="948" t="s">
        <v>1193</v>
      </c>
    </row>
    <row r="44" spans="1:38" s="726" customFormat="1" ht="12.75" customHeight="1">
      <c r="A44" s="688" t="s">
        <v>1128</v>
      </c>
      <c r="B44" s="944">
        <v>2120780</v>
      </c>
      <c r="C44" s="945">
        <v>2074329</v>
      </c>
      <c r="D44" s="945">
        <f t="shared" si="7"/>
        <v>46451</v>
      </c>
      <c r="E44" s="945">
        <v>17870</v>
      </c>
      <c r="F44" s="945">
        <f t="shared" si="8"/>
        <v>28581</v>
      </c>
      <c r="G44" s="945">
        <v>264881</v>
      </c>
      <c r="H44" s="945">
        <v>26238</v>
      </c>
      <c r="I44" s="945">
        <v>0</v>
      </c>
      <c r="J44" s="945">
        <v>16104</v>
      </c>
      <c r="K44" s="945">
        <v>967508</v>
      </c>
      <c r="L44" s="945">
        <v>0</v>
      </c>
      <c r="M44" s="945">
        <v>26181</v>
      </c>
      <c r="N44" s="945">
        <v>23933</v>
      </c>
      <c r="O44" s="945">
        <v>2283</v>
      </c>
      <c r="P44" s="946">
        <v>159056</v>
      </c>
      <c r="Q44" s="945">
        <v>0</v>
      </c>
      <c r="R44" s="945">
        <v>221492</v>
      </c>
      <c r="S44" s="945">
        <v>42292</v>
      </c>
      <c r="T44" s="945">
        <v>4648</v>
      </c>
      <c r="U44" s="945">
        <v>40000</v>
      </c>
      <c r="V44" s="947">
        <v>53845</v>
      </c>
      <c r="W44" s="947">
        <v>31119</v>
      </c>
      <c r="X44" s="947">
        <v>241200</v>
      </c>
      <c r="Y44" s="947">
        <v>40104</v>
      </c>
      <c r="Z44" s="947">
        <v>329980</v>
      </c>
      <c r="AA44" s="947">
        <v>269467</v>
      </c>
      <c r="AB44" s="947">
        <v>92198</v>
      </c>
      <c r="AC44" s="947">
        <v>1496</v>
      </c>
      <c r="AD44" s="947">
        <v>354374</v>
      </c>
      <c r="AE44" s="947">
        <v>32841</v>
      </c>
      <c r="AF44" s="947">
        <v>441159</v>
      </c>
      <c r="AG44" s="947">
        <v>69795</v>
      </c>
      <c r="AH44" s="947">
        <v>207222</v>
      </c>
      <c r="AI44" s="947">
        <v>14865</v>
      </c>
      <c r="AJ44" s="947">
        <v>220828</v>
      </c>
      <c r="AK44" s="947">
        <v>0</v>
      </c>
      <c r="AL44" s="948" t="s">
        <v>1193</v>
      </c>
    </row>
    <row r="45" spans="1:38" s="726" customFormat="1" ht="12.75" customHeight="1">
      <c r="A45" s="688" t="s">
        <v>1130</v>
      </c>
      <c r="B45" s="944">
        <v>2027799</v>
      </c>
      <c r="C45" s="945">
        <v>1947434</v>
      </c>
      <c r="D45" s="945">
        <f t="shared" si="7"/>
        <v>80365</v>
      </c>
      <c r="E45" s="945">
        <v>0</v>
      </c>
      <c r="F45" s="945">
        <f t="shared" si="8"/>
        <v>80365</v>
      </c>
      <c r="G45" s="945">
        <v>238434</v>
      </c>
      <c r="H45" s="945">
        <v>26821</v>
      </c>
      <c r="I45" s="945">
        <v>0</v>
      </c>
      <c r="J45" s="945">
        <v>16459</v>
      </c>
      <c r="K45" s="945">
        <v>956535</v>
      </c>
      <c r="L45" s="945">
        <v>0</v>
      </c>
      <c r="M45" s="945">
        <v>31271</v>
      </c>
      <c r="N45" s="945">
        <v>25157</v>
      </c>
      <c r="O45" s="945">
        <v>6251</v>
      </c>
      <c r="P45" s="946">
        <v>220198</v>
      </c>
      <c r="Q45" s="945">
        <v>0</v>
      </c>
      <c r="R45" s="945">
        <v>115597</v>
      </c>
      <c r="S45" s="945">
        <v>6038</v>
      </c>
      <c r="T45" s="945">
        <v>348</v>
      </c>
      <c r="U45" s="945">
        <v>20000</v>
      </c>
      <c r="V45" s="947">
        <v>57783</v>
      </c>
      <c r="W45" s="947">
        <v>113307</v>
      </c>
      <c r="X45" s="947">
        <v>193600</v>
      </c>
      <c r="Y45" s="947">
        <v>46144</v>
      </c>
      <c r="Z45" s="947">
        <v>268266</v>
      </c>
      <c r="AA45" s="947">
        <v>169856</v>
      </c>
      <c r="AB45" s="947">
        <v>109601</v>
      </c>
      <c r="AC45" s="947">
        <v>2126</v>
      </c>
      <c r="AD45" s="947">
        <v>437357</v>
      </c>
      <c r="AE45" s="947">
        <v>23435</v>
      </c>
      <c r="AF45" s="947">
        <v>292424</v>
      </c>
      <c r="AG45" s="947">
        <v>85066</v>
      </c>
      <c r="AH45" s="947">
        <v>205848</v>
      </c>
      <c r="AI45" s="947">
        <v>101272</v>
      </c>
      <c r="AJ45" s="947">
        <v>206039</v>
      </c>
      <c r="AK45" s="947">
        <v>0</v>
      </c>
      <c r="AL45" s="948" t="s">
        <v>1193</v>
      </c>
    </row>
    <row r="46" spans="1:38" s="726" customFormat="1" ht="12.75" customHeight="1">
      <c r="A46" s="688" t="s">
        <v>1131</v>
      </c>
      <c r="B46" s="944">
        <v>2247251</v>
      </c>
      <c r="C46" s="945">
        <v>2200099</v>
      </c>
      <c r="D46" s="945">
        <f t="shared" si="7"/>
        <v>47152</v>
      </c>
      <c r="E46" s="945">
        <v>0</v>
      </c>
      <c r="F46" s="945">
        <f t="shared" si="8"/>
        <v>47152</v>
      </c>
      <c r="G46" s="945">
        <v>273882</v>
      </c>
      <c r="H46" s="945">
        <v>24095</v>
      </c>
      <c r="I46" s="945">
        <v>0</v>
      </c>
      <c r="J46" s="945">
        <v>14780</v>
      </c>
      <c r="K46" s="945">
        <v>1067381</v>
      </c>
      <c r="L46" s="945">
        <v>0</v>
      </c>
      <c r="M46" s="945">
        <v>9798</v>
      </c>
      <c r="N46" s="945">
        <v>13970</v>
      </c>
      <c r="O46" s="945">
        <v>4285</v>
      </c>
      <c r="P46" s="946">
        <v>142760</v>
      </c>
      <c r="Q46" s="945">
        <v>0</v>
      </c>
      <c r="R46" s="945">
        <v>271512</v>
      </c>
      <c r="S46" s="945">
        <v>16165</v>
      </c>
      <c r="T46" s="945">
        <v>2290</v>
      </c>
      <c r="U46" s="945">
        <v>90606</v>
      </c>
      <c r="V46" s="947">
        <v>34879</v>
      </c>
      <c r="W46" s="947">
        <v>21548</v>
      </c>
      <c r="X46" s="947">
        <v>259300</v>
      </c>
      <c r="Y46" s="947">
        <v>44802</v>
      </c>
      <c r="Z46" s="947">
        <v>379465</v>
      </c>
      <c r="AA46" s="947">
        <v>143707</v>
      </c>
      <c r="AB46" s="947">
        <v>95518</v>
      </c>
      <c r="AC46" s="947">
        <v>2081</v>
      </c>
      <c r="AD46" s="947">
        <v>330978</v>
      </c>
      <c r="AE46" s="947">
        <v>29246</v>
      </c>
      <c r="AF46" s="947">
        <v>229195</v>
      </c>
      <c r="AG46" s="947">
        <v>83874</v>
      </c>
      <c r="AH46" s="947">
        <v>593298</v>
      </c>
      <c r="AI46" s="947">
        <v>41421</v>
      </c>
      <c r="AJ46" s="947">
        <v>223324</v>
      </c>
      <c r="AK46" s="947">
        <v>3190</v>
      </c>
      <c r="AL46" s="948" t="s">
        <v>1193</v>
      </c>
    </row>
    <row r="47" spans="1:38" s="726" customFormat="1" ht="12.75" customHeight="1">
      <c r="A47" s="688"/>
      <c r="B47" s="944"/>
      <c r="C47" s="945"/>
      <c r="D47" s="945"/>
      <c r="E47" s="945"/>
      <c r="F47" s="945"/>
      <c r="G47" s="945"/>
      <c r="H47" s="945"/>
      <c r="I47" s="945"/>
      <c r="J47" s="945"/>
      <c r="K47" s="945"/>
      <c r="L47" s="945"/>
      <c r="M47" s="945"/>
      <c r="N47" s="945"/>
      <c r="O47" s="945"/>
      <c r="P47" s="946"/>
      <c r="Q47" s="945"/>
      <c r="R47" s="945"/>
      <c r="S47" s="945"/>
      <c r="T47" s="945"/>
      <c r="U47" s="945"/>
      <c r="V47" s="947"/>
      <c r="W47" s="947"/>
      <c r="X47" s="947"/>
      <c r="Y47" s="947"/>
      <c r="Z47" s="947"/>
      <c r="AA47" s="947"/>
      <c r="AB47" s="947"/>
      <c r="AC47" s="947"/>
      <c r="AD47" s="947"/>
      <c r="AE47" s="947"/>
      <c r="AF47" s="947"/>
      <c r="AG47" s="947"/>
      <c r="AH47" s="947"/>
      <c r="AI47" s="947"/>
      <c r="AJ47" s="947"/>
      <c r="AK47" s="947"/>
      <c r="AL47" s="948"/>
    </row>
    <row r="48" spans="1:38" s="726" customFormat="1" ht="12.75" customHeight="1">
      <c r="A48" s="688" t="s">
        <v>1134</v>
      </c>
      <c r="B48" s="944">
        <v>5438546</v>
      </c>
      <c r="C48" s="945">
        <v>5243694</v>
      </c>
      <c r="D48" s="945">
        <f>SUM(B48-C48)</f>
        <v>194852</v>
      </c>
      <c r="E48" s="945">
        <v>0</v>
      </c>
      <c r="F48" s="945">
        <f>SUM(D48-E48)</f>
        <v>194852</v>
      </c>
      <c r="G48" s="945">
        <v>1204822</v>
      </c>
      <c r="H48" s="945">
        <v>136198</v>
      </c>
      <c r="I48" s="945">
        <v>0</v>
      </c>
      <c r="J48" s="945">
        <v>83495</v>
      </c>
      <c r="K48" s="945">
        <v>2159223</v>
      </c>
      <c r="L48" s="945">
        <v>2272</v>
      </c>
      <c r="M48" s="945">
        <v>49670</v>
      </c>
      <c r="N48" s="945">
        <v>63666</v>
      </c>
      <c r="O48" s="945">
        <v>23703</v>
      </c>
      <c r="P48" s="946">
        <v>504553</v>
      </c>
      <c r="Q48" s="945">
        <v>0</v>
      </c>
      <c r="R48" s="945">
        <v>228440</v>
      </c>
      <c r="S48" s="945">
        <v>36465</v>
      </c>
      <c r="T48" s="945">
        <v>15511</v>
      </c>
      <c r="U48" s="945">
        <v>84430</v>
      </c>
      <c r="V48" s="947">
        <v>115316</v>
      </c>
      <c r="W48" s="947">
        <v>162782</v>
      </c>
      <c r="X48" s="947">
        <v>568000</v>
      </c>
      <c r="Y48" s="947">
        <v>85252</v>
      </c>
      <c r="Z48" s="947">
        <v>787312</v>
      </c>
      <c r="AA48" s="947">
        <v>553111</v>
      </c>
      <c r="AB48" s="947">
        <v>271059</v>
      </c>
      <c r="AC48" s="947">
        <v>7156</v>
      </c>
      <c r="AD48" s="947">
        <v>366737</v>
      </c>
      <c r="AE48" s="947">
        <v>146071</v>
      </c>
      <c r="AF48" s="947">
        <v>1129919</v>
      </c>
      <c r="AG48" s="947">
        <v>202626</v>
      </c>
      <c r="AH48" s="947">
        <v>1056620</v>
      </c>
      <c r="AI48" s="947">
        <v>50847</v>
      </c>
      <c r="AJ48" s="947">
        <v>586984</v>
      </c>
      <c r="AK48" s="947">
        <v>0</v>
      </c>
      <c r="AL48" s="948" t="s">
        <v>1193</v>
      </c>
    </row>
    <row r="49" spans="1:38" s="726" customFormat="1" ht="12.75" customHeight="1">
      <c r="A49" s="688" t="s">
        <v>1136</v>
      </c>
      <c r="B49" s="944">
        <v>5356377</v>
      </c>
      <c r="C49" s="945">
        <v>5240759</v>
      </c>
      <c r="D49" s="945">
        <f>SUM(B49-C49)</f>
        <v>115618</v>
      </c>
      <c r="E49" s="945">
        <v>0</v>
      </c>
      <c r="F49" s="945">
        <f>SUM(D49-E49)</f>
        <v>115618</v>
      </c>
      <c r="G49" s="945">
        <v>794894</v>
      </c>
      <c r="H49" s="945">
        <v>111230</v>
      </c>
      <c r="I49" s="945">
        <v>7749</v>
      </c>
      <c r="J49" s="945">
        <v>68251</v>
      </c>
      <c r="K49" s="945">
        <v>1772778</v>
      </c>
      <c r="L49" s="945">
        <v>1316</v>
      </c>
      <c r="M49" s="945">
        <v>52610</v>
      </c>
      <c r="N49" s="945">
        <v>70033</v>
      </c>
      <c r="O49" s="945">
        <v>19824</v>
      </c>
      <c r="P49" s="946">
        <v>622456</v>
      </c>
      <c r="Q49" s="945">
        <v>0</v>
      </c>
      <c r="R49" s="945">
        <v>582012</v>
      </c>
      <c r="S49" s="945">
        <v>76970</v>
      </c>
      <c r="T49" s="945">
        <v>793</v>
      </c>
      <c r="U49" s="945">
        <v>13628</v>
      </c>
      <c r="V49" s="947">
        <v>250174</v>
      </c>
      <c r="W49" s="947">
        <v>92459</v>
      </c>
      <c r="X49" s="947">
        <v>819200</v>
      </c>
      <c r="Y49" s="947">
        <v>66143</v>
      </c>
      <c r="Z49" s="947">
        <v>626054</v>
      </c>
      <c r="AA49" s="947">
        <v>319266</v>
      </c>
      <c r="AB49" s="947">
        <v>295010</v>
      </c>
      <c r="AC49" s="947">
        <v>1696</v>
      </c>
      <c r="AD49" s="947">
        <v>759268</v>
      </c>
      <c r="AE49" s="947">
        <v>107015</v>
      </c>
      <c r="AF49" s="947">
        <v>914381</v>
      </c>
      <c r="AG49" s="947">
        <v>184961</v>
      </c>
      <c r="AH49" s="947">
        <v>1394431</v>
      </c>
      <c r="AI49" s="947">
        <v>72659</v>
      </c>
      <c r="AJ49" s="947">
        <v>499875</v>
      </c>
      <c r="AK49" s="947">
        <v>0</v>
      </c>
      <c r="AL49" s="948" t="s">
        <v>1193</v>
      </c>
    </row>
    <row r="50" spans="1:38" s="726" customFormat="1" ht="12.75" customHeight="1">
      <c r="A50" s="688" t="s">
        <v>1138</v>
      </c>
      <c r="B50" s="944">
        <v>3715417</v>
      </c>
      <c r="C50" s="945">
        <v>3592669</v>
      </c>
      <c r="D50" s="945">
        <f>SUM(B50-C50)</f>
        <v>122748</v>
      </c>
      <c r="E50" s="945">
        <v>0</v>
      </c>
      <c r="F50" s="945">
        <f>SUM(D50-E50)</f>
        <v>122748</v>
      </c>
      <c r="G50" s="945">
        <v>713501</v>
      </c>
      <c r="H50" s="945">
        <v>59819</v>
      </c>
      <c r="I50" s="945">
        <v>0</v>
      </c>
      <c r="J50" s="945">
        <v>36704</v>
      </c>
      <c r="K50" s="945">
        <v>1579141</v>
      </c>
      <c r="L50" s="945">
        <v>1139</v>
      </c>
      <c r="M50" s="945">
        <v>63337</v>
      </c>
      <c r="N50" s="945">
        <v>93144</v>
      </c>
      <c r="O50" s="945">
        <v>11212</v>
      </c>
      <c r="P50" s="946">
        <v>197062</v>
      </c>
      <c r="Q50" s="945">
        <v>0</v>
      </c>
      <c r="R50" s="945">
        <v>285359</v>
      </c>
      <c r="S50" s="945">
        <v>108597</v>
      </c>
      <c r="T50" s="945">
        <v>9525</v>
      </c>
      <c r="U50" s="945">
        <v>1100</v>
      </c>
      <c r="V50" s="947">
        <v>138905</v>
      </c>
      <c r="W50" s="947">
        <v>126772</v>
      </c>
      <c r="X50" s="947">
        <v>290100</v>
      </c>
      <c r="Y50" s="947">
        <v>58707</v>
      </c>
      <c r="Z50" s="947">
        <v>649639</v>
      </c>
      <c r="AA50" s="947">
        <v>345142</v>
      </c>
      <c r="AB50" s="947">
        <v>433076</v>
      </c>
      <c r="AC50" s="947">
        <v>1398</v>
      </c>
      <c r="AD50" s="947">
        <v>524659</v>
      </c>
      <c r="AE50" s="947">
        <v>88741</v>
      </c>
      <c r="AF50" s="947">
        <v>544242</v>
      </c>
      <c r="AG50" s="947">
        <v>105340</v>
      </c>
      <c r="AH50" s="947">
        <v>413094</v>
      </c>
      <c r="AI50" s="947">
        <v>30860</v>
      </c>
      <c r="AJ50" s="947">
        <v>363233</v>
      </c>
      <c r="AK50" s="947">
        <v>34538</v>
      </c>
      <c r="AL50" s="948" t="s">
        <v>1193</v>
      </c>
    </row>
    <row r="51" spans="1:38" s="726" customFormat="1" ht="12.75" customHeight="1">
      <c r="A51" s="688" t="s">
        <v>1140</v>
      </c>
      <c r="B51" s="944">
        <v>4352271</v>
      </c>
      <c r="C51" s="945">
        <v>4187325</v>
      </c>
      <c r="D51" s="945">
        <f>SUM(B51-C51)</f>
        <v>164946</v>
      </c>
      <c r="E51" s="945">
        <v>0</v>
      </c>
      <c r="F51" s="945">
        <f>SUM(D51-E51)</f>
        <v>164946</v>
      </c>
      <c r="G51" s="945">
        <v>709741</v>
      </c>
      <c r="H51" s="945">
        <v>87989</v>
      </c>
      <c r="I51" s="945">
        <v>0</v>
      </c>
      <c r="J51" s="945">
        <v>54017</v>
      </c>
      <c r="K51" s="945">
        <v>1662587</v>
      </c>
      <c r="L51" s="945">
        <v>734</v>
      </c>
      <c r="M51" s="945">
        <v>46415</v>
      </c>
      <c r="N51" s="945">
        <v>107667</v>
      </c>
      <c r="O51" s="945">
        <v>12408</v>
      </c>
      <c r="P51" s="946">
        <v>484367</v>
      </c>
      <c r="Q51" s="945">
        <v>0</v>
      </c>
      <c r="R51" s="945">
        <v>300464</v>
      </c>
      <c r="S51" s="945">
        <v>19697</v>
      </c>
      <c r="T51" s="945">
        <v>21064</v>
      </c>
      <c r="U51" s="945">
        <v>0</v>
      </c>
      <c r="V51" s="947">
        <v>138517</v>
      </c>
      <c r="W51" s="947">
        <v>102904</v>
      </c>
      <c r="X51" s="947">
        <v>603700</v>
      </c>
      <c r="Y51" s="947">
        <v>61435</v>
      </c>
      <c r="Z51" s="947">
        <v>466282</v>
      </c>
      <c r="AA51" s="947">
        <v>510544</v>
      </c>
      <c r="AB51" s="947">
        <v>254545</v>
      </c>
      <c r="AC51" s="947">
        <v>18624</v>
      </c>
      <c r="AD51" s="947">
        <v>511933</v>
      </c>
      <c r="AE51" s="947">
        <v>138318</v>
      </c>
      <c r="AF51" s="947">
        <v>810206</v>
      </c>
      <c r="AG51" s="947">
        <v>176001</v>
      </c>
      <c r="AH51" s="947">
        <v>790004</v>
      </c>
      <c r="AI51" s="947">
        <v>37991</v>
      </c>
      <c r="AJ51" s="947">
        <v>411442</v>
      </c>
      <c r="AK51" s="947">
        <v>0</v>
      </c>
      <c r="AL51" s="948" t="s">
        <v>1193</v>
      </c>
    </row>
    <row r="52" spans="1:38" s="726" customFormat="1" ht="12.75" customHeight="1">
      <c r="A52" s="688" t="s">
        <v>1142</v>
      </c>
      <c r="B52" s="944">
        <v>3202298</v>
      </c>
      <c r="C52" s="945">
        <v>3134929</v>
      </c>
      <c r="D52" s="945">
        <f>SUM(B52-C52)</f>
        <v>67369</v>
      </c>
      <c r="E52" s="945">
        <v>3889</v>
      </c>
      <c r="F52" s="945">
        <f>SUM(D52-E52)</f>
        <v>63480</v>
      </c>
      <c r="G52" s="945">
        <v>410888</v>
      </c>
      <c r="H52" s="945">
        <v>59156</v>
      </c>
      <c r="I52" s="945">
        <v>0</v>
      </c>
      <c r="J52" s="945">
        <v>35720</v>
      </c>
      <c r="K52" s="945">
        <v>1405395</v>
      </c>
      <c r="L52" s="945">
        <v>755</v>
      </c>
      <c r="M52" s="945">
        <v>16653</v>
      </c>
      <c r="N52" s="945">
        <v>54092</v>
      </c>
      <c r="O52" s="945">
        <v>9854</v>
      </c>
      <c r="P52" s="946">
        <v>286292</v>
      </c>
      <c r="Q52" s="945">
        <v>0</v>
      </c>
      <c r="R52" s="945">
        <v>309237</v>
      </c>
      <c r="S52" s="945">
        <v>37838</v>
      </c>
      <c r="T52" s="945">
        <v>3050</v>
      </c>
      <c r="U52" s="945">
        <v>4207</v>
      </c>
      <c r="V52" s="947">
        <v>30918</v>
      </c>
      <c r="W52" s="947">
        <v>84943</v>
      </c>
      <c r="X52" s="947">
        <v>453300</v>
      </c>
      <c r="Y52" s="947">
        <v>49690</v>
      </c>
      <c r="Z52" s="947">
        <v>378009</v>
      </c>
      <c r="AA52" s="947">
        <v>215521</v>
      </c>
      <c r="AB52" s="947">
        <v>139140</v>
      </c>
      <c r="AC52" s="947">
        <v>2429</v>
      </c>
      <c r="AD52" s="947">
        <v>618946</v>
      </c>
      <c r="AE52" s="947">
        <v>31991</v>
      </c>
      <c r="AF52" s="947">
        <v>419555</v>
      </c>
      <c r="AG52" s="947">
        <v>93269</v>
      </c>
      <c r="AH52" s="947">
        <v>690097</v>
      </c>
      <c r="AI52" s="947">
        <v>69750</v>
      </c>
      <c r="AJ52" s="947">
        <v>426282</v>
      </c>
      <c r="AK52" s="947">
        <v>250</v>
      </c>
      <c r="AL52" s="948" t="s">
        <v>1193</v>
      </c>
    </row>
    <row r="53" spans="1:38" s="726" customFormat="1" ht="12.75" customHeight="1">
      <c r="A53" s="688"/>
      <c r="B53" s="944"/>
      <c r="C53" s="945"/>
      <c r="D53" s="945"/>
      <c r="E53" s="945"/>
      <c r="F53" s="945"/>
      <c r="G53" s="945"/>
      <c r="H53" s="945"/>
      <c r="I53" s="945"/>
      <c r="J53" s="945"/>
      <c r="K53" s="945"/>
      <c r="L53" s="945"/>
      <c r="M53" s="945"/>
      <c r="N53" s="945"/>
      <c r="O53" s="945"/>
      <c r="P53" s="946"/>
      <c r="Q53" s="945"/>
      <c r="R53" s="945"/>
      <c r="S53" s="945"/>
      <c r="T53" s="945"/>
      <c r="U53" s="945"/>
      <c r="V53" s="947"/>
      <c r="W53" s="947"/>
      <c r="X53" s="947"/>
      <c r="Y53" s="947"/>
      <c r="Z53" s="947"/>
      <c r="AA53" s="947"/>
      <c r="AB53" s="947"/>
      <c r="AC53" s="947"/>
      <c r="AD53" s="947"/>
      <c r="AE53" s="947"/>
      <c r="AF53" s="947"/>
      <c r="AG53" s="947"/>
      <c r="AH53" s="947"/>
      <c r="AI53" s="947"/>
      <c r="AJ53" s="947"/>
      <c r="AK53" s="947"/>
      <c r="AL53" s="948"/>
    </row>
    <row r="54" spans="1:38" s="726" customFormat="1" ht="12.75" customHeight="1">
      <c r="A54" s="688" t="s">
        <v>1145</v>
      </c>
      <c r="B54" s="944">
        <v>2018319</v>
      </c>
      <c r="C54" s="945">
        <v>1964130</v>
      </c>
      <c r="D54" s="945">
        <f aca="true" t="shared" si="9" ref="D54:D65">SUM(B54-C54)</f>
        <v>54189</v>
      </c>
      <c r="E54" s="945">
        <v>0</v>
      </c>
      <c r="F54" s="945">
        <f aca="true" t="shared" si="10" ref="F54:F65">SUM(D54-E54)</f>
        <v>54189</v>
      </c>
      <c r="G54" s="945">
        <v>383910</v>
      </c>
      <c r="H54" s="945">
        <v>21002</v>
      </c>
      <c r="I54" s="945">
        <v>0</v>
      </c>
      <c r="J54" s="945">
        <v>12880</v>
      </c>
      <c r="K54" s="945">
        <v>954767</v>
      </c>
      <c r="L54" s="945">
        <v>0</v>
      </c>
      <c r="M54" s="945">
        <v>16807</v>
      </c>
      <c r="N54" s="945">
        <v>28121</v>
      </c>
      <c r="O54" s="945">
        <v>3584</v>
      </c>
      <c r="P54" s="945">
        <v>99802</v>
      </c>
      <c r="Q54" s="945">
        <v>0</v>
      </c>
      <c r="R54" s="945">
        <v>107554</v>
      </c>
      <c r="S54" s="945">
        <v>37421</v>
      </c>
      <c r="T54" s="945">
        <v>2172</v>
      </c>
      <c r="U54" s="945">
        <v>123</v>
      </c>
      <c r="V54" s="947">
        <v>39196</v>
      </c>
      <c r="W54" s="947">
        <v>68180</v>
      </c>
      <c r="X54" s="947">
        <v>242800</v>
      </c>
      <c r="Y54" s="947">
        <v>52911</v>
      </c>
      <c r="Z54" s="947">
        <v>419404</v>
      </c>
      <c r="AA54" s="947">
        <v>153288</v>
      </c>
      <c r="AB54" s="947">
        <v>195333</v>
      </c>
      <c r="AC54" s="947">
        <v>794</v>
      </c>
      <c r="AD54" s="947">
        <v>152681</v>
      </c>
      <c r="AE54" s="947">
        <v>23652</v>
      </c>
      <c r="AF54" s="947">
        <v>210097</v>
      </c>
      <c r="AG54" s="947">
        <v>178094</v>
      </c>
      <c r="AH54" s="947">
        <v>329161</v>
      </c>
      <c r="AI54" s="947">
        <v>8815</v>
      </c>
      <c r="AJ54" s="947">
        <v>239900</v>
      </c>
      <c r="AK54" s="947">
        <v>0</v>
      </c>
      <c r="AL54" s="948" t="s">
        <v>1193</v>
      </c>
    </row>
    <row r="55" spans="1:38" s="726" customFormat="1" ht="12.75" customHeight="1">
      <c r="A55" s="688" t="s">
        <v>1146</v>
      </c>
      <c r="B55" s="944">
        <v>3086037</v>
      </c>
      <c r="C55" s="945">
        <v>2990481</v>
      </c>
      <c r="D55" s="945">
        <f t="shared" si="9"/>
        <v>95556</v>
      </c>
      <c r="E55" s="945">
        <v>11</v>
      </c>
      <c r="F55" s="945">
        <f t="shared" si="10"/>
        <v>95545</v>
      </c>
      <c r="G55" s="945">
        <v>1000859</v>
      </c>
      <c r="H55" s="945">
        <v>51887</v>
      </c>
      <c r="I55" s="945">
        <v>0</v>
      </c>
      <c r="J55" s="945">
        <v>31824</v>
      </c>
      <c r="K55" s="945">
        <v>1130925</v>
      </c>
      <c r="L55" s="945">
        <v>846</v>
      </c>
      <c r="M55" s="945">
        <v>5749</v>
      </c>
      <c r="N55" s="945">
        <v>56415</v>
      </c>
      <c r="O55" s="945">
        <v>14748</v>
      </c>
      <c r="P55" s="945">
        <v>84933</v>
      </c>
      <c r="Q55" s="945">
        <v>0</v>
      </c>
      <c r="R55" s="945">
        <v>223725</v>
      </c>
      <c r="S55" s="945">
        <v>19809</v>
      </c>
      <c r="T55" s="945">
        <v>4859</v>
      </c>
      <c r="U55" s="945">
        <v>0</v>
      </c>
      <c r="V55" s="947">
        <v>97544</v>
      </c>
      <c r="W55" s="947">
        <v>75714</v>
      </c>
      <c r="X55" s="947">
        <v>286200</v>
      </c>
      <c r="Y55" s="947">
        <v>78643</v>
      </c>
      <c r="Z55" s="947">
        <v>404041</v>
      </c>
      <c r="AA55" s="947">
        <v>218325</v>
      </c>
      <c r="AB55" s="947">
        <v>283827</v>
      </c>
      <c r="AC55" s="947">
        <v>17668</v>
      </c>
      <c r="AD55" s="947">
        <v>306172</v>
      </c>
      <c r="AE55" s="947">
        <v>60614</v>
      </c>
      <c r="AF55" s="947">
        <v>391749</v>
      </c>
      <c r="AG55" s="947">
        <v>147529</v>
      </c>
      <c r="AH55" s="947">
        <v>705425</v>
      </c>
      <c r="AI55" s="947">
        <v>0</v>
      </c>
      <c r="AJ55" s="947">
        <v>371054</v>
      </c>
      <c r="AK55" s="947">
        <v>5434</v>
      </c>
      <c r="AL55" s="948" t="s">
        <v>1193</v>
      </c>
    </row>
    <row r="56" spans="1:38" s="726" customFormat="1" ht="12.75" customHeight="1">
      <c r="A56" s="688" t="s">
        <v>1148</v>
      </c>
      <c r="B56" s="944">
        <v>3328352</v>
      </c>
      <c r="C56" s="945">
        <v>3303558</v>
      </c>
      <c r="D56" s="945">
        <f t="shared" si="9"/>
        <v>24794</v>
      </c>
      <c r="E56" s="945">
        <v>0</v>
      </c>
      <c r="F56" s="945">
        <f t="shared" si="10"/>
        <v>24794</v>
      </c>
      <c r="G56" s="945">
        <v>601966</v>
      </c>
      <c r="H56" s="945">
        <v>45616</v>
      </c>
      <c r="I56" s="945">
        <v>0</v>
      </c>
      <c r="J56" s="945">
        <v>25847</v>
      </c>
      <c r="K56" s="945">
        <v>1058745</v>
      </c>
      <c r="L56" s="945">
        <v>540</v>
      </c>
      <c r="M56" s="945">
        <v>0</v>
      </c>
      <c r="N56" s="945">
        <v>34825</v>
      </c>
      <c r="O56" s="945">
        <v>5617</v>
      </c>
      <c r="P56" s="945">
        <v>124866</v>
      </c>
      <c r="Q56" s="945">
        <v>0</v>
      </c>
      <c r="R56" s="945">
        <v>296948</v>
      </c>
      <c r="S56" s="945">
        <v>61980</v>
      </c>
      <c r="T56" s="945">
        <v>6224</v>
      </c>
      <c r="U56" s="945">
        <v>295235</v>
      </c>
      <c r="V56" s="947">
        <v>43814</v>
      </c>
      <c r="W56" s="947">
        <v>137629</v>
      </c>
      <c r="X56" s="947">
        <v>588500</v>
      </c>
      <c r="Y56" s="947">
        <v>59536</v>
      </c>
      <c r="Z56" s="947">
        <v>1147981</v>
      </c>
      <c r="AA56" s="947">
        <v>246997</v>
      </c>
      <c r="AB56" s="947">
        <v>160711</v>
      </c>
      <c r="AC56" s="947">
        <v>2006</v>
      </c>
      <c r="AD56" s="947">
        <v>323450</v>
      </c>
      <c r="AE56" s="947">
        <v>35216</v>
      </c>
      <c r="AF56" s="947">
        <v>421026</v>
      </c>
      <c r="AG56" s="947">
        <v>108405</v>
      </c>
      <c r="AH56" s="947">
        <v>499261</v>
      </c>
      <c r="AI56" s="947">
        <v>0</v>
      </c>
      <c r="AJ56" s="947">
        <v>298969</v>
      </c>
      <c r="AK56" s="947">
        <v>0</v>
      </c>
      <c r="AL56" s="948" t="s">
        <v>1193</v>
      </c>
    </row>
    <row r="57" spans="1:38" s="726" customFormat="1" ht="12.75" customHeight="1">
      <c r="A57" s="688" t="s">
        <v>1150</v>
      </c>
      <c r="B57" s="944">
        <v>2846730</v>
      </c>
      <c r="C57" s="945">
        <v>2741359</v>
      </c>
      <c r="D57" s="945">
        <f t="shared" si="9"/>
        <v>105371</v>
      </c>
      <c r="E57" s="945">
        <v>0</v>
      </c>
      <c r="F57" s="945">
        <f t="shared" si="10"/>
        <v>105371</v>
      </c>
      <c r="G57" s="945">
        <v>395155</v>
      </c>
      <c r="H57" s="945">
        <v>54405</v>
      </c>
      <c r="I57" s="945">
        <v>0</v>
      </c>
      <c r="J57" s="945">
        <v>33374</v>
      </c>
      <c r="K57" s="945">
        <v>1238312</v>
      </c>
      <c r="L57" s="945">
        <v>540</v>
      </c>
      <c r="M57" s="945">
        <v>0</v>
      </c>
      <c r="N57" s="945">
        <v>42982</v>
      </c>
      <c r="O57" s="945">
        <v>4565</v>
      </c>
      <c r="P57" s="945">
        <v>112881</v>
      </c>
      <c r="Q57" s="945">
        <v>0</v>
      </c>
      <c r="R57" s="945">
        <v>432486</v>
      </c>
      <c r="S57" s="945">
        <v>11414</v>
      </c>
      <c r="T57" s="945">
        <v>10486</v>
      </c>
      <c r="U57" s="945">
        <v>0</v>
      </c>
      <c r="V57" s="947">
        <v>84564</v>
      </c>
      <c r="W57" s="947">
        <v>124066</v>
      </c>
      <c r="X57" s="947">
        <v>301500</v>
      </c>
      <c r="Y57" s="947">
        <v>60054</v>
      </c>
      <c r="Z57" s="947">
        <v>389737</v>
      </c>
      <c r="AA57" s="947">
        <v>218369</v>
      </c>
      <c r="AB57" s="947">
        <v>107948</v>
      </c>
      <c r="AC57" s="947">
        <v>1258</v>
      </c>
      <c r="AD57" s="947">
        <v>649348</v>
      </c>
      <c r="AE57" s="947">
        <v>21297</v>
      </c>
      <c r="AF57" s="947">
        <v>411629</v>
      </c>
      <c r="AG57" s="947">
        <v>103406</v>
      </c>
      <c r="AH57" s="947">
        <v>467911</v>
      </c>
      <c r="AI57" s="947">
        <v>9384</v>
      </c>
      <c r="AJ57" s="947">
        <v>301018</v>
      </c>
      <c r="AK57" s="947">
        <v>0</v>
      </c>
      <c r="AL57" s="948" t="s">
        <v>1193</v>
      </c>
    </row>
    <row r="58" spans="1:38" s="726" customFormat="1" ht="12.75" customHeight="1">
      <c r="A58" s="688" t="s">
        <v>1152</v>
      </c>
      <c r="B58" s="944">
        <v>2036446</v>
      </c>
      <c r="C58" s="945">
        <v>1966576</v>
      </c>
      <c r="D58" s="945">
        <f t="shared" si="9"/>
        <v>69870</v>
      </c>
      <c r="E58" s="945">
        <v>0</v>
      </c>
      <c r="F58" s="945">
        <f t="shared" si="10"/>
        <v>69870</v>
      </c>
      <c r="G58" s="945">
        <v>344688</v>
      </c>
      <c r="H58" s="945">
        <v>35900</v>
      </c>
      <c r="I58" s="945">
        <v>0</v>
      </c>
      <c r="J58" s="945">
        <v>22012</v>
      </c>
      <c r="K58" s="945">
        <v>896150</v>
      </c>
      <c r="L58" s="945">
        <v>0</v>
      </c>
      <c r="M58" s="945">
        <v>7671</v>
      </c>
      <c r="N58" s="945">
        <v>40185</v>
      </c>
      <c r="O58" s="945">
        <v>6288</v>
      </c>
      <c r="P58" s="945">
        <v>141407</v>
      </c>
      <c r="Q58" s="945">
        <v>0</v>
      </c>
      <c r="R58" s="945">
        <v>242273</v>
      </c>
      <c r="S58" s="945">
        <v>13281</v>
      </c>
      <c r="T58" s="945">
        <v>3067</v>
      </c>
      <c r="U58" s="945">
        <v>3673</v>
      </c>
      <c r="V58" s="947">
        <v>59068</v>
      </c>
      <c r="W58" s="947">
        <v>39583</v>
      </c>
      <c r="X58" s="947">
        <v>181200</v>
      </c>
      <c r="Y58" s="947">
        <v>52576</v>
      </c>
      <c r="Z58" s="947">
        <v>309198</v>
      </c>
      <c r="AA58" s="947">
        <v>177442</v>
      </c>
      <c r="AB58" s="947">
        <v>133529</v>
      </c>
      <c r="AC58" s="947">
        <v>765</v>
      </c>
      <c r="AD58" s="947">
        <v>325715</v>
      </c>
      <c r="AE58" s="947">
        <v>23981</v>
      </c>
      <c r="AF58" s="947">
        <v>357880</v>
      </c>
      <c r="AG58" s="947">
        <v>88576</v>
      </c>
      <c r="AH58" s="947">
        <v>309253</v>
      </c>
      <c r="AI58" s="947">
        <v>0</v>
      </c>
      <c r="AJ58" s="947">
        <v>187661</v>
      </c>
      <c r="AK58" s="947">
        <v>0</v>
      </c>
      <c r="AL58" s="948" t="s">
        <v>1193</v>
      </c>
    </row>
    <row r="59" spans="1:38" s="726" customFormat="1" ht="12.75" customHeight="1">
      <c r="A59" s="688" t="s">
        <v>1154</v>
      </c>
      <c r="B59" s="944">
        <v>1797703</v>
      </c>
      <c r="C59" s="945">
        <v>1740900</v>
      </c>
      <c r="D59" s="945">
        <f t="shared" si="9"/>
        <v>56803</v>
      </c>
      <c r="E59" s="945">
        <v>0</v>
      </c>
      <c r="F59" s="945">
        <f t="shared" si="10"/>
        <v>56803</v>
      </c>
      <c r="G59" s="945">
        <v>354538</v>
      </c>
      <c r="H59" s="945">
        <v>40987</v>
      </c>
      <c r="I59" s="945">
        <v>0</v>
      </c>
      <c r="J59" s="945">
        <v>25148</v>
      </c>
      <c r="K59" s="945">
        <v>769049</v>
      </c>
      <c r="L59" s="945">
        <v>509</v>
      </c>
      <c r="M59" s="945">
        <v>2519</v>
      </c>
      <c r="N59" s="945">
        <v>48879</v>
      </c>
      <c r="O59" s="945">
        <v>3617</v>
      </c>
      <c r="P59" s="945">
        <v>91324</v>
      </c>
      <c r="Q59" s="945">
        <v>0</v>
      </c>
      <c r="R59" s="945">
        <v>236759</v>
      </c>
      <c r="S59" s="945">
        <v>7086</v>
      </c>
      <c r="T59" s="945">
        <v>8141</v>
      </c>
      <c r="U59" s="945">
        <v>198</v>
      </c>
      <c r="V59" s="947">
        <v>38949</v>
      </c>
      <c r="W59" s="947">
        <v>23000</v>
      </c>
      <c r="X59" s="947">
        <v>147000</v>
      </c>
      <c r="Y59" s="947">
        <v>52960</v>
      </c>
      <c r="Z59" s="947">
        <v>269743</v>
      </c>
      <c r="AA59" s="947">
        <v>203336</v>
      </c>
      <c r="AB59" s="947">
        <v>71125</v>
      </c>
      <c r="AC59" s="947">
        <v>540</v>
      </c>
      <c r="AD59" s="947">
        <v>295939</v>
      </c>
      <c r="AE59" s="947">
        <v>20272</v>
      </c>
      <c r="AF59" s="947">
        <v>210986</v>
      </c>
      <c r="AG59" s="947">
        <v>82406</v>
      </c>
      <c r="AH59" s="947">
        <v>343121</v>
      </c>
      <c r="AI59" s="947">
        <v>0</v>
      </c>
      <c r="AJ59" s="947">
        <v>190472</v>
      </c>
      <c r="AK59" s="947">
        <v>0</v>
      </c>
      <c r="AL59" s="948" t="s">
        <v>1193</v>
      </c>
    </row>
    <row r="60" spans="1:38" s="726" customFormat="1" ht="12.75" customHeight="1">
      <c r="A60" s="688" t="s">
        <v>1156</v>
      </c>
      <c r="B60" s="944">
        <v>2518415</v>
      </c>
      <c r="C60" s="945">
        <v>2450553</v>
      </c>
      <c r="D60" s="945">
        <f t="shared" si="9"/>
        <v>67862</v>
      </c>
      <c r="E60" s="945">
        <v>0</v>
      </c>
      <c r="F60" s="945">
        <f t="shared" si="10"/>
        <v>67862</v>
      </c>
      <c r="G60" s="945">
        <v>374502</v>
      </c>
      <c r="H60" s="945">
        <v>30915</v>
      </c>
      <c r="I60" s="945">
        <v>0</v>
      </c>
      <c r="J60" s="945">
        <v>18976</v>
      </c>
      <c r="K60" s="945">
        <v>1124880</v>
      </c>
      <c r="L60" s="945">
        <v>0</v>
      </c>
      <c r="M60" s="945">
        <v>55947</v>
      </c>
      <c r="N60" s="945">
        <v>53897</v>
      </c>
      <c r="O60" s="945">
        <v>5343</v>
      </c>
      <c r="P60" s="945">
        <v>77638</v>
      </c>
      <c r="Q60" s="945">
        <v>0</v>
      </c>
      <c r="R60" s="945">
        <v>364172</v>
      </c>
      <c r="S60" s="945">
        <v>18203</v>
      </c>
      <c r="T60" s="945">
        <v>6555</v>
      </c>
      <c r="U60" s="945">
        <v>100822</v>
      </c>
      <c r="V60" s="947">
        <v>22623</v>
      </c>
      <c r="W60" s="947">
        <v>36742</v>
      </c>
      <c r="X60" s="947">
        <v>227200</v>
      </c>
      <c r="Y60" s="947">
        <v>48016</v>
      </c>
      <c r="Z60" s="947">
        <v>358672</v>
      </c>
      <c r="AA60" s="947">
        <v>219682</v>
      </c>
      <c r="AB60" s="947">
        <v>104417</v>
      </c>
      <c r="AC60" s="947">
        <v>1288</v>
      </c>
      <c r="AD60" s="947">
        <v>522153</v>
      </c>
      <c r="AE60" s="947">
        <v>72020</v>
      </c>
      <c r="AF60" s="947">
        <v>389015</v>
      </c>
      <c r="AG60" s="947">
        <v>90936</v>
      </c>
      <c r="AH60" s="947">
        <v>407204</v>
      </c>
      <c r="AI60" s="947">
        <v>8385</v>
      </c>
      <c r="AJ60" s="947">
        <v>228765</v>
      </c>
      <c r="AK60" s="947">
        <v>0</v>
      </c>
      <c r="AL60" s="948" t="s">
        <v>1193</v>
      </c>
    </row>
    <row r="61" spans="1:38" s="726" customFormat="1" ht="12.75" customHeight="1">
      <c r="A61" s="688" t="s">
        <v>1158</v>
      </c>
      <c r="B61" s="944">
        <v>3345866</v>
      </c>
      <c r="C61" s="945">
        <v>3276986</v>
      </c>
      <c r="D61" s="945">
        <f t="shared" si="9"/>
        <v>68880</v>
      </c>
      <c r="E61" s="945">
        <v>0</v>
      </c>
      <c r="F61" s="945">
        <f t="shared" si="10"/>
        <v>68880</v>
      </c>
      <c r="G61" s="945">
        <v>662909</v>
      </c>
      <c r="H61" s="945">
        <v>31938</v>
      </c>
      <c r="I61" s="945">
        <v>0</v>
      </c>
      <c r="J61" s="945">
        <v>18400</v>
      </c>
      <c r="K61" s="945">
        <v>1348816</v>
      </c>
      <c r="L61" s="945">
        <v>652</v>
      </c>
      <c r="M61" s="945">
        <v>90811</v>
      </c>
      <c r="N61" s="945">
        <v>26869</v>
      </c>
      <c r="O61" s="945">
        <v>15421</v>
      </c>
      <c r="P61" s="945">
        <v>249377</v>
      </c>
      <c r="Q61" s="945">
        <v>0</v>
      </c>
      <c r="R61" s="945">
        <v>379432</v>
      </c>
      <c r="S61" s="945">
        <v>25521</v>
      </c>
      <c r="T61" s="945">
        <v>14151</v>
      </c>
      <c r="U61" s="945">
        <v>0</v>
      </c>
      <c r="V61" s="947">
        <v>22447</v>
      </c>
      <c r="W61" s="947">
        <v>61022</v>
      </c>
      <c r="X61" s="947">
        <v>398100</v>
      </c>
      <c r="Y61" s="947">
        <v>68192</v>
      </c>
      <c r="Z61" s="947">
        <v>503798</v>
      </c>
      <c r="AA61" s="947">
        <v>378941</v>
      </c>
      <c r="AB61" s="947">
        <v>190893</v>
      </c>
      <c r="AC61" s="947">
        <v>12040</v>
      </c>
      <c r="AD61" s="947">
        <v>576506</v>
      </c>
      <c r="AE61" s="947">
        <v>74628</v>
      </c>
      <c r="AF61" s="947">
        <v>330416</v>
      </c>
      <c r="AG61" s="947">
        <v>147506</v>
      </c>
      <c r="AH61" s="947">
        <v>540474</v>
      </c>
      <c r="AI61" s="947">
        <v>101836</v>
      </c>
      <c r="AJ61" s="947">
        <v>333930</v>
      </c>
      <c r="AK61" s="947">
        <v>17826</v>
      </c>
      <c r="AL61" s="948" t="s">
        <v>1193</v>
      </c>
    </row>
    <row r="62" spans="1:38" s="726" customFormat="1" ht="12.75" customHeight="1">
      <c r="A62" s="688" t="s">
        <v>1160</v>
      </c>
      <c r="B62" s="944">
        <v>3250322</v>
      </c>
      <c r="C62" s="945">
        <v>3137430</v>
      </c>
      <c r="D62" s="945">
        <f t="shared" si="9"/>
        <v>112892</v>
      </c>
      <c r="E62" s="945">
        <v>0</v>
      </c>
      <c r="F62" s="945">
        <f t="shared" si="10"/>
        <v>112892</v>
      </c>
      <c r="G62" s="945">
        <v>864895</v>
      </c>
      <c r="H62" s="945">
        <v>65600</v>
      </c>
      <c r="I62" s="945">
        <v>0</v>
      </c>
      <c r="J62" s="945">
        <v>40244</v>
      </c>
      <c r="K62" s="945">
        <v>1321911</v>
      </c>
      <c r="L62" s="945">
        <v>1163</v>
      </c>
      <c r="M62" s="945">
        <v>0</v>
      </c>
      <c r="N62" s="945">
        <v>47710</v>
      </c>
      <c r="O62" s="945">
        <v>9217</v>
      </c>
      <c r="P62" s="945">
        <v>135125</v>
      </c>
      <c r="Q62" s="945">
        <v>0</v>
      </c>
      <c r="R62" s="945">
        <v>235139</v>
      </c>
      <c r="S62" s="945">
        <v>49989</v>
      </c>
      <c r="T62" s="945">
        <v>7121</v>
      </c>
      <c r="U62" s="945">
        <v>3354</v>
      </c>
      <c r="V62" s="947">
        <v>68918</v>
      </c>
      <c r="W62" s="947">
        <v>49336</v>
      </c>
      <c r="X62" s="947">
        <v>350600</v>
      </c>
      <c r="Y62" s="947">
        <v>76141</v>
      </c>
      <c r="Z62" s="947">
        <v>497810</v>
      </c>
      <c r="AA62" s="947">
        <v>368370</v>
      </c>
      <c r="AB62" s="947">
        <v>172147</v>
      </c>
      <c r="AC62" s="947">
        <v>10420</v>
      </c>
      <c r="AD62" s="947">
        <v>395770</v>
      </c>
      <c r="AE62" s="947">
        <v>205446</v>
      </c>
      <c r="AF62" s="947">
        <v>354198</v>
      </c>
      <c r="AG62" s="947">
        <v>155948</v>
      </c>
      <c r="AH62" s="947">
        <v>488278</v>
      </c>
      <c r="AI62" s="947">
        <v>33889</v>
      </c>
      <c r="AJ62" s="947">
        <v>379013</v>
      </c>
      <c r="AK62" s="947">
        <v>0</v>
      </c>
      <c r="AL62" s="948" t="s">
        <v>1193</v>
      </c>
    </row>
    <row r="63" spans="1:38" s="726" customFormat="1" ht="12.75" customHeight="1">
      <c r="A63" s="688" t="s">
        <v>1162</v>
      </c>
      <c r="B63" s="944">
        <v>2481187</v>
      </c>
      <c r="C63" s="945">
        <v>2444921</v>
      </c>
      <c r="D63" s="945">
        <f t="shared" si="9"/>
        <v>36266</v>
      </c>
      <c r="E63" s="945">
        <v>0</v>
      </c>
      <c r="F63" s="945">
        <f t="shared" si="10"/>
        <v>36266</v>
      </c>
      <c r="G63" s="945">
        <v>386013</v>
      </c>
      <c r="H63" s="945">
        <v>31105</v>
      </c>
      <c r="I63" s="945">
        <v>460</v>
      </c>
      <c r="J63" s="945">
        <v>19082</v>
      </c>
      <c r="K63" s="945">
        <v>1135099</v>
      </c>
      <c r="L63" s="945">
        <v>0</v>
      </c>
      <c r="M63" s="945">
        <v>10038</v>
      </c>
      <c r="N63" s="945">
        <v>56847</v>
      </c>
      <c r="O63" s="945">
        <v>5456</v>
      </c>
      <c r="P63" s="945">
        <v>190755</v>
      </c>
      <c r="Q63" s="945">
        <v>0</v>
      </c>
      <c r="R63" s="945">
        <v>199934</v>
      </c>
      <c r="S63" s="945">
        <v>13797</v>
      </c>
      <c r="T63" s="945">
        <v>50</v>
      </c>
      <c r="U63" s="945">
        <v>47000</v>
      </c>
      <c r="V63" s="947">
        <v>37703</v>
      </c>
      <c r="W63" s="947">
        <v>88748</v>
      </c>
      <c r="X63" s="947">
        <v>259100</v>
      </c>
      <c r="Y63" s="947">
        <v>49680</v>
      </c>
      <c r="Z63" s="947">
        <v>427506</v>
      </c>
      <c r="AA63" s="947">
        <v>224158</v>
      </c>
      <c r="AB63" s="947">
        <v>179935</v>
      </c>
      <c r="AC63" s="947">
        <v>622</v>
      </c>
      <c r="AD63" s="947">
        <v>366108</v>
      </c>
      <c r="AE63" s="947">
        <v>76121</v>
      </c>
      <c r="AF63" s="947">
        <v>254163</v>
      </c>
      <c r="AG63" s="947">
        <v>90071</v>
      </c>
      <c r="AH63" s="947">
        <v>259735</v>
      </c>
      <c r="AI63" s="947">
        <v>106207</v>
      </c>
      <c r="AJ63" s="947">
        <v>410615</v>
      </c>
      <c r="AK63" s="947">
        <v>0</v>
      </c>
      <c r="AL63" s="948" t="s">
        <v>1193</v>
      </c>
    </row>
    <row r="64" spans="1:38" s="726" customFormat="1" ht="12.75" customHeight="1">
      <c r="A64" s="688" t="s">
        <v>1164</v>
      </c>
      <c r="B64" s="944">
        <v>1669394</v>
      </c>
      <c r="C64" s="945">
        <v>1625462</v>
      </c>
      <c r="D64" s="945">
        <f t="shared" si="9"/>
        <v>43932</v>
      </c>
      <c r="E64" s="945">
        <v>0</v>
      </c>
      <c r="F64" s="945">
        <f t="shared" si="10"/>
        <v>43932</v>
      </c>
      <c r="G64" s="945">
        <v>219240</v>
      </c>
      <c r="H64" s="945">
        <v>16752</v>
      </c>
      <c r="I64" s="945">
        <v>0</v>
      </c>
      <c r="J64" s="945">
        <v>10273</v>
      </c>
      <c r="K64" s="945">
        <v>808897</v>
      </c>
      <c r="L64" s="945">
        <v>0</v>
      </c>
      <c r="M64" s="945">
        <v>14321</v>
      </c>
      <c r="N64" s="945">
        <v>53224</v>
      </c>
      <c r="O64" s="945">
        <v>5078</v>
      </c>
      <c r="P64" s="945">
        <v>79702</v>
      </c>
      <c r="Q64" s="945">
        <v>0</v>
      </c>
      <c r="R64" s="945">
        <v>210686</v>
      </c>
      <c r="S64" s="945">
        <v>17328</v>
      </c>
      <c r="T64" s="945">
        <v>2700</v>
      </c>
      <c r="U64" s="945">
        <v>0</v>
      </c>
      <c r="V64" s="947">
        <v>39087</v>
      </c>
      <c r="W64" s="947">
        <v>38406</v>
      </c>
      <c r="X64" s="947">
        <v>153700</v>
      </c>
      <c r="Y64" s="947">
        <v>48216</v>
      </c>
      <c r="Z64" s="947">
        <v>319309</v>
      </c>
      <c r="AA64" s="947">
        <v>197262</v>
      </c>
      <c r="AB64" s="947">
        <v>59916</v>
      </c>
      <c r="AC64" s="947">
        <v>242</v>
      </c>
      <c r="AD64" s="947">
        <v>318255</v>
      </c>
      <c r="AE64" s="947">
        <v>24947</v>
      </c>
      <c r="AF64" s="947">
        <v>149873</v>
      </c>
      <c r="AG64" s="947">
        <v>63336</v>
      </c>
      <c r="AH64" s="947">
        <v>219355</v>
      </c>
      <c r="AI64" s="947">
        <v>10030</v>
      </c>
      <c r="AJ64" s="947">
        <v>214721</v>
      </c>
      <c r="AK64" s="947">
        <v>0</v>
      </c>
      <c r="AL64" s="948" t="s">
        <v>1193</v>
      </c>
    </row>
    <row r="65" spans="1:38" s="726" customFormat="1" ht="12.75" customHeight="1">
      <c r="A65" s="716" t="s">
        <v>1166</v>
      </c>
      <c r="B65" s="959">
        <v>2592577</v>
      </c>
      <c r="C65" s="960">
        <v>2470099</v>
      </c>
      <c r="D65" s="960">
        <f t="shared" si="9"/>
        <v>122478</v>
      </c>
      <c r="E65" s="960">
        <v>53440</v>
      </c>
      <c r="F65" s="960">
        <f t="shared" si="10"/>
        <v>69038</v>
      </c>
      <c r="G65" s="960">
        <v>336601</v>
      </c>
      <c r="H65" s="960">
        <v>27595</v>
      </c>
      <c r="I65" s="960">
        <v>3824</v>
      </c>
      <c r="J65" s="960">
        <v>16927</v>
      </c>
      <c r="K65" s="960">
        <v>955863</v>
      </c>
      <c r="L65" s="960">
        <v>0</v>
      </c>
      <c r="M65" s="960">
        <v>54870</v>
      </c>
      <c r="N65" s="960">
        <v>34018</v>
      </c>
      <c r="O65" s="960">
        <v>5078</v>
      </c>
      <c r="P65" s="960">
        <v>166018</v>
      </c>
      <c r="Q65" s="960">
        <v>0</v>
      </c>
      <c r="R65" s="960">
        <v>491677</v>
      </c>
      <c r="S65" s="960">
        <v>44606</v>
      </c>
      <c r="T65" s="960">
        <v>6438</v>
      </c>
      <c r="U65" s="960">
        <v>35181</v>
      </c>
      <c r="V65" s="961">
        <v>61061</v>
      </c>
      <c r="W65" s="961">
        <v>18720</v>
      </c>
      <c r="X65" s="961">
        <v>334100</v>
      </c>
      <c r="Y65" s="961">
        <v>53486</v>
      </c>
      <c r="Z65" s="961">
        <v>471861</v>
      </c>
      <c r="AA65" s="961">
        <v>264291</v>
      </c>
      <c r="AB65" s="961">
        <v>72909</v>
      </c>
      <c r="AC65" s="961">
        <v>539</v>
      </c>
      <c r="AD65" s="961">
        <v>541794</v>
      </c>
      <c r="AE65" s="961">
        <v>31497</v>
      </c>
      <c r="AF65" s="961">
        <v>322958</v>
      </c>
      <c r="AG65" s="961">
        <v>87119</v>
      </c>
      <c r="AH65" s="961">
        <v>280631</v>
      </c>
      <c r="AI65" s="961">
        <v>70130</v>
      </c>
      <c r="AJ65" s="961">
        <v>270884</v>
      </c>
      <c r="AK65" s="961">
        <v>2000</v>
      </c>
      <c r="AL65" s="962" t="s">
        <v>1193</v>
      </c>
    </row>
    <row r="66" spans="1:16" ht="12">
      <c r="A66" s="726" t="s">
        <v>638</v>
      </c>
      <c r="N66" s="731"/>
      <c r="O66" s="731"/>
      <c r="P66" s="731"/>
    </row>
    <row r="67" ht="11.25">
      <c r="P67" s="731"/>
    </row>
    <row r="68" ht="11.25">
      <c r="P68" s="731"/>
    </row>
    <row r="69" ht="11.25">
      <c r="P69" s="731"/>
    </row>
    <row r="70" ht="11.25">
      <c r="P70" s="731"/>
    </row>
  </sheetData>
  <mergeCells count="18">
    <mergeCell ref="W5:W7"/>
    <mergeCell ref="X5:X7"/>
    <mergeCell ref="Y5:Y7"/>
    <mergeCell ref="Z5:Z7"/>
    <mergeCell ref="AA5:AA7"/>
    <mergeCell ref="AB5:AB7"/>
    <mergeCell ref="AC5:AC7"/>
    <mergeCell ref="AD5:AD7"/>
    <mergeCell ref="G4:X4"/>
    <mergeCell ref="Y4:AL4"/>
    <mergeCell ref="AI5:AI7"/>
    <mergeCell ref="AJ5:AJ7"/>
    <mergeCell ref="AK5:AK7"/>
    <mergeCell ref="AL5:AL7"/>
    <mergeCell ref="AE5:AE7"/>
    <mergeCell ref="AF5:AF7"/>
    <mergeCell ref="AG5:AG7"/>
    <mergeCell ref="AH5:AH7"/>
  </mergeCells>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A2:O67"/>
  <sheetViews>
    <sheetView workbookViewId="0" topLeftCell="A1">
      <selection activeCell="A1" sqref="A1"/>
    </sheetView>
  </sheetViews>
  <sheetFormatPr defaultColWidth="9.00390625" defaultRowHeight="17.25" customHeight="1"/>
  <cols>
    <col min="1" max="1" width="2.625" style="963" customWidth="1"/>
    <col min="2" max="2" width="1.625" style="963" customWidth="1"/>
    <col min="3" max="3" width="1.625" style="963" hidden="1" customWidth="1"/>
    <col min="4" max="4" width="1.75390625" style="963" hidden="1" customWidth="1"/>
    <col min="5" max="6" width="2.125" style="963" customWidth="1"/>
    <col min="7" max="7" width="12.00390625" style="963" customWidth="1"/>
    <col min="8" max="8" width="6.375" style="963" bestFit="1" customWidth="1"/>
    <col min="9" max="15" width="10.625" style="963" customWidth="1"/>
    <col min="16" max="16384" width="9.00390625" style="963" customWidth="1"/>
  </cols>
  <sheetData>
    <row r="1" ht="12"/>
    <row r="2" spans="2:14" ht="17.25" customHeight="1">
      <c r="B2" s="964" t="s">
        <v>736</v>
      </c>
      <c r="N2" s="965"/>
    </row>
    <row r="3" spans="2:14" ht="14.25">
      <c r="B3" s="964"/>
      <c r="N3" s="965"/>
    </row>
    <row r="4" spans="2:15" s="966" customFormat="1" ht="17.25" customHeight="1" thickBot="1">
      <c r="B4" s="967" t="s">
        <v>680</v>
      </c>
      <c r="C4" s="968"/>
      <c r="D4" s="968"/>
      <c r="E4" s="968"/>
      <c r="F4" s="968"/>
      <c r="G4" s="968"/>
      <c r="O4" s="969" t="s">
        <v>681</v>
      </c>
    </row>
    <row r="5" spans="2:15" ht="21.75" customHeight="1" thickTop="1">
      <c r="B5" s="1608" t="s">
        <v>682</v>
      </c>
      <c r="C5" s="1609"/>
      <c r="D5" s="1609"/>
      <c r="E5" s="1609"/>
      <c r="F5" s="1609"/>
      <c r="G5" s="1609"/>
      <c r="H5" s="1610"/>
      <c r="I5" s="970" t="s">
        <v>640</v>
      </c>
      <c r="J5" s="970" t="s">
        <v>641</v>
      </c>
      <c r="K5" s="970" t="s">
        <v>642</v>
      </c>
      <c r="L5" s="970" t="s">
        <v>643</v>
      </c>
      <c r="M5" s="970" t="s">
        <v>1132</v>
      </c>
      <c r="N5" s="970" t="s">
        <v>644</v>
      </c>
      <c r="O5" s="970" t="s">
        <v>683</v>
      </c>
    </row>
    <row r="6" spans="2:15" ht="17.25" customHeight="1">
      <c r="B6" s="1603" t="s">
        <v>684</v>
      </c>
      <c r="C6" s="1604"/>
      <c r="D6" s="1604"/>
      <c r="E6" s="1604"/>
      <c r="F6" s="1604"/>
      <c r="G6" s="1604"/>
      <c r="H6" s="971" t="s">
        <v>685</v>
      </c>
      <c r="I6" s="972">
        <v>68</v>
      </c>
      <c r="J6" s="973">
        <v>62</v>
      </c>
      <c r="K6" s="973">
        <v>68</v>
      </c>
      <c r="L6" s="973">
        <v>65</v>
      </c>
      <c r="M6" s="973">
        <v>61</v>
      </c>
      <c r="N6" s="973">
        <v>65</v>
      </c>
      <c r="O6" s="974">
        <v>5197</v>
      </c>
    </row>
    <row r="7" spans="2:15" ht="17.25" customHeight="1">
      <c r="B7" s="1605" t="s">
        <v>645</v>
      </c>
      <c r="C7" s="1602"/>
      <c r="D7" s="1602"/>
      <c r="E7" s="1602"/>
      <c r="F7" s="1602"/>
      <c r="G7" s="1602"/>
      <c r="H7" s="976" t="s">
        <v>646</v>
      </c>
      <c r="I7" s="977">
        <v>3.57</v>
      </c>
      <c r="J7" s="978">
        <v>3.73</v>
      </c>
      <c r="K7" s="978">
        <v>3.56</v>
      </c>
      <c r="L7" s="979">
        <v>3.94</v>
      </c>
      <c r="M7" s="979">
        <v>3.74</v>
      </c>
      <c r="N7" s="979">
        <v>3.76</v>
      </c>
      <c r="O7" s="980">
        <v>3.79</v>
      </c>
    </row>
    <row r="8" spans="2:15" ht="17.25" customHeight="1">
      <c r="B8" s="1605" t="s">
        <v>647</v>
      </c>
      <c r="C8" s="1602"/>
      <c r="D8" s="1602"/>
      <c r="E8" s="1602"/>
      <c r="F8" s="1602"/>
      <c r="G8" s="1602"/>
      <c r="H8" s="976" t="s">
        <v>646</v>
      </c>
      <c r="I8" s="981">
        <v>1.48</v>
      </c>
      <c r="J8" s="979">
        <v>1.52</v>
      </c>
      <c r="K8" s="982">
        <v>1.44</v>
      </c>
      <c r="L8" s="979">
        <v>1.57</v>
      </c>
      <c r="M8" s="979">
        <v>1.68</v>
      </c>
      <c r="N8" s="979">
        <v>1.49</v>
      </c>
      <c r="O8" s="983">
        <v>1.55</v>
      </c>
    </row>
    <row r="9" spans="2:15" ht="17.25" customHeight="1">
      <c r="B9" s="1606" t="s">
        <v>648</v>
      </c>
      <c r="C9" s="1607"/>
      <c r="D9" s="1607"/>
      <c r="E9" s="1607"/>
      <c r="F9" s="1607"/>
      <c r="G9" s="1607"/>
      <c r="H9" s="984" t="s">
        <v>649</v>
      </c>
      <c r="I9" s="985">
        <v>42.4</v>
      </c>
      <c r="J9" s="986">
        <v>43.9</v>
      </c>
      <c r="K9" s="986">
        <v>44.1</v>
      </c>
      <c r="L9" s="986">
        <v>43.4</v>
      </c>
      <c r="M9" s="986">
        <v>43.9</v>
      </c>
      <c r="N9" s="986">
        <v>43.7</v>
      </c>
      <c r="O9" s="987">
        <v>42.5</v>
      </c>
    </row>
    <row r="10" spans="2:15" ht="17.25" customHeight="1">
      <c r="B10" s="1599" t="s">
        <v>650</v>
      </c>
      <c r="C10" s="1600"/>
      <c r="D10" s="1600"/>
      <c r="E10" s="1600"/>
      <c r="F10" s="1600"/>
      <c r="G10" s="1600"/>
      <c r="H10" s="1601"/>
      <c r="I10" s="988">
        <v>563083</v>
      </c>
      <c r="J10" s="989">
        <v>590759</v>
      </c>
      <c r="K10" s="989">
        <f>SUM(K11,K23,K28)</f>
        <v>629253</v>
      </c>
      <c r="L10" s="989">
        <v>665961</v>
      </c>
      <c r="M10" s="989">
        <f>SUM(M11,M23,M28)</f>
        <v>703871</v>
      </c>
      <c r="N10" s="989">
        <f>SUM(N11,N23,N28)</f>
        <v>704202</v>
      </c>
      <c r="O10" s="990">
        <f>SUM(O11,O23,O28)</f>
        <v>660793</v>
      </c>
    </row>
    <row r="11" spans="2:15" s="991" customFormat="1" ht="17.25" customHeight="1">
      <c r="B11" s="1597" t="s">
        <v>651</v>
      </c>
      <c r="C11" s="1598"/>
      <c r="D11" s="1598"/>
      <c r="E11" s="1598"/>
      <c r="F11" s="1598"/>
      <c r="G11" s="1598"/>
      <c r="H11" s="1594"/>
      <c r="I11" s="994">
        <v>278022</v>
      </c>
      <c r="J11" s="995">
        <f>SUM(J12,J17,J18,J22)</f>
        <v>405756</v>
      </c>
      <c r="K11" s="995">
        <f>SUM(K12,K17,K18,K22)</f>
        <v>380432</v>
      </c>
      <c r="L11" s="995">
        <f>SUM(L12,L17,L18,L22)</f>
        <v>413542</v>
      </c>
      <c r="M11" s="995">
        <f>SUM(M12,M17,M18,M22)</f>
        <v>457436</v>
      </c>
      <c r="N11" s="995">
        <v>470202</v>
      </c>
      <c r="O11" s="996">
        <f>SUM(O12,O17,O18,O22)</f>
        <v>405517</v>
      </c>
    </row>
    <row r="12" spans="2:15" s="991" customFormat="1" ht="17.25" customHeight="1">
      <c r="B12" s="992"/>
      <c r="C12" s="993"/>
      <c r="D12" s="993"/>
      <c r="E12" s="1598" t="s">
        <v>652</v>
      </c>
      <c r="F12" s="1598"/>
      <c r="G12" s="1598"/>
      <c r="H12" s="1594"/>
      <c r="I12" s="995">
        <v>351704</v>
      </c>
      <c r="J12" s="995">
        <f>SUM(J13,J16)</f>
        <v>388055</v>
      </c>
      <c r="K12" s="995">
        <f>SUM(K13,K16)</f>
        <v>352668</v>
      </c>
      <c r="L12" s="995">
        <v>392132</v>
      </c>
      <c r="M12" s="995">
        <f>SUM(M13,M16)</f>
        <v>407983</v>
      </c>
      <c r="N12" s="995">
        <f>SUM(N13,N16)</f>
        <v>429741</v>
      </c>
      <c r="O12" s="996">
        <f>SUM(O13,O16)</f>
        <v>384760</v>
      </c>
    </row>
    <row r="13" spans="2:15" ht="17.25" customHeight="1">
      <c r="B13" s="975"/>
      <c r="C13" s="976"/>
      <c r="D13" s="976"/>
      <c r="E13" s="976"/>
      <c r="F13" s="1602" t="s">
        <v>653</v>
      </c>
      <c r="G13" s="1602"/>
      <c r="H13" s="1596"/>
      <c r="I13" s="997">
        <v>299695</v>
      </c>
      <c r="J13" s="997">
        <f>SUM(J14:J15)</f>
        <v>328455</v>
      </c>
      <c r="K13" s="997">
        <v>320423</v>
      </c>
      <c r="L13" s="997">
        <v>326396</v>
      </c>
      <c r="M13" s="997">
        <f>SUM(M14:M15)</f>
        <v>332377</v>
      </c>
      <c r="N13" s="997">
        <f>SUM(N14:N15)</f>
        <v>390505</v>
      </c>
      <c r="O13" s="998">
        <v>337395</v>
      </c>
    </row>
    <row r="14" spans="2:15" ht="17.25" customHeight="1">
      <c r="B14" s="975"/>
      <c r="C14" s="976"/>
      <c r="D14" s="976"/>
      <c r="E14" s="976"/>
      <c r="F14" s="976"/>
      <c r="G14" s="1602" t="s">
        <v>686</v>
      </c>
      <c r="H14" s="1596"/>
      <c r="I14" s="999">
        <v>231499</v>
      </c>
      <c r="J14" s="997">
        <v>248869</v>
      </c>
      <c r="K14" s="997">
        <v>252396</v>
      </c>
      <c r="L14" s="997">
        <v>247000</v>
      </c>
      <c r="M14" s="997">
        <v>256968</v>
      </c>
      <c r="N14" s="997">
        <v>292076</v>
      </c>
      <c r="O14" s="998">
        <v>263155</v>
      </c>
    </row>
    <row r="15" spans="2:15" ht="17.25" customHeight="1">
      <c r="B15" s="975"/>
      <c r="C15" s="976"/>
      <c r="D15" s="976"/>
      <c r="E15" s="976"/>
      <c r="F15" s="976"/>
      <c r="G15" s="1602" t="s">
        <v>687</v>
      </c>
      <c r="H15" s="1596"/>
      <c r="I15" s="999">
        <v>68195</v>
      </c>
      <c r="J15" s="997">
        <v>79586</v>
      </c>
      <c r="K15" s="997">
        <v>68028</v>
      </c>
      <c r="L15" s="997">
        <v>79397</v>
      </c>
      <c r="M15" s="997">
        <v>75409</v>
      </c>
      <c r="N15" s="997">
        <v>98429</v>
      </c>
      <c r="O15" s="998">
        <v>74239</v>
      </c>
    </row>
    <row r="16" spans="2:15" ht="17.25" customHeight="1">
      <c r="B16" s="975"/>
      <c r="C16" s="976"/>
      <c r="D16" s="976"/>
      <c r="E16" s="976"/>
      <c r="F16" s="1602" t="s">
        <v>688</v>
      </c>
      <c r="G16" s="1602"/>
      <c r="H16" s="1596"/>
      <c r="I16" s="999">
        <v>52010</v>
      </c>
      <c r="J16" s="997">
        <v>59600</v>
      </c>
      <c r="K16" s="997">
        <v>32245</v>
      </c>
      <c r="L16" s="997">
        <v>65737</v>
      </c>
      <c r="M16" s="997">
        <v>75606</v>
      </c>
      <c r="N16" s="997">
        <v>39236</v>
      </c>
      <c r="O16" s="998">
        <v>47365</v>
      </c>
    </row>
    <row r="17" spans="2:15" s="991" customFormat="1" ht="17.25" customHeight="1">
      <c r="B17" s="992"/>
      <c r="C17" s="993"/>
      <c r="D17" s="993"/>
      <c r="E17" s="1598" t="s">
        <v>689</v>
      </c>
      <c r="F17" s="1598"/>
      <c r="G17" s="1598"/>
      <c r="H17" s="1594"/>
      <c r="I17" s="994">
        <v>10399</v>
      </c>
      <c r="J17" s="995">
        <v>4575</v>
      </c>
      <c r="K17" s="995">
        <v>4807</v>
      </c>
      <c r="L17" s="995">
        <v>3894</v>
      </c>
      <c r="M17" s="995">
        <v>12956</v>
      </c>
      <c r="N17" s="995">
        <v>10062</v>
      </c>
      <c r="O17" s="996">
        <v>5732</v>
      </c>
    </row>
    <row r="18" spans="2:15" s="991" customFormat="1" ht="17.25" customHeight="1">
      <c r="B18" s="992"/>
      <c r="C18" s="993"/>
      <c r="D18" s="993"/>
      <c r="E18" s="1598" t="s">
        <v>690</v>
      </c>
      <c r="F18" s="1598"/>
      <c r="G18" s="1598"/>
      <c r="H18" s="1594"/>
      <c r="I18" s="995">
        <f>SUM(I19:I21)</f>
        <v>5805</v>
      </c>
      <c r="J18" s="995">
        <f>SUM(J19:J21)</f>
        <v>6623</v>
      </c>
      <c r="K18" s="995">
        <v>8058</v>
      </c>
      <c r="L18" s="995">
        <f>SUM(L19:L21)</f>
        <v>6431</v>
      </c>
      <c r="M18" s="995">
        <f>SUM(M19:M21)</f>
        <v>18642</v>
      </c>
      <c r="N18" s="995">
        <f>SUM(N19:N21)</f>
        <v>17746</v>
      </c>
      <c r="O18" s="996">
        <f>SUM(O19:O21)</f>
        <v>5691</v>
      </c>
    </row>
    <row r="19" spans="2:15" ht="17.25" customHeight="1">
      <c r="B19" s="975"/>
      <c r="C19" s="976"/>
      <c r="D19" s="976"/>
      <c r="E19" s="976"/>
      <c r="F19" s="1602" t="s">
        <v>691</v>
      </c>
      <c r="G19" s="1602"/>
      <c r="H19" s="1596"/>
      <c r="I19" s="999">
        <v>416</v>
      </c>
      <c r="J19" s="997">
        <v>323</v>
      </c>
      <c r="K19" s="997">
        <v>852</v>
      </c>
      <c r="L19" s="997">
        <v>1273</v>
      </c>
      <c r="M19" s="997">
        <v>823</v>
      </c>
      <c r="N19" s="997">
        <v>3954</v>
      </c>
      <c r="O19" s="998">
        <v>1384</v>
      </c>
    </row>
    <row r="20" spans="2:15" ht="17.25" customHeight="1">
      <c r="B20" s="975"/>
      <c r="C20" s="976"/>
      <c r="D20" s="976"/>
      <c r="E20" s="976"/>
      <c r="F20" s="1602" t="s">
        <v>692</v>
      </c>
      <c r="G20" s="1602"/>
      <c r="H20" s="1596"/>
      <c r="I20" s="999">
        <v>4754</v>
      </c>
      <c r="J20" s="997">
        <v>5670</v>
      </c>
      <c r="K20" s="997">
        <v>7071</v>
      </c>
      <c r="L20" s="997">
        <v>3946</v>
      </c>
      <c r="M20" s="997">
        <v>17387</v>
      </c>
      <c r="N20" s="997">
        <v>13675</v>
      </c>
      <c r="O20" s="998">
        <v>3999</v>
      </c>
    </row>
    <row r="21" spans="2:15" ht="17.25" customHeight="1">
      <c r="B21" s="975"/>
      <c r="C21" s="976"/>
      <c r="D21" s="976"/>
      <c r="E21" s="976"/>
      <c r="F21" s="1602" t="s">
        <v>693</v>
      </c>
      <c r="G21" s="1602"/>
      <c r="H21" s="1596"/>
      <c r="I21" s="999">
        <v>635</v>
      </c>
      <c r="J21" s="997">
        <v>630</v>
      </c>
      <c r="K21" s="997">
        <v>134</v>
      </c>
      <c r="L21" s="997">
        <v>1212</v>
      </c>
      <c r="M21" s="997">
        <v>432</v>
      </c>
      <c r="N21" s="997">
        <v>117</v>
      </c>
      <c r="O21" s="998">
        <v>308</v>
      </c>
    </row>
    <row r="22" spans="2:15" s="991" customFormat="1" ht="17.25" customHeight="1">
      <c r="B22" s="992"/>
      <c r="C22" s="993"/>
      <c r="D22" s="993"/>
      <c r="E22" s="1598" t="s">
        <v>694</v>
      </c>
      <c r="F22" s="1598"/>
      <c r="G22" s="1598"/>
      <c r="H22" s="1594"/>
      <c r="I22" s="994">
        <v>10114</v>
      </c>
      <c r="J22" s="995">
        <v>6503</v>
      </c>
      <c r="K22" s="995">
        <v>14899</v>
      </c>
      <c r="L22" s="995">
        <v>11085</v>
      </c>
      <c r="M22" s="995">
        <v>17855</v>
      </c>
      <c r="N22" s="995">
        <v>12655</v>
      </c>
      <c r="O22" s="996">
        <v>9334</v>
      </c>
    </row>
    <row r="23" spans="2:15" s="991" customFormat="1" ht="17.25" customHeight="1">
      <c r="B23" s="1597" t="s">
        <v>695</v>
      </c>
      <c r="C23" s="1598"/>
      <c r="D23" s="1598"/>
      <c r="E23" s="1598"/>
      <c r="F23" s="1598"/>
      <c r="G23" s="1598"/>
      <c r="H23" s="1594"/>
      <c r="I23" s="994">
        <f>SUM(I24:I27)</f>
        <v>107599</v>
      </c>
      <c r="J23" s="995">
        <v>108233</v>
      </c>
      <c r="K23" s="995">
        <f>SUM(K24:K27)</f>
        <v>158413</v>
      </c>
      <c r="L23" s="995">
        <v>172996</v>
      </c>
      <c r="M23" s="995">
        <v>149298</v>
      </c>
      <c r="N23" s="995">
        <v>144390</v>
      </c>
      <c r="O23" s="996">
        <f>SUM(O24:O27)</f>
        <v>160877</v>
      </c>
    </row>
    <row r="24" spans="2:15" ht="17.25" customHeight="1">
      <c r="B24" s="975"/>
      <c r="C24" s="976"/>
      <c r="D24" s="976"/>
      <c r="E24" s="1602" t="s">
        <v>696</v>
      </c>
      <c r="F24" s="1602"/>
      <c r="G24" s="1602"/>
      <c r="H24" s="1596"/>
      <c r="I24" s="999">
        <v>100445</v>
      </c>
      <c r="J24" s="997">
        <v>99235</v>
      </c>
      <c r="K24" s="997">
        <v>144996</v>
      </c>
      <c r="L24" s="997">
        <v>143701</v>
      </c>
      <c r="M24" s="997">
        <v>140099</v>
      </c>
      <c r="N24" s="997">
        <v>131647</v>
      </c>
      <c r="O24" s="998">
        <v>146591</v>
      </c>
    </row>
    <row r="25" spans="2:15" ht="17.25" customHeight="1">
      <c r="B25" s="975"/>
      <c r="C25" s="976"/>
      <c r="D25" s="976"/>
      <c r="E25" s="1602" t="s">
        <v>697</v>
      </c>
      <c r="F25" s="1602"/>
      <c r="G25" s="1602"/>
      <c r="H25" s="1596"/>
      <c r="I25" s="999">
        <v>630</v>
      </c>
      <c r="J25" s="997">
        <v>1021</v>
      </c>
      <c r="K25" s="997">
        <v>411</v>
      </c>
      <c r="L25" s="997">
        <v>14953</v>
      </c>
      <c r="M25" s="997">
        <v>205</v>
      </c>
      <c r="N25" s="997">
        <v>1402</v>
      </c>
      <c r="O25" s="998">
        <v>3717</v>
      </c>
    </row>
    <row r="26" spans="2:15" ht="17.25" customHeight="1">
      <c r="B26" s="975"/>
      <c r="C26" s="976"/>
      <c r="D26" s="976"/>
      <c r="E26" s="1602" t="s">
        <v>698</v>
      </c>
      <c r="F26" s="1602"/>
      <c r="G26" s="1602"/>
      <c r="H26" s="1596"/>
      <c r="I26" s="999">
        <v>5840</v>
      </c>
      <c r="J26" s="997">
        <v>7269</v>
      </c>
      <c r="K26" s="997">
        <v>11227</v>
      </c>
      <c r="L26" s="997">
        <v>12916</v>
      </c>
      <c r="M26" s="997">
        <v>8819</v>
      </c>
      <c r="N26" s="997">
        <v>10626</v>
      </c>
      <c r="O26" s="998">
        <v>9619</v>
      </c>
    </row>
    <row r="27" spans="2:15" ht="17.25" customHeight="1">
      <c r="B27" s="975"/>
      <c r="C27" s="976"/>
      <c r="D27" s="976"/>
      <c r="E27" s="1602" t="s">
        <v>1325</v>
      </c>
      <c r="F27" s="1602"/>
      <c r="G27" s="1602"/>
      <c r="H27" s="1596"/>
      <c r="I27" s="999">
        <v>684</v>
      </c>
      <c r="J27" s="997">
        <v>709</v>
      </c>
      <c r="K27" s="997">
        <v>1779</v>
      </c>
      <c r="L27" s="997">
        <v>1425</v>
      </c>
      <c r="M27" s="997">
        <v>174</v>
      </c>
      <c r="N27" s="997">
        <v>714</v>
      </c>
      <c r="O27" s="998">
        <v>950</v>
      </c>
    </row>
    <row r="28" spans="2:15" s="991" customFormat="1" ht="17.25" customHeight="1">
      <c r="B28" s="1587" t="s">
        <v>569</v>
      </c>
      <c r="C28" s="1588"/>
      <c r="D28" s="1588"/>
      <c r="E28" s="1588"/>
      <c r="F28" s="1588"/>
      <c r="G28" s="1588"/>
      <c r="H28" s="1589"/>
      <c r="I28" s="1000">
        <v>77461</v>
      </c>
      <c r="J28" s="1001">
        <v>76769</v>
      </c>
      <c r="K28" s="1001">
        <v>90408</v>
      </c>
      <c r="L28" s="1001">
        <v>79422</v>
      </c>
      <c r="M28" s="1001">
        <v>97137</v>
      </c>
      <c r="N28" s="1001">
        <v>89610</v>
      </c>
      <c r="O28" s="1002">
        <v>94399</v>
      </c>
    </row>
    <row r="29" spans="2:15" ht="17.25" customHeight="1">
      <c r="B29" s="1599" t="s">
        <v>654</v>
      </c>
      <c r="C29" s="1600"/>
      <c r="D29" s="1600"/>
      <c r="E29" s="1600"/>
      <c r="F29" s="1600"/>
      <c r="G29" s="1600"/>
      <c r="H29" s="1601"/>
      <c r="I29" s="989">
        <f>SUM(I30,I59,I64)</f>
        <v>563083</v>
      </c>
      <c r="J29" s="989">
        <v>590759</v>
      </c>
      <c r="K29" s="989">
        <v>629253</v>
      </c>
      <c r="L29" s="989">
        <f>SUM(L30,L59,L64)</f>
        <v>665961</v>
      </c>
      <c r="M29" s="989">
        <f>SUM(M30,M59,M64)</f>
        <v>703871</v>
      </c>
      <c r="N29" s="989">
        <f>SUM(N30,N59,N64)</f>
        <v>704201</v>
      </c>
      <c r="O29" s="990">
        <f>SUM(O30,O59,O64)</f>
        <v>660793</v>
      </c>
    </row>
    <row r="30" spans="2:15" s="991" customFormat="1" ht="17.25" customHeight="1">
      <c r="B30" s="1597" t="s">
        <v>655</v>
      </c>
      <c r="C30" s="1598"/>
      <c r="D30" s="1598"/>
      <c r="E30" s="1598"/>
      <c r="F30" s="1598"/>
      <c r="G30" s="1598"/>
      <c r="H30" s="1594"/>
      <c r="I30" s="995">
        <f>SUM(I31,I55)</f>
        <v>297775</v>
      </c>
      <c r="J30" s="995">
        <v>325718</v>
      </c>
      <c r="K30" s="995">
        <f>SUM(K31,K55)</f>
        <v>329998</v>
      </c>
      <c r="L30" s="995">
        <v>340086</v>
      </c>
      <c r="M30" s="995">
        <f>SUM(M31,M55)</f>
        <v>371239</v>
      </c>
      <c r="N30" s="995">
        <f>SUM(N31,N55)</f>
        <v>381391</v>
      </c>
      <c r="O30" s="996">
        <f>SUM(O31,O55)</f>
        <v>333603</v>
      </c>
    </row>
    <row r="31" spans="2:15" s="991" customFormat="1" ht="17.25" customHeight="1">
      <c r="B31" s="992"/>
      <c r="C31" s="1598" t="s">
        <v>656</v>
      </c>
      <c r="D31" s="1598"/>
      <c r="E31" s="1598"/>
      <c r="F31" s="1598"/>
      <c r="G31" s="1598"/>
      <c r="H31" s="1594"/>
      <c r="I31" s="995">
        <f>SUM(I32,I46:I54)</f>
        <v>243033</v>
      </c>
      <c r="J31" s="995">
        <v>264837</v>
      </c>
      <c r="K31" s="995">
        <f>SUM(K32,K46:K54)</f>
        <v>272172</v>
      </c>
      <c r="L31" s="995">
        <f>SUM(L32,L46:L54)</f>
        <v>279591</v>
      </c>
      <c r="M31" s="995">
        <v>299836</v>
      </c>
      <c r="N31" s="995">
        <f>SUM(N32,N46:N54)</f>
        <v>302355</v>
      </c>
      <c r="O31" s="996">
        <f>SUM(O32,O46:O54)</f>
        <v>272199</v>
      </c>
    </row>
    <row r="32" spans="2:15" s="991" customFormat="1" ht="17.25" customHeight="1">
      <c r="B32" s="992"/>
      <c r="C32" s="993"/>
      <c r="D32" s="1003"/>
      <c r="E32" s="1003"/>
      <c r="F32" s="1593" t="s">
        <v>699</v>
      </c>
      <c r="G32" s="1593"/>
      <c r="H32" s="1594"/>
      <c r="I32" s="995">
        <v>66451</v>
      </c>
      <c r="J32" s="995">
        <v>70933</v>
      </c>
      <c r="K32" s="995">
        <v>70091</v>
      </c>
      <c r="L32" s="995">
        <f>SUM(L33,L35:L45)</f>
        <v>75628</v>
      </c>
      <c r="M32" s="995">
        <v>70677</v>
      </c>
      <c r="N32" s="995">
        <v>72441</v>
      </c>
      <c r="O32" s="996">
        <v>72099</v>
      </c>
    </row>
    <row r="33" spans="2:15" ht="17.25" customHeight="1">
      <c r="B33" s="975"/>
      <c r="C33" s="976"/>
      <c r="D33" s="976"/>
      <c r="E33" s="1004"/>
      <c r="F33" s="1004"/>
      <c r="G33" s="1595" t="s">
        <v>657</v>
      </c>
      <c r="H33" s="1596"/>
      <c r="I33" s="999">
        <v>8670</v>
      </c>
      <c r="J33" s="997">
        <v>8712</v>
      </c>
      <c r="K33" s="997">
        <v>8584</v>
      </c>
      <c r="L33" s="997">
        <v>8346</v>
      </c>
      <c r="M33" s="997">
        <v>8406</v>
      </c>
      <c r="N33" s="997">
        <v>9063</v>
      </c>
      <c r="O33" s="998">
        <v>9644</v>
      </c>
    </row>
    <row r="34" spans="2:15" ht="17.25" customHeight="1">
      <c r="B34" s="975"/>
      <c r="C34" s="976"/>
      <c r="D34" s="976"/>
      <c r="E34" s="976"/>
      <c r="F34" s="976"/>
      <c r="G34" s="1611" t="s">
        <v>700</v>
      </c>
      <c r="H34" s="1612"/>
      <c r="I34" s="999">
        <v>5680</v>
      </c>
      <c r="J34" s="997">
        <v>5231</v>
      </c>
      <c r="K34" s="997">
        <v>5234</v>
      </c>
      <c r="L34" s="997">
        <v>4931</v>
      </c>
      <c r="M34" s="997">
        <v>5624</v>
      </c>
      <c r="N34" s="997">
        <v>5484</v>
      </c>
      <c r="O34" s="998">
        <v>5831</v>
      </c>
    </row>
    <row r="35" spans="2:15" ht="17.25" customHeight="1">
      <c r="B35" s="975"/>
      <c r="C35" s="976"/>
      <c r="D35" s="976"/>
      <c r="E35" s="1004"/>
      <c r="F35" s="1004"/>
      <c r="G35" s="1595" t="s">
        <v>658</v>
      </c>
      <c r="H35" s="1596"/>
      <c r="I35" s="999">
        <v>11850</v>
      </c>
      <c r="J35" s="997">
        <v>10286</v>
      </c>
      <c r="K35" s="997">
        <v>10463</v>
      </c>
      <c r="L35" s="997">
        <v>12500</v>
      </c>
      <c r="M35" s="997">
        <v>9811</v>
      </c>
      <c r="N35" s="997">
        <v>9745</v>
      </c>
      <c r="O35" s="998">
        <v>9765</v>
      </c>
    </row>
    <row r="36" spans="2:15" ht="17.25" customHeight="1">
      <c r="B36" s="975"/>
      <c r="C36" s="976"/>
      <c r="D36" s="976"/>
      <c r="E36" s="1004"/>
      <c r="F36" s="1004"/>
      <c r="G36" s="1595" t="s">
        <v>659</v>
      </c>
      <c r="H36" s="1596"/>
      <c r="I36" s="999">
        <v>5601</v>
      </c>
      <c r="J36" s="997">
        <v>6401</v>
      </c>
      <c r="K36" s="997">
        <v>6502</v>
      </c>
      <c r="L36" s="997">
        <v>7219</v>
      </c>
      <c r="M36" s="997">
        <v>6808</v>
      </c>
      <c r="N36" s="997">
        <v>6461</v>
      </c>
      <c r="O36" s="998">
        <v>7848</v>
      </c>
    </row>
    <row r="37" spans="2:15" ht="17.25" customHeight="1">
      <c r="B37" s="975"/>
      <c r="C37" s="976"/>
      <c r="D37" s="976"/>
      <c r="E37" s="1004"/>
      <c r="F37" s="1004"/>
      <c r="G37" s="1595" t="s">
        <v>660</v>
      </c>
      <c r="H37" s="1596"/>
      <c r="I37" s="999">
        <v>2854</v>
      </c>
      <c r="J37" s="997">
        <v>3934</v>
      </c>
      <c r="K37" s="997">
        <v>3700</v>
      </c>
      <c r="L37" s="997">
        <v>3563</v>
      </c>
      <c r="M37" s="997">
        <v>3628</v>
      </c>
      <c r="N37" s="997">
        <v>3664</v>
      </c>
      <c r="O37" s="998">
        <v>3744</v>
      </c>
    </row>
    <row r="38" spans="2:15" ht="17.25" customHeight="1">
      <c r="B38" s="975"/>
      <c r="C38" s="976"/>
      <c r="D38" s="976"/>
      <c r="E38" s="1004"/>
      <c r="F38" s="1004"/>
      <c r="G38" s="1595" t="s">
        <v>661</v>
      </c>
      <c r="H38" s="1596"/>
      <c r="I38" s="999">
        <v>8458</v>
      </c>
      <c r="J38" s="997">
        <v>9979</v>
      </c>
      <c r="K38" s="997">
        <v>9677</v>
      </c>
      <c r="L38" s="997">
        <v>10541</v>
      </c>
      <c r="M38" s="997">
        <v>9383</v>
      </c>
      <c r="N38" s="997">
        <v>10205</v>
      </c>
      <c r="O38" s="998">
        <v>8785</v>
      </c>
    </row>
    <row r="39" spans="2:15" ht="17.25" customHeight="1">
      <c r="B39" s="975"/>
      <c r="C39" s="976"/>
      <c r="D39" s="976"/>
      <c r="E39" s="1004"/>
      <c r="F39" s="1004"/>
      <c r="G39" s="1595" t="s">
        <v>662</v>
      </c>
      <c r="H39" s="1596"/>
      <c r="I39" s="999">
        <v>3134</v>
      </c>
      <c r="J39" s="997">
        <v>3795</v>
      </c>
      <c r="K39" s="997">
        <v>3934</v>
      </c>
      <c r="L39" s="997">
        <v>4148</v>
      </c>
      <c r="M39" s="997">
        <v>3115</v>
      </c>
      <c r="N39" s="997">
        <v>3437</v>
      </c>
      <c r="O39" s="998">
        <v>3478</v>
      </c>
    </row>
    <row r="40" spans="2:15" ht="17.25" customHeight="1">
      <c r="B40" s="975"/>
      <c r="C40" s="976"/>
      <c r="D40" s="976"/>
      <c r="E40" s="1004"/>
      <c r="F40" s="1004"/>
      <c r="G40" s="1595" t="s">
        <v>663</v>
      </c>
      <c r="H40" s="1596"/>
      <c r="I40" s="999">
        <v>2586</v>
      </c>
      <c r="J40" s="997">
        <v>2962</v>
      </c>
      <c r="K40" s="109">
        <v>2921</v>
      </c>
      <c r="L40" s="997">
        <v>3285</v>
      </c>
      <c r="M40" s="997">
        <v>2698</v>
      </c>
      <c r="N40" s="997">
        <v>3150</v>
      </c>
      <c r="O40" s="998">
        <v>2971</v>
      </c>
    </row>
    <row r="41" spans="2:15" ht="17.25" customHeight="1">
      <c r="B41" s="975"/>
      <c r="C41" s="976"/>
      <c r="D41" s="976"/>
      <c r="E41" s="1004"/>
      <c r="F41" s="1004"/>
      <c r="G41" s="1595" t="s">
        <v>664</v>
      </c>
      <c r="H41" s="1596"/>
      <c r="I41" s="999">
        <v>4399</v>
      </c>
      <c r="J41" s="997">
        <v>5193</v>
      </c>
      <c r="K41" s="997">
        <v>5062</v>
      </c>
      <c r="L41" s="997">
        <v>5122</v>
      </c>
      <c r="M41" s="997">
        <v>4746</v>
      </c>
      <c r="N41" s="997">
        <v>5509</v>
      </c>
      <c r="O41" s="998">
        <v>4728</v>
      </c>
    </row>
    <row r="42" spans="2:15" ht="17.25" customHeight="1">
      <c r="B42" s="975"/>
      <c r="C42" s="976"/>
      <c r="D42" s="976"/>
      <c r="E42" s="1004"/>
      <c r="F42" s="1004"/>
      <c r="G42" s="1595" t="s">
        <v>665</v>
      </c>
      <c r="H42" s="1596"/>
      <c r="I42" s="999">
        <v>3940</v>
      </c>
      <c r="J42" s="997">
        <v>4209</v>
      </c>
      <c r="K42" s="997">
        <v>3749</v>
      </c>
      <c r="L42" s="997">
        <v>3450</v>
      </c>
      <c r="M42" s="997">
        <v>3651</v>
      </c>
      <c r="N42" s="997">
        <v>3648</v>
      </c>
      <c r="O42" s="998">
        <v>4523</v>
      </c>
    </row>
    <row r="43" spans="2:15" ht="17.25" customHeight="1">
      <c r="B43" s="975"/>
      <c r="C43" s="976"/>
      <c r="D43" s="976"/>
      <c r="E43" s="1004"/>
      <c r="F43" s="1004"/>
      <c r="G43" s="1595" t="s">
        <v>666</v>
      </c>
      <c r="H43" s="1596"/>
      <c r="I43" s="999">
        <v>2705</v>
      </c>
      <c r="J43" s="997">
        <v>2562</v>
      </c>
      <c r="K43" s="997">
        <v>2685</v>
      </c>
      <c r="L43" s="997">
        <v>2345</v>
      </c>
      <c r="M43" s="997">
        <v>2193</v>
      </c>
      <c r="N43" s="997">
        <v>2951</v>
      </c>
      <c r="O43" s="998">
        <v>2616</v>
      </c>
    </row>
    <row r="44" spans="2:15" ht="17.25" customHeight="1">
      <c r="B44" s="975"/>
      <c r="C44" s="976"/>
      <c r="D44" s="976"/>
      <c r="E44" s="1004"/>
      <c r="F44" s="1004"/>
      <c r="G44" s="1595" t="s">
        <v>667</v>
      </c>
      <c r="H44" s="1596"/>
      <c r="I44" s="999">
        <v>3255</v>
      </c>
      <c r="J44" s="997">
        <v>2954</v>
      </c>
      <c r="K44" s="997">
        <v>4005</v>
      </c>
      <c r="L44" s="997">
        <v>4843</v>
      </c>
      <c r="M44" s="997">
        <v>3648</v>
      </c>
      <c r="N44" s="997">
        <v>3325</v>
      </c>
      <c r="O44" s="998">
        <v>3405</v>
      </c>
    </row>
    <row r="45" spans="2:15" ht="17.25" customHeight="1">
      <c r="B45" s="975"/>
      <c r="C45" s="976"/>
      <c r="D45" s="976"/>
      <c r="E45" s="1004"/>
      <c r="F45" s="1004"/>
      <c r="G45" s="1595" t="s">
        <v>668</v>
      </c>
      <c r="H45" s="1596"/>
      <c r="I45" s="999">
        <v>8998</v>
      </c>
      <c r="J45" s="997">
        <v>9945</v>
      </c>
      <c r="K45" s="997">
        <v>8810</v>
      </c>
      <c r="L45" s="997">
        <v>10266</v>
      </c>
      <c r="M45" s="997">
        <v>12591</v>
      </c>
      <c r="N45" s="997">
        <v>11284</v>
      </c>
      <c r="O45" s="998">
        <v>10593</v>
      </c>
    </row>
    <row r="46" spans="2:15" s="991" customFormat="1" ht="17.25" customHeight="1">
      <c r="B46" s="992"/>
      <c r="C46" s="993"/>
      <c r="D46" s="1003"/>
      <c r="E46" s="1003"/>
      <c r="F46" s="1593" t="s">
        <v>701</v>
      </c>
      <c r="G46" s="1593"/>
      <c r="H46" s="1594"/>
      <c r="I46" s="994">
        <v>8782</v>
      </c>
      <c r="J46" s="995">
        <v>11081</v>
      </c>
      <c r="K46" s="995">
        <v>16113</v>
      </c>
      <c r="L46" s="995">
        <v>9017</v>
      </c>
      <c r="M46" s="995">
        <v>14123</v>
      </c>
      <c r="N46" s="995">
        <v>11216</v>
      </c>
      <c r="O46" s="996">
        <v>12929</v>
      </c>
    </row>
    <row r="47" spans="2:15" s="991" customFormat="1" ht="17.25" customHeight="1">
      <c r="B47" s="992"/>
      <c r="C47" s="993"/>
      <c r="D47" s="1003"/>
      <c r="E47" s="1003"/>
      <c r="F47" s="1593" t="s">
        <v>669</v>
      </c>
      <c r="G47" s="1593"/>
      <c r="H47" s="1594"/>
      <c r="I47" s="994">
        <v>17951</v>
      </c>
      <c r="J47" s="995">
        <v>15936</v>
      </c>
      <c r="K47" s="995">
        <v>16672</v>
      </c>
      <c r="L47" s="995">
        <v>19613</v>
      </c>
      <c r="M47" s="995">
        <v>19201</v>
      </c>
      <c r="N47" s="995">
        <v>16476</v>
      </c>
      <c r="O47" s="996">
        <v>15774</v>
      </c>
    </row>
    <row r="48" spans="2:15" s="991" customFormat="1" ht="17.25" customHeight="1">
      <c r="B48" s="992"/>
      <c r="C48" s="993"/>
      <c r="D48" s="1003"/>
      <c r="E48" s="1003"/>
      <c r="F48" s="1593" t="s">
        <v>670</v>
      </c>
      <c r="G48" s="1593"/>
      <c r="H48" s="1594"/>
      <c r="I48" s="994">
        <v>7599</v>
      </c>
      <c r="J48" s="995">
        <v>9769</v>
      </c>
      <c r="K48" s="995">
        <v>13108</v>
      </c>
      <c r="L48" s="995">
        <v>10266</v>
      </c>
      <c r="M48" s="995">
        <v>12751</v>
      </c>
      <c r="N48" s="995">
        <v>13335</v>
      </c>
      <c r="O48" s="996">
        <v>11216</v>
      </c>
    </row>
    <row r="49" spans="2:15" s="991" customFormat="1" ht="17.25" customHeight="1">
      <c r="B49" s="992"/>
      <c r="C49" s="993"/>
      <c r="D49" s="1003"/>
      <c r="E49" s="1003"/>
      <c r="F49" s="1593" t="s">
        <v>671</v>
      </c>
      <c r="G49" s="1593"/>
      <c r="H49" s="1594"/>
      <c r="I49" s="994">
        <v>17311</v>
      </c>
      <c r="J49" s="995">
        <v>19432</v>
      </c>
      <c r="K49" s="995">
        <v>20258</v>
      </c>
      <c r="L49" s="995">
        <v>16985</v>
      </c>
      <c r="M49" s="995">
        <v>20981</v>
      </c>
      <c r="N49" s="995">
        <v>22800</v>
      </c>
      <c r="O49" s="996">
        <v>18910</v>
      </c>
    </row>
    <row r="50" spans="2:15" s="991" customFormat="1" ht="17.25" customHeight="1">
      <c r="B50" s="992"/>
      <c r="C50" s="993"/>
      <c r="D50" s="1003"/>
      <c r="E50" s="1003"/>
      <c r="F50" s="1593" t="s">
        <v>672</v>
      </c>
      <c r="G50" s="1593"/>
      <c r="H50" s="1594"/>
      <c r="I50" s="994">
        <v>5523</v>
      </c>
      <c r="J50" s="995">
        <v>6321</v>
      </c>
      <c r="K50" s="995">
        <v>5738</v>
      </c>
      <c r="L50" s="995">
        <v>5760</v>
      </c>
      <c r="M50" s="995">
        <v>5254</v>
      </c>
      <c r="N50" s="995">
        <v>5759</v>
      </c>
      <c r="O50" s="996">
        <v>6436</v>
      </c>
    </row>
    <row r="51" spans="2:15" s="991" customFormat="1" ht="17.25" customHeight="1">
      <c r="B51" s="992"/>
      <c r="C51" s="993"/>
      <c r="D51" s="1003"/>
      <c r="E51" s="1003"/>
      <c r="F51" s="1593" t="s">
        <v>673</v>
      </c>
      <c r="G51" s="1593"/>
      <c r="H51" s="1594"/>
      <c r="I51" s="994">
        <v>16807</v>
      </c>
      <c r="J51" s="995">
        <v>24685</v>
      </c>
      <c r="K51" s="995">
        <v>23345</v>
      </c>
      <c r="L51" s="995">
        <v>27796</v>
      </c>
      <c r="M51" s="995">
        <v>22385</v>
      </c>
      <c r="N51" s="995">
        <v>22405</v>
      </c>
      <c r="O51" s="996">
        <v>25729</v>
      </c>
    </row>
    <row r="52" spans="2:15" s="991" customFormat="1" ht="17.25" customHeight="1">
      <c r="B52" s="992"/>
      <c r="C52" s="993"/>
      <c r="D52" s="1003"/>
      <c r="E52" s="1003"/>
      <c r="F52" s="1593" t="s">
        <v>674</v>
      </c>
      <c r="G52" s="1593"/>
      <c r="H52" s="1594"/>
      <c r="I52" s="994">
        <v>8592</v>
      </c>
      <c r="J52" s="995">
        <v>8763</v>
      </c>
      <c r="K52" s="995">
        <v>9123</v>
      </c>
      <c r="L52" s="995">
        <v>9739</v>
      </c>
      <c r="M52" s="995">
        <v>10338</v>
      </c>
      <c r="N52" s="995">
        <v>13688</v>
      </c>
      <c r="O52" s="996">
        <v>10414</v>
      </c>
    </row>
    <row r="53" spans="2:15" s="991" customFormat="1" ht="17.25" customHeight="1">
      <c r="B53" s="992"/>
      <c r="C53" s="993"/>
      <c r="D53" s="1003"/>
      <c r="E53" s="1003"/>
      <c r="F53" s="1593" t="s">
        <v>702</v>
      </c>
      <c r="G53" s="1593"/>
      <c r="H53" s="1594"/>
      <c r="I53" s="994">
        <v>17723</v>
      </c>
      <c r="J53" s="995">
        <v>20260</v>
      </c>
      <c r="K53" s="995">
        <v>22337</v>
      </c>
      <c r="L53" s="995">
        <v>22235</v>
      </c>
      <c r="M53" s="995">
        <v>24721</v>
      </c>
      <c r="N53" s="995">
        <v>28436</v>
      </c>
      <c r="O53" s="996">
        <v>23462</v>
      </c>
    </row>
    <row r="54" spans="2:15" s="991" customFormat="1" ht="17.25" customHeight="1">
      <c r="B54" s="992"/>
      <c r="C54" s="993"/>
      <c r="D54" s="1003"/>
      <c r="E54" s="1003"/>
      <c r="F54" s="1593" t="s">
        <v>675</v>
      </c>
      <c r="G54" s="1593"/>
      <c r="H54" s="1594"/>
      <c r="I54" s="994">
        <v>76294</v>
      </c>
      <c r="J54" s="995">
        <v>77659</v>
      </c>
      <c r="K54" s="995">
        <v>75387</v>
      </c>
      <c r="L54" s="995">
        <v>82552</v>
      </c>
      <c r="M54" s="995">
        <v>99404</v>
      </c>
      <c r="N54" s="995">
        <v>95799</v>
      </c>
      <c r="O54" s="996">
        <v>75230</v>
      </c>
    </row>
    <row r="55" spans="2:15" s="991" customFormat="1" ht="17.25" customHeight="1">
      <c r="B55" s="992"/>
      <c r="C55" s="1003"/>
      <c r="D55" s="1003"/>
      <c r="E55" s="1593" t="s">
        <v>676</v>
      </c>
      <c r="F55" s="1593"/>
      <c r="G55" s="1593"/>
      <c r="H55" s="1594"/>
      <c r="I55" s="995">
        <f>SUM(I56:I58)</f>
        <v>54742</v>
      </c>
      <c r="J55" s="995">
        <f>SUM(J56:J58)</f>
        <v>60882</v>
      </c>
      <c r="K55" s="995">
        <f>SUM(K56:K58)</f>
        <v>57826</v>
      </c>
      <c r="L55" s="995">
        <f>SUM(L56:L58)</f>
        <v>60494</v>
      </c>
      <c r="M55" s="995">
        <f>SUM(M56:M58)</f>
        <v>71403</v>
      </c>
      <c r="N55" s="995">
        <v>79036</v>
      </c>
      <c r="O55" s="996">
        <v>61404</v>
      </c>
    </row>
    <row r="56" spans="1:15" ht="17.25" customHeight="1">
      <c r="A56" s="991"/>
      <c r="B56" s="975"/>
      <c r="C56" s="1004"/>
      <c r="D56" s="1004"/>
      <c r="E56" s="1004"/>
      <c r="F56" s="1595" t="s">
        <v>703</v>
      </c>
      <c r="G56" s="1595"/>
      <c r="H56" s="1596"/>
      <c r="I56" s="999">
        <v>29605</v>
      </c>
      <c r="J56" s="997">
        <v>35329</v>
      </c>
      <c r="K56" s="997">
        <v>34445</v>
      </c>
      <c r="L56" s="997">
        <v>34264</v>
      </c>
      <c r="M56" s="997">
        <v>41927</v>
      </c>
      <c r="N56" s="997">
        <v>49482</v>
      </c>
      <c r="O56" s="998">
        <v>35303</v>
      </c>
    </row>
    <row r="57" spans="2:15" ht="17.25" customHeight="1">
      <c r="B57" s="975"/>
      <c r="C57" s="1004"/>
      <c r="D57" s="1004"/>
      <c r="E57" s="1004"/>
      <c r="F57" s="1595" t="s">
        <v>677</v>
      </c>
      <c r="G57" s="1595"/>
      <c r="H57" s="1596"/>
      <c r="I57" s="999">
        <v>24901</v>
      </c>
      <c r="J57" s="997">
        <v>25238</v>
      </c>
      <c r="K57" s="997">
        <v>23129</v>
      </c>
      <c r="L57" s="997">
        <v>25865</v>
      </c>
      <c r="M57" s="997">
        <v>29155</v>
      </c>
      <c r="N57" s="997">
        <v>29310</v>
      </c>
      <c r="O57" s="998">
        <v>25661</v>
      </c>
    </row>
    <row r="58" spans="2:15" ht="17.25" customHeight="1">
      <c r="B58" s="975"/>
      <c r="C58" s="1004"/>
      <c r="D58" s="1004"/>
      <c r="E58" s="1004"/>
      <c r="F58" s="1595" t="s">
        <v>678</v>
      </c>
      <c r="G58" s="1595"/>
      <c r="H58" s="1596"/>
      <c r="I58" s="999">
        <v>236</v>
      </c>
      <c r="J58" s="997">
        <v>315</v>
      </c>
      <c r="K58" s="997">
        <v>252</v>
      </c>
      <c r="L58" s="997">
        <v>365</v>
      </c>
      <c r="M58" s="997">
        <v>321</v>
      </c>
      <c r="N58" s="997">
        <v>245</v>
      </c>
      <c r="O58" s="998">
        <v>439</v>
      </c>
    </row>
    <row r="59" spans="2:15" s="991" customFormat="1" ht="17.25" customHeight="1">
      <c r="B59" s="1597" t="s">
        <v>679</v>
      </c>
      <c r="C59" s="1598"/>
      <c r="D59" s="1598"/>
      <c r="E59" s="1598"/>
      <c r="F59" s="1598"/>
      <c r="G59" s="1598"/>
      <c r="H59" s="1594"/>
      <c r="I59" s="994">
        <f>SUM(I60:I63)</f>
        <v>185502</v>
      </c>
      <c r="J59" s="995">
        <v>185735</v>
      </c>
      <c r="K59" s="995">
        <v>205294</v>
      </c>
      <c r="L59" s="995">
        <v>241725</v>
      </c>
      <c r="M59" s="995">
        <f>SUM(M60:M63)</f>
        <v>230193</v>
      </c>
      <c r="N59" s="995">
        <f>SUM(N60:N63)</f>
        <v>228866</v>
      </c>
      <c r="O59" s="996">
        <v>228987</v>
      </c>
    </row>
    <row r="60" spans="2:15" ht="17.25" customHeight="1">
      <c r="B60" s="975"/>
      <c r="C60" s="976"/>
      <c r="D60" s="976"/>
      <c r="E60" s="976"/>
      <c r="F60" s="1602" t="s">
        <v>704</v>
      </c>
      <c r="G60" s="1602"/>
      <c r="H60" s="1596"/>
      <c r="I60" s="999">
        <v>151685</v>
      </c>
      <c r="J60" s="997">
        <v>149131</v>
      </c>
      <c r="K60" s="997">
        <v>169447</v>
      </c>
      <c r="L60" s="997">
        <v>180285</v>
      </c>
      <c r="M60" s="997">
        <v>192231</v>
      </c>
      <c r="N60" s="997">
        <v>186724</v>
      </c>
      <c r="O60" s="998">
        <v>187992</v>
      </c>
    </row>
    <row r="61" spans="2:15" ht="17.25" customHeight="1">
      <c r="B61" s="975"/>
      <c r="C61" s="976"/>
      <c r="D61" s="976"/>
      <c r="E61" s="976"/>
      <c r="F61" s="1602" t="s">
        <v>705</v>
      </c>
      <c r="G61" s="1602"/>
      <c r="H61" s="1596"/>
      <c r="I61" s="999">
        <v>22057</v>
      </c>
      <c r="J61" s="997">
        <v>23194</v>
      </c>
      <c r="K61" s="997">
        <v>17875</v>
      </c>
      <c r="L61" s="997">
        <v>31261</v>
      </c>
      <c r="M61" s="997">
        <v>20131</v>
      </c>
      <c r="N61" s="997">
        <v>27110</v>
      </c>
      <c r="O61" s="998">
        <v>20529</v>
      </c>
    </row>
    <row r="62" spans="2:15" ht="17.25" customHeight="1">
      <c r="B62" s="975"/>
      <c r="C62" s="1004"/>
      <c r="D62" s="1004"/>
      <c r="E62" s="1004"/>
      <c r="F62" s="1595" t="s">
        <v>706</v>
      </c>
      <c r="G62" s="1595"/>
      <c r="H62" s="1596"/>
      <c r="I62" s="999">
        <v>10400</v>
      </c>
      <c r="J62" s="997">
        <v>8990</v>
      </c>
      <c r="K62" s="997">
        <v>14271</v>
      </c>
      <c r="L62" s="997">
        <v>14357</v>
      </c>
      <c r="M62" s="997">
        <v>17019</v>
      </c>
      <c r="N62" s="997">
        <v>13784</v>
      </c>
      <c r="O62" s="998">
        <v>11912</v>
      </c>
    </row>
    <row r="63" spans="2:15" ht="17.25" customHeight="1">
      <c r="B63" s="975"/>
      <c r="C63" s="1004"/>
      <c r="D63" s="1004"/>
      <c r="E63" s="1004"/>
      <c r="F63" s="1595" t="s">
        <v>678</v>
      </c>
      <c r="G63" s="1595"/>
      <c r="H63" s="1596"/>
      <c r="I63" s="999">
        <v>1360</v>
      </c>
      <c r="J63" s="997">
        <v>4419</v>
      </c>
      <c r="K63" s="997">
        <v>3702</v>
      </c>
      <c r="L63" s="997">
        <v>15821</v>
      </c>
      <c r="M63" s="997">
        <v>812</v>
      </c>
      <c r="N63" s="997">
        <v>1248</v>
      </c>
      <c r="O63" s="998">
        <v>8555</v>
      </c>
    </row>
    <row r="64" spans="1:15" s="991" customFormat="1" ht="17.25" customHeight="1">
      <c r="A64" s="963"/>
      <c r="B64" s="1587" t="s">
        <v>570</v>
      </c>
      <c r="C64" s="1588"/>
      <c r="D64" s="1588"/>
      <c r="E64" s="1588"/>
      <c r="F64" s="1588"/>
      <c r="G64" s="1588"/>
      <c r="H64" s="1589"/>
      <c r="I64" s="994">
        <v>79806</v>
      </c>
      <c r="J64" s="995">
        <v>79305</v>
      </c>
      <c r="K64" s="995">
        <v>93962</v>
      </c>
      <c r="L64" s="995">
        <v>84150</v>
      </c>
      <c r="M64" s="995">
        <v>102439</v>
      </c>
      <c r="N64" s="995">
        <v>93944</v>
      </c>
      <c r="O64" s="996">
        <v>98203</v>
      </c>
    </row>
    <row r="65" spans="2:15" ht="17.25" customHeight="1">
      <c r="B65" s="1590" t="s">
        <v>707</v>
      </c>
      <c r="C65" s="1591"/>
      <c r="D65" s="1591"/>
      <c r="E65" s="1591"/>
      <c r="F65" s="1591"/>
      <c r="G65" s="1591"/>
      <c r="H65" s="1592"/>
      <c r="I65" s="1005">
        <v>11552</v>
      </c>
      <c r="J65" s="1006">
        <v>11592</v>
      </c>
      <c r="K65" s="1006">
        <v>14671</v>
      </c>
      <c r="L65" s="1006">
        <v>14367</v>
      </c>
      <c r="M65" s="1006">
        <v>17775</v>
      </c>
      <c r="N65" s="1006">
        <v>17595</v>
      </c>
      <c r="O65" s="1007">
        <v>13403</v>
      </c>
    </row>
    <row r="66" spans="2:11" ht="17.25" customHeight="1">
      <c r="B66" s="963" t="s">
        <v>708</v>
      </c>
      <c r="K66" s="1008"/>
    </row>
    <row r="67" ht="17.25" customHeight="1">
      <c r="K67" s="1009"/>
    </row>
  </sheetData>
  <mergeCells count="61">
    <mergeCell ref="B5:H5"/>
    <mergeCell ref="G34:H34"/>
    <mergeCell ref="F57:H57"/>
    <mergeCell ref="F58:H58"/>
    <mergeCell ref="F52:H52"/>
    <mergeCell ref="F53:H53"/>
    <mergeCell ref="F51:H51"/>
    <mergeCell ref="E26:H26"/>
    <mergeCell ref="E27:H27"/>
    <mergeCell ref="G37:H37"/>
    <mergeCell ref="F61:H61"/>
    <mergeCell ref="F62:H62"/>
    <mergeCell ref="F63:H63"/>
    <mergeCell ref="F60:H60"/>
    <mergeCell ref="E18:H18"/>
    <mergeCell ref="F19:H19"/>
    <mergeCell ref="B28:H28"/>
    <mergeCell ref="B29:H29"/>
    <mergeCell ref="F20:H20"/>
    <mergeCell ref="F21:H21"/>
    <mergeCell ref="E22:H22"/>
    <mergeCell ref="B23:H23"/>
    <mergeCell ref="E24:H24"/>
    <mergeCell ref="E25:H25"/>
    <mergeCell ref="G14:H14"/>
    <mergeCell ref="G15:H15"/>
    <mergeCell ref="F16:H16"/>
    <mergeCell ref="E17:H17"/>
    <mergeCell ref="B6:G6"/>
    <mergeCell ref="B7:G7"/>
    <mergeCell ref="B8:G8"/>
    <mergeCell ref="B9:G9"/>
    <mergeCell ref="B10:H10"/>
    <mergeCell ref="E12:H12"/>
    <mergeCell ref="F13:H13"/>
    <mergeCell ref="B11:H11"/>
    <mergeCell ref="B30:H30"/>
    <mergeCell ref="C31:H31"/>
    <mergeCell ref="F32:H32"/>
    <mergeCell ref="G33:H33"/>
    <mergeCell ref="G35:H35"/>
    <mergeCell ref="G36:H36"/>
    <mergeCell ref="G45:H45"/>
    <mergeCell ref="G38:H38"/>
    <mergeCell ref="F46:H46"/>
    <mergeCell ref="G39:H39"/>
    <mergeCell ref="G40:H40"/>
    <mergeCell ref="G41:H41"/>
    <mergeCell ref="G42:H42"/>
    <mergeCell ref="G43:H43"/>
    <mergeCell ref="G44:H44"/>
    <mergeCell ref="B64:H64"/>
    <mergeCell ref="B65:H65"/>
    <mergeCell ref="F47:H47"/>
    <mergeCell ref="F48:H48"/>
    <mergeCell ref="F56:H56"/>
    <mergeCell ref="B59:H59"/>
    <mergeCell ref="F54:H54"/>
    <mergeCell ref="E55:H55"/>
    <mergeCell ref="F49:H49"/>
    <mergeCell ref="F50:H50"/>
  </mergeCells>
  <printOptions/>
  <pageMargins left="0.75" right="0.75" top="1" bottom="1" header="0.512" footer="0.512"/>
  <pageSetup orientation="portrait" paperSize="9"/>
</worksheet>
</file>

<file path=xl/worksheets/sheet27.xml><?xml version="1.0" encoding="utf-8"?>
<worksheet xmlns="http://schemas.openxmlformats.org/spreadsheetml/2006/main" xmlns:r="http://schemas.openxmlformats.org/officeDocument/2006/relationships">
  <dimension ref="A2:O67"/>
  <sheetViews>
    <sheetView workbookViewId="0" topLeftCell="A1">
      <selection activeCell="A1" sqref="A1"/>
    </sheetView>
  </sheetViews>
  <sheetFormatPr defaultColWidth="9.00390625" defaultRowHeight="17.25" customHeight="1"/>
  <cols>
    <col min="1" max="1" width="2.625" style="963" customWidth="1"/>
    <col min="2" max="2" width="1.625" style="963" customWidth="1"/>
    <col min="3" max="3" width="1.625" style="963" hidden="1" customWidth="1"/>
    <col min="4" max="4" width="1.75390625" style="963" hidden="1" customWidth="1"/>
    <col min="5" max="6" width="2.125" style="963" customWidth="1"/>
    <col min="7" max="7" width="12.00390625" style="963" customWidth="1"/>
    <col min="8" max="8" width="6.375" style="963" bestFit="1" customWidth="1"/>
    <col min="9" max="15" width="10.625" style="963" customWidth="1"/>
    <col min="16" max="16384" width="9.00390625" style="963" customWidth="1"/>
  </cols>
  <sheetData>
    <row r="1" ht="12"/>
    <row r="2" spans="2:14" ht="17.25" customHeight="1">
      <c r="B2" s="964" t="s">
        <v>735</v>
      </c>
      <c r="N2" s="965"/>
    </row>
    <row r="3" spans="2:14" ht="14.25">
      <c r="B3" s="964"/>
      <c r="N3" s="965"/>
    </row>
    <row r="4" spans="2:15" ht="17.25" customHeight="1" thickBot="1">
      <c r="B4" s="967" t="s">
        <v>734</v>
      </c>
      <c r="C4" s="1009"/>
      <c r="D4" s="1009"/>
      <c r="E4" s="1009"/>
      <c r="F4" s="1009"/>
      <c r="G4" s="1009"/>
      <c r="O4" s="1010" t="s">
        <v>709</v>
      </c>
    </row>
    <row r="5" spans="2:15" ht="21.75" customHeight="1" thickTop="1">
      <c r="B5" s="1608"/>
      <c r="C5" s="1609"/>
      <c r="D5" s="1609"/>
      <c r="E5" s="1609"/>
      <c r="F5" s="1609"/>
      <c r="G5" s="1609"/>
      <c r="H5" s="1610"/>
      <c r="I5" s="970" t="s">
        <v>640</v>
      </c>
      <c r="J5" s="970" t="s">
        <v>641</v>
      </c>
      <c r="K5" s="970" t="s">
        <v>642</v>
      </c>
      <c r="L5" s="970" t="s">
        <v>643</v>
      </c>
      <c r="M5" s="970" t="s">
        <v>1132</v>
      </c>
      <c r="N5" s="970" t="s">
        <v>644</v>
      </c>
      <c r="O5" s="970" t="s">
        <v>710</v>
      </c>
    </row>
    <row r="6" spans="2:15" ht="17.25" customHeight="1">
      <c r="B6" s="1603" t="s">
        <v>711</v>
      </c>
      <c r="C6" s="1604"/>
      <c r="D6" s="1604"/>
      <c r="E6" s="1604"/>
      <c r="F6" s="1604"/>
      <c r="G6" s="1604"/>
      <c r="H6" s="971" t="s">
        <v>712</v>
      </c>
      <c r="I6" s="972">
        <v>67</v>
      </c>
      <c r="J6" s="973">
        <v>61</v>
      </c>
      <c r="K6" s="973">
        <v>70</v>
      </c>
      <c r="L6" s="973">
        <v>64</v>
      </c>
      <c r="M6" s="973">
        <v>62</v>
      </c>
      <c r="N6" s="973">
        <v>68</v>
      </c>
      <c r="O6" s="974">
        <v>5173</v>
      </c>
    </row>
    <row r="7" spans="2:15" ht="17.25" customHeight="1">
      <c r="B7" s="1605" t="s">
        <v>645</v>
      </c>
      <c r="C7" s="1602"/>
      <c r="D7" s="1602"/>
      <c r="E7" s="1602"/>
      <c r="F7" s="1602"/>
      <c r="G7" s="1602"/>
      <c r="H7" s="976" t="s">
        <v>646</v>
      </c>
      <c r="I7" s="977">
        <v>3.59</v>
      </c>
      <c r="J7" s="978">
        <v>3.71</v>
      </c>
      <c r="K7" s="978">
        <v>3.74</v>
      </c>
      <c r="L7" s="979">
        <v>3.72</v>
      </c>
      <c r="M7" s="979">
        <v>3.58</v>
      </c>
      <c r="N7" s="979">
        <v>3.79</v>
      </c>
      <c r="O7" s="980">
        <v>3.79</v>
      </c>
    </row>
    <row r="8" spans="2:15" ht="17.25" customHeight="1">
      <c r="B8" s="1605" t="s">
        <v>647</v>
      </c>
      <c r="C8" s="1602"/>
      <c r="D8" s="1602"/>
      <c r="E8" s="1602"/>
      <c r="F8" s="1602"/>
      <c r="G8" s="1602"/>
      <c r="H8" s="976" t="s">
        <v>646</v>
      </c>
      <c r="I8" s="981">
        <v>1.42</v>
      </c>
      <c r="J8" s="979">
        <v>1.55</v>
      </c>
      <c r="K8" s="982">
        <v>1.43</v>
      </c>
      <c r="L8" s="979">
        <v>1.57</v>
      </c>
      <c r="M8" s="979">
        <v>1.68</v>
      </c>
      <c r="N8" s="979">
        <v>1.61</v>
      </c>
      <c r="O8" s="983">
        <v>1.57</v>
      </c>
    </row>
    <row r="9" spans="2:15" ht="17.25" customHeight="1">
      <c r="B9" s="1606" t="s">
        <v>648</v>
      </c>
      <c r="C9" s="1607"/>
      <c r="D9" s="1607"/>
      <c r="E9" s="1607"/>
      <c r="F9" s="1607"/>
      <c r="G9" s="1607"/>
      <c r="H9" s="984" t="s">
        <v>649</v>
      </c>
      <c r="I9" s="985">
        <v>41</v>
      </c>
      <c r="J9" s="986">
        <v>43.8</v>
      </c>
      <c r="K9" s="986">
        <v>44.1</v>
      </c>
      <c r="L9" s="986">
        <v>41.5</v>
      </c>
      <c r="M9" s="986">
        <v>43.5</v>
      </c>
      <c r="N9" s="986">
        <v>42.1</v>
      </c>
      <c r="O9" s="987">
        <v>42.8</v>
      </c>
    </row>
    <row r="10" spans="2:15" ht="17.25" customHeight="1">
      <c r="B10" s="1599" t="s">
        <v>650</v>
      </c>
      <c r="C10" s="1600"/>
      <c r="D10" s="1600"/>
      <c r="E10" s="1600"/>
      <c r="F10" s="1600"/>
      <c r="G10" s="1600"/>
      <c r="H10" s="1601"/>
      <c r="I10" s="988">
        <v>634751</v>
      </c>
      <c r="J10" s="989">
        <f>SUM(J11,J23,J28)</f>
        <v>616275</v>
      </c>
      <c r="K10" s="989">
        <v>636322</v>
      </c>
      <c r="L10" s="989">
        <v>665049</v>
      </c>
      <c r="M10" s="989">
        <f>SUM(M11,M23,M28)</f>
        <v>687260</v>
      </c>
      <c r="N10" s="989">
        <f>SUM(N11,N23,N28)</f>
        <v>651950</v>
      </c>
      <c r="O10" s="990">
        <f>SUM(O11,O23,O28)</f>
        <v>704653</v>
      </c>
    </row>
    <row r="11" spans="2:15" s="991" customFormat="1" ht="17.25" customHeight="1">
      <c r="B11" s="1597" t="s">
        <v>651</v>
      </c>
      <c r="C11" s="1598"/>
      <c r="D11" s="1598"/>
      <c r="E11" s="1598"/>
      <c r="F11" s="1598"/>
      <c r="G11" s="1598"/>
      <c r="H11" s="1594"/>
      <c r="I11" s="994">
        <v>419173</v>
      </c>
      <c r="J11" s="995">
        <v>382013</v>
      </c>
      <c r="K11" s="995">
        <f>SUM(K12,K17,K18,K22)</f>
        <v>384840</v>
      </c>
      <c r="L11" s="995">
        <v>430951</v>
      </c>
      <c r="M11" s="995">
        <f>SUM(M12,M17,M18,M22)</f>
        <v>436218</v>
      </c>
      <c r="N11" s="995">
        <f>SUM(N12,N17,N18,N22)</f>
        <v>422016</v>
      </c>
      <c r="O11" s="996">
        <v>424025</v>
      </c>
    </row>
    <row r="12" spans="2:15" s="991" customFormat="1" ht="17.25" customHeight="1">
      <c r="B12" s="992"/>
      <c r="C12" s="993"/>
      <c r="D12" s="993"/>
      <c r="E12" s="1598" t="s">
        <v>652</v>
      </c>
      <c r="F12" s="1598"/>
      <c r="G12" s="1598"/>
      <c r="H12" s="1594"/>
      <c r="I12" s="995">
        <v>397020</v>
      </c>
      <c r="J12" s="995">
        <f>SUM(J13,J16)</f>
        <v>362925</v>
      </c>
      <c r="K12" s="995">
        <f>SUM(K13,K16)</f>
        <v>364533</v>
      </c>
      <c r="L12" s="995">
        <v>403480</v>
      </c>
      <c r="M12" s="995">
        <v>402109</v>
      </c>
      <c r="N12" s="995">
        <f>SUM(N13,N16)</f>
        <v>399633</v>
      </c>
      <c r="O12" s="996">
        <f>SUM(O13,O16)</f>
        <v>401195</v>
      </c>
    </row>
    <row r="13" spans="2:15" ht="17.25" customHeight="1">
      <c r="B13" s="975"/>
      <c r="C13" s="976"/>
      <c r="D13" s="976"/>
      <c r="E13" s="976"/>
      <c r="F13" s="1602" t="s">
        <v>653</v>
      </c>
      <c r="G13" s="1602"/>
      <c r="H13" s="1596"/>
      <c r="I13" s="999">
        <v>342705</v>
      </c>
      <c r="J13" s="997">
        <f aca="true" t="shared" si="0" ref="J13:O13">SUM(J14:J15)</f>
        <v>304714</v>
      </c>
      <c r="K13" s="997">
        <f t="shared" si="0"/>
        <v>336273</v>
      </c>
      <c r="L13" s="997">
        <f t="shared" si="0"/>
        <v>339452</v>
      </c>
      <c r="M13" s="997">
        <f t="shared" si="0"/>
        <v>324400</v>
      </c>
      <c r="N13" s="997">
        <f t="shared" si="0"/>
        <v>353105</v>
      </c>
      <c r="O13" s="998">
        <f t="shared" si="0"/>
        <v>351413</v>
      </c>
    </row>
    <row r="14" spans="2:15" ht="17.25" customHeight="1">
      <c r="B14" s="975"/>
      <c r="C14" s="976"/>
      <c r="D14" s="976"/>
      <c r="E14" s="976"/>
      <c r="F14" s="976"/>
      <c r="G14" s="1602" t="s">
        <v>713</v>
      </c>
      <c r="H14" s="1596"/>
      <c r="I14" s="999">
        <v>261412</v>
      </c>
      <c r="J14" s="997">
        <v>231466</v>
      </c>
      <c r="K14" s="997">
        <v>265778</v>
      </c>
      <c r="L14" s="997">
        <v>259714</v>
      </c>
      <c r="M14" s="997">
        <v>248119</v>
      </c>
      <c r="N14" s="997">
        <v>261851</v>
      </c>
      <c r="O14" s="998">
        <v>273846</v>
      </c>
    </row>
    <row r="15" spans="2:15" ht="17.25" customHeight="1">
      <c r="B15" s="975"/>
      <c r="C15" s="976"/>
      <c r="D15" s="976"/>
      <c r="E15" s="976"/>
      <c r="F15" s="976"/>
      <c r="G15" s="1602" t="s">
        <v>714</v>
      </c>
      <c r="H15" s="1596"/>
      <c r="I15" s="999">
        <v>81292</v>
      </c>
      <c r="J15" s="997">
        <v>73248</v>
      </c>
      <c r="K15" s="997">
        <v>70495</v>
      </c>
      <c r="L15" s="997">
        <v>79738</v>
      </c>
      <c r="M15" s="997">
        <v>76281</v>
      </c>
      <c r="N15" s="997">
        <v>91254</v>
      </c>
      <c r="O15" s="998">
        <v>77567</v>
      </c>
    </row>
    <row r="16" spans="2:15" ht="17.25" customHeight="1">
      <c r="B16" s="975"/>
      <c r="C16" s="976"/>
      <c r="D16" s="976"/>
      <c r="E16" s="976"/>
      <c r="F16" s="1602" t="s">
        <v>715</v>
      </c>
      <c r="G16" s="1602"/>
      <c r="H16" s="1596"/>
      <c r="I16" s="999">
        <v>54316</v>
      </c>
      <c r="J16" s="997">
        <v>58211</v>
      </c>
      <c r="K16" s="997">
        <v>28260</v>
      </c>
      <c r="L16" s="997">
        <v>64027</v>
      </c>
      <c r="M16" s="997">
        <v>77708</v>
      </c>
      <c r="N16" s="997">
        <v>46528</v>
      </c>
      <c r="O16" s="998">
        <v>49782</v>
      </c>
    </row>
    <row r="17" spans="2:15" s="991" customFormat="1" ht="17.25" customHeight="1">
      <c r="B17" s="992"/>
      <c r="C17" s="993"/>
      <c r="D17" s="993"/>
      <c r="E17" s="1598" t="s">
        <v>716</v>
      </c>
      <c r="F17" s="1598"/>
      <c r="G17" s="1598"/>
      <c r="H17" s="1594"/>
      <c r="I17" s="994">
        <v>3084</v>
      </c>
      <c r="J17" s="995">
        <v>2622</v>
      </c>
      <c r="K17" s="995">
        <v>6256</v>
      </c>
      <c r="L17" s="995">
        <v>6718</v>
      </c>
      <c r="M17" s="995">
        <v>8796</v>
      </c>
      <c r="N17" s="995">
        <v>6269</v>
      </c>
      <c r="O17" s="996">
        <v>5808</v>
      </c>
    </row>
    <row r="18" spans="2:15" s="991" customFormat="1" ht="17.25" customHeight="1">
      <c r="B18" s="992"/>
      <c r="C18" s="993"/>
      <c r="D18" s="993"/>
      <c r="E18" s="1598" t="s">
        <v>717</v>
      </c>
      <c r="F18" s="1598"/>
      <c r="G18" s="1598"/>
      <c r="H18" s="1594"/>
      <c r="I18" s="995">
        <f>SUM(I19:I21)</f>
        <v>9145</v>
      </c>
      <c r="J18" s="995">
        <v>6584</v>
      </c>
      <c r="K18" s="995">
        <v>7618</v>
      </c>
      <c r="L18" s="995">
        <v>5331</v>
      </c>
      <c r="M18" s="995">
        <f>SUM(M19:M21)</f>
        <v>15494</v>
      </c>
      <c r="N18" s="995">
        <f>SUM(N19:N21)</f>
        <v>7061</v>
      </c>
      <c r="O18" s="996">
        <f>SUM(O19:O21)</f>
        <v>6686</v>
      </c>
    </row>
    <row r="19" spans="2:15" ht="17.25" customHeight="1">
      <c r="B19" s="975"/>
      <c r="C19" s="976"/>
      <c r="D19" s="976"/>
      <c r="E19" s="976"/>
      <c r="F19" s="1602" t="s">
        <v>567</v>
      </c>
      <c r="G19" s="1602"/>
      <c r="H19" s="1596"/>
      <c r="I19" s="999">
        <v>481</v>
      </c>
      <c r="J19" s="997">
        <v>931</v>
      </c>
      <c r="K19" s="997">
        <v>1760</v>
      </c>
      <c r="L19" s="997">
        <v>707</v>
      </c>
      <c r="M19" s="997">
        <v>1010</v>
      </c>
      <c r="N19" s="997">
        <v>1763</v>
      </c>
      <c r="O19" s="998">
        <v>1499</v>
      </c>
    </row>
    <row r="20" spans="2:15" ht="17.25" customHeight="1">
      <c r="B20" s="975"/>
      <c r="C20" s="976"/>
      <c r="D20" s="976"/>
      <c r="E20" s="976"/>
      <c r="F20" s="1602" t="s">
        <v>718</v>
      </c>
      <c r="G20" s="1602"/>
      <c r="H20" s="1596"/>
      <c r="I20" s="999">
        <v>7982</v>
      </c>
      <c r="J20" s="997">
        <v>5552</v>
      </c>
      <c r="K20" s="997">
        <v>5834</v>
      </c>
      <c r="L20" s="997">
        <v>4387</v>
      </c>
      <c r="M20" s="997">
        <v>13909</v>
      </c>
      <c r="N20" s="997">
        <v>4793</v>
      </c>
      <c r="O20" s="998">
        <v>4823</v>
      </c>
    </row>
    <row r="21" spans="2:15" ht="17.25" customHeight="1">
      <c r="B21" s="975"/>
      <c r="C21" s="976"/>
      <c r="D21" s="976"/>
      <c r="E21" s="976"/>
      <c r="F21" s="1602" t="s">
        <v>719</v>
      </c>
      <c r="G21" s="1602"/>
      <c r="H21" s="1596"/>
      <c r="I21" s="999">
        <v>682</v>
      </c>
      <c r="J21" s="997">
        <v>102</v>
      </c>
      <c r="K21" s="997">
        <v>25</v>
      </c>
      <c r="L21" s="997">
        <v>236</v>
      </c>
      <c r="M21" s="997">
        <v>575</v>
      </c>
      <c r="N21" s="997">
        <v>505</v>
      </c>
      <c r="O21" s="998">
        <v>364</v>
      </c>
    </row>
    <row r="22" spans="2:15" s="991" customFormat="1" ht="17.25" customHeight="1">
      <c r="B22" s="992"/>
      <c r="C22" s="993"/>
      <c r="D22" s="993"/>
      <c r="E22" s="1598" t="s">
        <v>720</v>
      </c>
      <c r="F22" s="1598"/>
      <c r="G22" s="1598"/>
      <c r="H22" s="1594"/>
      <c r="I22" s="994">
        <v>9923</v>
      </c>
      <c r="J22" s="995">
        <v>9881</v>
      </c>
      <c r="K22" s="995">
        <v>6433</v>
      </c>
      <c r="L22" s="995">
        <v>15423</v>
      </c>
      <c r="M22" s="995">
        <v>9819</v>
      </c>
      <c r="N22" s="995">
        <v>9053</v>
      </c>
      <c r="O22" s="996">
        <v>10335</v>
      </c>
    </row>
    <row r="23" spans="2:15" s="991" customFormat="1" ht="17.25" customHeight="1">
      <c r="B23" s="1597" t="s">
        <v>721</v>
      </c>
      <c r="C23" s="1598"/>
      <c r="D23" s="1598"/>
      <c r="E23" s="1598"/>
      <c r="F23" s="1598"/>
      <c r="G23" s="1598"/>
      <c r="H23" s="1594"/>
      <c r="I23" s="994">
        <f>SUM(I24:I27)</f>
        <v>137953</v>
      </c>
      <c r="J23" s="995">
        <v>159336</v>
      </c>
      <c r="K23" s="995">
        <f>SUM(K24:K27)</f>
        <v>155131</v>
      </c>
      <c r="L23" s="995">
        <f>SUM(L24:L27)</f>
        <v>152226</v>
      </c>
      <c r="M23" s="995">
        <v>156620</v>
      </c>
      <c r="N23" s="995">
        <f>SUM(N24:N27)</f>
        <v>130129</v>
      </c>
      <c r="O23" s="996">
        <f>SUM(O24:O27)</f>
        <v>184554</v>
      </c>
    </row>
    <row r="24" spans="2:15" ht="17.25" customHeight="1">
      <c r="B24" s="975"/>
      <c r="C24" s="976"/>
      <c r="D24" s="976"/>
      <c r="E24" s="1602" t="s">
        <v>722</v>
      </c>
      <c r="F24" s="1602"/>
      <c r="G24" s="1602"/>
      <c r="H24" s="1596"/>
      <c r="I24" s="999">
        <v>121291</v>
      </c>
      <c r="J24" s="997">
        <v>141318</v>
      </c>
      <c r="K24" s="997">
        <v>142184</v>
      </c>
      <c r="L24" s="997">
        <v>143133</v>
      </c>
      <c r="M24" s="997">
        <v>147507</v>
      </c>
      <c r="N24" s="997">
        <v>108905</v>
      </c>
      <c r="O24" s="998">
        <v>168823</v>
      </c>
    </row>
    <row r="25" spans="2:15" ht="17.25" customHeight="1">
      <c r="B25" s="975"/>
      <c r="C25" s="976"/>
      <c r="D25" s="976"/>
      <c r="E25" s="1602" t="s">
        <v>723</v>
      </c>
      <c r="F25" s="1602"/>
      <c r="G25" s="1602"/>
      <c r="H25" s="1596"/>
      <c r="I25" s="999">
        <v>1821</v>
      </c>
      <c r="J25" s="997">
        <v>7127</v>
      </c>
      <c r="K25" s="997">
        <v>4008</v>
      </c>
      <c r="L25" s="997">
        <v>407</v>
      </c>
      <c r="M25" s="997">
        <v>3008</v>
      </c>
      <c r="N25" s="997">
        <v>9521</v>
      </c>
      <c r="O25" s="998">
        <v>4517</v>
      </c>
    </row>
    <row r="26" spans="2:15" ht="17.25" customHeight="1">
      <c r="B26" s="975"/>
      <c r="C26" s="976"/>
      <c r="D26" s="976"/>
      <c r="E26" s="1602" t="s">
        <v>724</v>
      </c>
      <c r="F26" s="1602"/>
      <c r="G26" s="1602"/>
      <c r="H26" s="1596"/>
      <c r="I26" s="999">
        <v>12217</v>
      </c>
      <c r="J26" s="997">
        <v>10423</v>
      </c>
      <c r="K26" s="997">
        <v>8261</v>
      </c>
      <c r="L26" s="997">
        <v>8641</v>
      </c>
      <c r="M26" s="997">
        <v>5683</v>
      </c>
      <c r="N26" s="997">
        <v>10965</v>
      </c>
      <c r="O26" s="998">
        <v>10015</v>
      </c>
    </row>
    <row r="27" spans="2:15" ht="17.25" customHeight="1">
      <c r="B27" s="975"/>
      <c r="C27" s="976"/>
      <c r="D27" s="976"/>
      <c r="E27" s="1602" t="s">
        <v>678</v>
      </c>
      <c r="F27" s="1602"/>
      <c r="G27" s="1602"/>
      <c r="H27" s="1596"/>
      <c r="I27" s="999">
        <v>2624</v>
      </c>
      <c r="J27" s="997">
        <v>470</v>
      </c>
      <c r="K27" s="997">
        <v>678</v>
      </c>
      <c r="L27" s="997">
        <v>45</v>
      </c>
      <c r="M27" s="997">
        <v>423</v>
      </c>
      <c r="N27" s="997">
        <v>738</v>
      </c>
      <c r="O27" s="998">
        <v>1199</v>
      </c>
    </row>
    <row r="28" spans="2:15" s="991" customFormat="1" ht="17.25" customHeight="1">
      <c r="B28" s="1587" t="s">
        <v>569</v>
      </c>
      <c r="C28" s="1588"/>
      <c r="D28" s="1588"/>
      <c r="E28" s="1588"/>
      <c r="F28" s="1588"/>
      <c r="G28" s="1588"/>
      <c r="H28" s="1589"/>
      <c r="I28" s="1000">
        <v>77624</v>
      </c>
      <c r="J28" s="1001">
        <v>74926</v>
      </c>
      <c r="K28" s="1001">
        <v>96350</v>
      </c>
      <c r="L28" s="1001">
        <v>81873</v>
      </c>
      <c r="M28" s="1001">
        <v>94422</v>
      </c>
      <c r="N28" s="1001">
        <v>99805</v>
      </c>
      <c r="O28" s="1002">
        <v>96074</v>
      </c>
    </row>
    <row r="29" spans="2:15" ht="17.25" customHeight="1">
      <c r="B29" s="1599" t="s">
        <v>654</v>
      </c>
      <c r="C29" s="1600"/>
      <c r="D29" s="1600"/>
      <c r="E29" s="1600"/>
      <c r="F29" s="1600"/>
      <c r="G29" s="1600"/>
      <c r="H29" s="1601"/>
      <c r="I29" s="989">
        <v>634751</v>
      </c>
      <c r="J29" s="989">
        <f>SUM(J30,J59,J64)</f>
        <v>616274</v>
      </c>
      <c r="K29" s="989">
        <v>636322</v>
      </c>
      <c r="L29" s="989">
        <f>SUM(L30,L59,L64)</f>
        <v>665049</v>
      </c>
      <c r="M29" s="989">
        <f>SUM(M30,M59,M64)</f>
        <v>687260</v>
      </c>
      <c r="N29" s="989">
        <f>SUM(N30,N59,N64)</f>
        <v>651950</v>
      </c>
      <c r="O29" s="990">
        <f>SUM(O30,O59,O64)</f>
        <v>704653</v>
      </c>
    </row>
    <row r="30" spans="2:15" s="991" customFormat="1" ht="17.25" customHeight="1">
      <c r="B30" s="1597" t="s">
        <v>655</v>
      </c>
      <c r="C30" s="1598"/>
      <c r="D30" s="1598"/>
      <c r="E30" s="1598"/>
      <c r="F30" s="1598"/>
      <c r="G30" s="1598"/>
      <c r="H30" s="1594"/>
      <c r="I30" s="995">
        <f>SUM(I31,I55)</f>
        <v>334430</v>
      </c>
      <c r="J30" s="995">
        <f>SUM(J31,J55)</f>
        <v>333908</v>
      </c>
      <c r="K30" s="995">
        <f>SUM(K31,K55)</f>
        <v>310247</v>
      </c>
      <c r="L30" s="995">
        <v>342069</v>
      </c>
      <c r="M30" s="995">
        <f>SUM(M31,M55)</f>
        <v>354601</v>
      </c>
      <c r="N30" s="995">
        <f>SUM(N31,N55)</f>
        <v>345525</v>
      </c>
      <c r="O30" s="996">
        <v>347388</v>
      </c>
    </row>
    <row r="31" spans="2:15" s="991" customFormat="1" ht="17.25" customHeight="1">
      <c r="B31" s="992"/>
      <c r="C31" s="1598" t="s">
        <v>656</v>
      </c>
      <c r="D31" s="1598"/>
      <c r="E31" s="1598"/>
      <c r="F31" s="1598"/>
      <c r="G31" s="1598"/>
      <c r="H31" s="1594"/>
      <c r="I31" s="995">
        <f>SUM(I32,I46:I54)</f>
        <v>270795</v>
      </c>
      <c r="J31" s="995">
        <v>277335</v>
      </c>
      <c r="K31" s="995">
        <v>253417</v>
      </c>
      <c r="L31" s="995">
        <v>275108</v>
      </c>
      <c r="M31" s="995">
        <v>284878</v>
      </c>
      <c r="N31" s="995">
        <f>SUM(N32,N46:N54)</f>
        <v>280796</v>
      </c>
      <c r="O31" s="996">
        <v>282716</v>
      </c>
    </row>
    <row r="32" spans="2:15" s="991" customFormat="1" ht="17.25" customHeight="1">
      <c r="B32" s="992"/>
      <c r="C32" s="993"/>
      <c r="D32" s="1003"/>
      <c r="E32" s="1003"/>
      <c r="F32" s="1593" t="s">
        <v>725</v>
      </c>
      <c r="G32" s="1593"/>
      <c r="H32" s="1594"/>
      <c r="I32" s="995">
        <v>70825</v>
      </c>
      <c r="J32" s="995">
        <v>71841</v>
      </c>
      <c r="K32" s="995">
        <f>SUM(K33,K35:K45)</f>
        <v>69133</v>
      </c>
      <c r="L32" s="995">
        <f>SUM(L33,L35:L45)</f>
        <v>73183</v>
      </c>
      <c r="M32" s="995">
        <v>71101</v>
      </c>
      <c r="N32" s="995">
        <v>69433</v>
      </c>
      <c r="O32" s="996">
        <v>73669</v>
      </c>
    </row>
    <row r="33" spans="2:15" ht="17.25" customHeight="1">
      <c r="B33" s="975"/>
      <c r="C33" s="976"/>
      <c r="D33" s="976"/>
      <c r="E33" s="1004"/>
      <c r="F33" s="1004"/>
      <c r="G33" s="1595" t="s">
        <v>657</v>
      </c>
      <c r="H33" s="1596"/>
      <c r="I33" s="999">
        <v>8937</v>
      </c>
      <c r="J33" s="997">
        <v>8647</v>
      </c>
      <c r="K33" s="997">
        <v>8480</v>
      </c>
      <c r="L33" s="997">
        <v>7963</v>
      </c>
      <c r="M33" s="997">
        <v>8391</v>
      </c>
      <c r="N33" s="997">
        <v>9383</v>
      </c>
      <c r="O33" s="998">
        <v>9929</v>
      </c>
    </row>
    <row r="34" spans="2:15" ht="17.25" customHeight="1">
      <c r="B34" s="975"/>
      <c r="C34" s="976"/>
      <c r="D34" s="976"/>
      <c r="E34" s="976"/>
      <c r="F34" s="976"/>
      <c r="G34" s="1611" t="s">
        <v>726</v>
      </c>
      <c r="H34" s="1612"/>
      <c r="I34" s="999">
        <v>5766</v>
      </c>
      <c r="J34" s="997">
        <v>5308</v>
      </c>
      <c r="K34" s="997">
        <v>4958</v>
      </c>
      <c r="L34" s="997">
        <v>4731</v>
      </c>
      <c r="M34" s="997">
        <v>5472</v>
      </c>
      <c r="N34" s="997">
        <v>5949</v>
      </c>
      <c r="O34" s="998">
        <v>6044</v>
      </c>
    </row>
    <row r="35" spans="2:15" ht="17.25" customHeight="1">
      <c r="B35" s="975"/>
      <c r="C35" s="976"/>
      <c r="D35" s="976"/>
      <c r="E35" s="1004"/>
      <c r="F35" s="1004"/>
      <c r="G35" s="1595" t="s">
        <v>658</v>
      </c>
      <c r="H35" s="1596"/>
      <c r="I35" s="999">
        <v>11582</v>
      </c>
      <c r="J35" s="997">
        <v>10297</v>
      </c>
      <c r="K35" s="997">
        <v>10001</v>
      </c>
      <c r="L35" s="997">
        <v>11264</v>
      </c>
      <c r="M35" s="997">
        <v>9848</v>
      </c>
      <c r="N35" s="997">
        <v>9013</v>
      </c>
      <c r="O35" s="998">
        <v>9665</v>
      </c>
    </row>
    <row r="36" spans="2:15" ht="17.25" customHeight="1">
      <c r="B36" s="975"/>
      <c r="C36" s="976"/>
      <c r="D36" s="976"/>
      <c r="E36" s="1004"/>
      <c r="F36" s="1004"/>
      <c r="G36" s="1595" t="s">
        <v>659</v>
      </c>
      <c r="H36" s="1596"/>
      <c r="I36" s="999">
        <v>5766</v>
      </c>
      <c r="J36" s="997">
        <v>5925</v>
      </c>
      <c r="K36" s="997">
        <v>6758</v>
      </c>
      <c r="L36" s="997">
        <v>6827</v>
      </c>
      <c r="M36" s="997">
        <v>6874</v>
      </c>
      <c r="N36" s="997">
        <v>6216</v>
      </c>
      <c r="O36" s="998">
        <v>7948</v>
      </c>
    </row>
    <row r="37" spans="2:15" ht="17.25" customHeight="1">
      <c r="B37" s="975"/>
      <c r="C37" s="976"/>
      <c r="D37" s="976"/>
      <c r="E37" s="1004"/>
      <c r="F37" s="1004"/>
      <c r="G37" s="1595" t="s">
        <v>660</v>
      </c>
      <c r="H37" s="1596"/>
      <c r="I37" s="999">
        <v>3199</v>
      </c>
      <c r="J37" s="997">
        <v>3770</v>
      </c>
      <c r="K37" s="997">
        <v>4177</v>
      </c>
      <c r="L37" s="997">
        <v>3524</v>
      </c>
      <c r="M37" s="997">
        <v>3542</v>
      </c>
      <c r="N37" s="997">
        <v>3523</v>
      </c>
      <c r="O37" s="998">
        <v>3780</v>
      </c>
    </row>
    <row r="38" spans="2:15" ht="17.25" customHeight="1">
      <c r="B38" s="975"/>
      <c r="C38" s="976"/>
      <c r="D38" s="976"/>
      <c r="E38" s="1004"/>
      <c r="F38" s="1004"/>
      <c r="G38" s="1595" t="s">
        <v>661</v>
      </c>
      <c r="H38" s="1596"/>
      <c r="I38" s="999">
        <v>9115</v>
      </c>
      <c r="J38" s="997">
        <v>10535</v>
      </c>
      <c r="K38" s="997">
        <v>9850</v>
      </c>
      <c r="L38" s="997">
        <v>9973</v>
      </c>
      <c r="M38" s="997">
        <v>10394</v>
      </c>
      <c r="N38" s="997">
        <v>9947</v>
      </c>
      <c r="O38" s="998">
        <v>9006</v>
      </c>
    </row>
    <row r="39" spans="2:15" ht="17.25" customHeight="1">
      <c r="B39" s="975"/>
      <c r="C39" s="976"/>
      <c r="D39" s="976"/>
      <c r="E39" s="1004"/>
      <c r="F39" s="1004"/>
      <c r="G39" s="1595" t="s">
        <v>662</v>
      </c>
      <c r="H39" s="1596"/>
      <c r="I39" s="999">
        <v>3321</v>
      </c>
      <c r="J39" s="997">
        <v>3900</v>
      </c>
      <c r="K39" s="997">
        <v>4102</v>
      </c>
      <c r="L39" s="997">
        <v>4051</v>
      </c>
      <c r="M39" s="997">
        <v>3398</v>
      </c>
      <c r="N39" s="997">
        <v>3166</v>
      </c>
      <c r="O39" s="998">
        <v>3498</v>
      </c>
    </row>
    <row r="40" spans="2:15" ht="17.25" customHeight="1">
      <c r="B40" s="975"/>
      <c r="C40" s="976"/>
      <c r="D40" s="976"/>
      <c r="E40" s="1004"/>
      <c r="F40" s="1004"/>
      <c r="G40" s="1595" t="s">
        <v>663</v>
      </c>
      <c r="H40" s="1596"/>
      <c r="I40" s="999">
        <v>2755</v>
      </c>
      <c r="J40" s="997">
        <v>3099</v>
      </c>
      <c r="K40" s="109">
        <v>2840</v>
      </c>
      <c r="L40" s="997">
        <v>2994</v>
      </c>
      <c r="M40" s="997">
        <v>2841</v>
      </c>
      <c r="N40" s="997">
        <v>2911</v>
      </c>
      <c r="O40" s="998">
        <v>3071</v>
      </c>
    </row>
    <row r="41" spans="2:15" ht="17.25" customHeight="1">
      <c r="B41" s="975"/>
      <c r="C41" s="976"/>
      <c r="D41" s="976"/>
      <c r="E41" s="1004"/>
      <c r="F41" s="1004"/>
      <c r="G41" s="1595" t="s">
        <v>664</v>
      </c>
      <c r="H41" s="1596"/>
      <c r="I41" s="999">
        <v>4911</v>
      </c>
      <c r="J41" s="997">
        <v>4985</v>
      </c>
      <c r="K41" s="997">
        <v>5032</v>
      </c>
      <c r="L41" s="997">
        <v>4957</v>
      </c>
      <c r="M41" s="997">
        <v>4992</v>
      </c>
      <c r="N41" s="997">
        <v>4960</v>
      </c>
      <c r="O41" s="998">
        <v>4726</v>
      </c>
    </row>
    <row r="42" spans="2:15" ht="17.25" customHeight="1">
      <c r="B42" s="975"/>
      <c r="C42" s="976"/>
      <c r="D42" s="976"/>
      <c r="E42" s="1004"/>
      <c r="F42" s="1004"/>
      <c r="G42" s="1595" t="s">
        <v>665</v>
      </c>
      <c r="H42" s="1596"/>
      <c r="I42" s="999">
        <v>4358</v>
      </c>
      <c r="J42" s="997">
        <v>4215</v>
      </c>
      <c r="K42" s="997">
        <v>3719</v>
      </c>
      <c r="L42" s="997">
        <v>3513</v>
      </c>
      <c r="M42" s="997">
        <v>3935</v>
      </c>
      <c r="N42" s="997">
        <v>3790</v>
      </c>
      <c r="O42" s="998">
        <v>4728</v>
      </c>
    </row>
    <row r="43" spans="2:15" ht="17.25" customHeight="1">
      <c r="B43" s="975"/>
      <c r="C43" s="976"/>
      <c r="D43" s="976"/>
      <c r="E43" s="1004"/>
      <c r="F43" s="1004"/>
      <c r="G43" s="1595" t="s">
        <v>666</v>
      </c>
      <c r="H43" s="1596"/>
      <c r="I43" s="999">
        <v>2817</v>
      </c>
      <c r="J43" s="997">
        <v>2585</v>
      </c>
      <c r="K43" s="997">
        <v>2453</v>
      </c>
      <c r="L43" s="997">
        <v>2608</v>
      </c>
      <c r="M43" s="997">
        <v>2522</v>
      </c>
      <c r="N43" s="997">
        <v>2879</v>
      </c>
      <c r="O43" s="998">
        <v>2634</v>
      </c>
    </row>
    <row r="44" spans="2:15" ht="17.25" customHeight="1">
      <c r="B44" s="975"/>
      <c r="C44" s="976"/>
      <c r="D44" s="976"/>
      <c r="E44" s="1004"/>
      <c r="F44" s="1004"/>
      <c r="G44" s="1595" t="s">
        <v>667</v>
      </c>
      <c r="H44" s="1596"/>
      <c r="I44" s="999">
        <v>3961</v>
      </c>
      <c r="J44" s="997">
        <v>3620</v>
      </c>
      <c r="K44" s="997">
        <v>3520</v>
      </c>
      <c r="L44" s="997">
        <v>4302</v>
      </c>
      <c r="M44" s="997">
        <v>3781</v>
      </c>
      <c r="N44" s="997">
        <v>3658</v>
      </c>
      <c r="O44" s="998">
        <v>3681</v>
      </c>
    </row>
    <row r="45" spans="2:15" ht="17.25" customHeight="1">
      <c r="B45" s="975"/>
      <c r="C45" s="976"/>
      <c r="D45" s="976"/>
      <c r="E45" s="1004"/>
      <c r="F45" s="1004"/>
      <c r="G45" s="1595" t="s">
        <v>668</v>
      </c>
      <c r="H45" s="1596"/>
      <c r="I45" s="999">
        <v>10104</v>
      </c>
      <c r="J45" s="997">
        <v>10264</v>
      </c>
      <c r="K45" s="997">
        <v>8201</v>
      </c>
      <c r="L45" s="997">
        <v>11207</v>
      </c>
      <c r="M45" s="997">
        <v>10582</v>
      </c>
      <c r="N45" s="997">
        <v>9989</v>
      </c>
      <c r="O45" s="998">
        <v>11001</v>
      </c>
    </row>
    <row r="46" spans="2:15" s="991" customFormat="1" ht="17.25" customHeight="1">
      <c r="B46" s="992"/>
      <c r="C46" s="993"/>
      <c r="D46" s="1003"/>
      <c r="E46" s="1003"/>
      <c r="F46" s="1593" t="s">
        <v>701</v>
      </c>
      <c r="G46" s="1593"/>
      <c r="H46" s="1594"/>
      <c r="I46" s="994">
        <v>10764</v>
      </c>
      <c r="J46" s="995">
        <v>12389</v>
      </c>
      <c r="K46" s="995">
        <v>12329</v>
      </c>
      <c r="L46" s="995">
        <v>12140</v>
      </c>
      <c r="M46" s="995">
        <v>14621</v>
      </c>
      <c r="N46" s="995">
        <v>14941</v>
      </c>
      <c r="O46" s="996">
        <v>13551</v>
      </c>
    </row>
    <row r="47" spans="2:15" s="991" customFormat="1" ht="17.25" customHeight="1">
      <c r="B47" s="992"/>
      <c r="C47" s="993"/>
      <c r="D47" s="1003"/>
      <c r="E47" s="1003"/>
      <c r="F47" s="1593" t="s">
        <v>669</v>
      </c>
      <c r="G47" s="1593"/>
      <c r="H47" s="1594"/>
      <c r="I47" s="994">
        <v>18294</v>
      </c>
      <c r="J47" s="995">
        <v>17086</v>
      </c>
      <c r="K47" s="995">
        <v>17526</v>
      </c>
      <c r="L47" s="995">
        <v>19575</v>
      </c>
      <c r="M47" s="995">
        <v>19605</v>
      </c>
      <c r="N47" s="995">
        <v>16168</v>
      </c>
      <c r="O47" s="996">
        <v>17044</v>
      </c>
    </row>
    <row r="48" spans="2:15" s="991" customFormat="1" ht="17.25" customHeight="1">
      <c r="B48" s="992"/>
      <c r="C48" s="993"/>
      <c r="D48" s="1003"/>
      <c r="E48" s="1003"/>
      <c r="F48" s="1593" t="s">
        <v>670</v>
      </c>
      <c r="G48" s="1593"/>
      <c r="H48" s="1594"/>
      <c r="I48" s="994">
        <v>10364</v>
      </c>
      <c r="J48" s="995">
        <v>12235</v>
      </c>
      <c r="K48" s="995">
        <v>8957</v>
      </c>
      <c r="L48" s="995">
        <v>10999</v>
      </c>
      <c r="M48" s="995">
        <v>9011</v>
      </c>
      <c r="N48" s="995">
        <v>11447</v>
      </c>
      <c r="O48" s="996">
        <v>11666</v>
      </c>
    </row>
    <row r="49" spans="2:15" s="991" customFormat="1" ht="17.25" customHeight="1">
      <c r="B49" s="992"/>
      <c r="C49" s="993"/>
      <c r="D49" s="1003"/>
      <c r="E49" s="1003"/>
      <c r="F49" s="1593" t="s">
        <v>671</v>
      </c>
      <c r="G49" s="1593"/>
      <c r="H49" s="1594"/>
      <c r="I49" s="994">
        <v>20246</v>
      </c>
      <c r="J49" s="995">
        <v>20611</v>
      </c>
      <c r="K49" s="995">
        <v>18797</v>
      </c>
      <c r="L49" s="995">
        <v>16600</v>
      </c>
      <c r="M49" s="995">
        <v>17721</v>
      </c>
      <c r="N49" s="995">
        <v>19232</v>
      </c>
      <c r="O49" s="996">
        <v>19236</v>
      </c>
    </row>
    <row r="50" spans="2:15" s="991" customFormat="1" ht="17.25" customHeight="1">
      <c r="B50" s="992"/>
      <c r="C50" s="993"/>
      <c r="D50" s="1003"/>
      <c r="E50" s="1003"/>
      <c r="F50" s="1593" t="s">
        <v>672</v>
      </c>
      <c r="G50" s="1593"/>
      <c r="H50" s="1594"/>
      <c r="I50" s="994">
        <v>5910</v>
      </c>
      <c r="J50" s="995">
        <v>5595</v>
      </c>
      <c r="K50" s="995">
        <v>5581</v>
      </c>
      <c r="L50" s="995">
        <v>5920</v>
      </c>
      <c r="M50" s="995">
        <v>5369</v>
      </c>
      <c r="N50" s="995">
        <v>7949</v>
      </c>
      <c r="O50" s="996">
        <v>6878</v>
      </c>
    </row>
    <row r="51" spans="2:15" s="991" customFormat="1" ht="17.25" customHeight="1">
      <c r="B51" s="992"/>
      <c r="C51" s="993"/>
      <c r="D51" s="1003"/>
      <c r="E51" s="1003"/>
      <c r="F51" s="1593" t="s">
        <v>673</v>
      </c>
      <c r="G51" s="1593"/>
      <c r="H51" s="1594"/>
      <c r="I51" s="994">
        <v>22318</v>
      </c>
      <c r="J51" s="995">
        <v>23166</v>
      </c>
      <c r="K51" s="995">
        <v>21087</v>
      </c>
      <c r="L51" s="995">
        <v>24026</v>
      </c>
      <c r="M51" s="995">
        <v>27096</v>
      </c>
      <c r="N51" s="995">
        <v>23686</v>
      </c>
      <c r="O51" s="996">
        <v>27239</v>
      </c>
    </row>
    <row r="52" spans="2:15" s="991" customFormat="1" ht="17.25" customHeight="1">
      <c r="B52" s="992"/>
      <c r="C52" s="993"/>
      <c r="D52" s="1003"/>
      <c r="E52" s="1003"/>
      <c r="F52" s="1593" t="s">
        <v>674</v>
      </c>
      <c r="G52" s="1593"/>
      <c r="H52" s="1594"/>
      <c r="I52" s="994">
        <v>8126</v>
      </c>
      <c r="J52" s="995">
        <v>9299</v>
      </c>
      <c r="K52" s="995">
        <v>10391</v>
      </c>
      <c r="L52" s="995">
        <v>7434</v>
      </c>
      <c r="M52" s="995">
        <v>11057</v>
      </c>
      <c r="N52" s="995">
        <v>11147</v>
      </c>
      <c r="O52" s="996">
        <v>11729</v>
      </c>
    </row>
    <row r="53" spans="2:15" s="991" customFormat="1" ht="17.25" customHeight="1">
      <c r="B53" s="992"/>
      <c r="C53" s="993"/>
      <c r="D53" s="1003"/>
      <c r="E53" s="1003"/>
      <c r="F53" s="1593" t="s">
        <v>727</v>
      </c>
      <c r="G53" s="1593"/>
      <c r="H53" s="1594"/>
      <c r="I53" s="994">
        <v>20071</v>
      </c>
      <c r="J53" s="995">
        <v>24916</v>
      </c>
      <c r="K53" s="995">
        <v>20480</v>
      </c>
      <c r="L53" s="995">
        <v>22520</v>
      </c>
      <c r="M53" s="995">
        <v>26676</v>
      </c>
      <c r="N53" s="995">
        <v>23236</v>
      </c>
      <c r="O53" s="996">
        <v>24628</v>
      </c>
    </row>
    <row r="54" spans="2:15" s="991" customFormat="1" ht="17.25" customHeight="1">
      <c r="B54" s="992"/>
      <c r="C54" s="993"/>
      <c r="D54" s="1003"/>
      <c r="E54" s="1003"/>
      <c r="F54" s="1593" t="s">
        <v>675</v>
      </c>
      <c r="G54" s="1593"/>
      <c r="H54" s="1594"/>
      <c r="I54" s="994">
        <v>83877</v>
      </c>
      <c r="J54" s="995">
        <v>80198</v>
      </c>
      <c r="K54" s="995">
        <v>69138</v>
      </c>
      <c r="L54" s="995">
        <v>82710</v>
      </c>
      <c r="M54" s="995">
        <v>82623</v>
      </c>
      <c r="N54" s="995">
        <v>83557</v>
      </c>
      <c r="O54" s="996">
        <v>77077</v>
      </c>
    </row>
    <row r="55" spans="2:15" s="991" customFormat="1" ht="17.25" customHeight="1">
      <c r="B55" s="992"/>
      <c r="C55" s="1003"/>
      <c r="D55" s="1003"/>
      <c r="E55" s="1593" t="s">
        <v>676</v>
      </c>
      <c r="F55" s="1593"/>
      <c r="G55" s="1593"/>
      <c r="H55" s="1594"/>
      <c r="I55" s="994">
        <v>63635</v>
      </c>
      <c r="J55" s="995">
        <f>SUM(J56:J58)</f>
        <v>56573</v>
      </c>
      <c r="K55" s="995">
        <f>SUM(K56:K58)</f>
        <v>56830</v>
      </c>
      <c r="L55" s="995">
        <v>66962</v>
      </c>
      <c r="M55" s="995">
        <f>SUM(M56:M58)</f>
        <v>69723</v>
      </c>
      <c r="N55" s="995">
        <v>64729</v>
      </c>
      <c r="O55" s="996">
        <f>SUM(O56:O58)</f>
        <v>64671</v>
      </c>
    </row>
    <row r="56" spans="1:15" ht="17.25" customHeight="1">
      <c r="A56" s="991"/>
      <c r="B56" s="975"/>
      <c r="C56" s="1004"/>
      <c r="D56" s="1004"/>
      <c r="E56" s="1004"/>
      <c r="F56" s="1595" t="s">
        <v>728</v>
      </c>
      <c r="G56" s="1595"/>
      <c r="H56" s="1596"/>
      <c r="I56" s="999">
        <v>36568</v>
      </c>
      <c r="J56" s="997">
        <v>31040</v>
      </c>
      <c r="K56" s="997">
        <v>32928</v>
      </c>
      <c r="L56" s="997">
        <v>39268</v>
      </c>
      <c r="M56" s="997">
        <v>40375</v>
      </c>
      <c r="N56" s="997">
        <v>36659</v>
      </c>
      <c r="O56" s="998">
        <v>37380</v>
      </c>
    </row>
    <row r="57" spans="2:15" ht="17.25" customHeight="1">
      <c r="B57" s="975"/>
      <c r="C57" s="1004"/>
      <c r="D57" s="1004"/>
      <c r="E57" s="1004"/>
      <c r="F57" s="1595" t="s">
        <v>677</v>
      </c>
      <c r="G57" s="1595"/>
      <c r="H57" s="1596"/>
      <c r="I57" s="999">
        <v>26721</v>
      </c>
      <c r="J57" s="997">
        <v>25388</v>
      </c>
      <c r="K57" s="997">
        <v>23676</v>
      </c>
      <c r="L57" s="997">
        <v>27405</v>
      </c>
      <c r="M57" s="997">
        <v>28625</v>
      </c>
      <c r="N57" s="997">
        <v>27872</v>
      </c>
      <c r="O57" s="998">
        <v>26834</v>
      </c>
    </row>
    <row r="58" spans="2:15" ht="17.25" customHeight="1">
      <c r="B58" s="975"/>
      <c r="C58" s="1004"/>
      <c r="D58" s="1004"/>
      <c r="E58" s="1004"/>
      <c r="F58" s="1595" t="s">
        <v>678</v>
      </c>
      <c r="G58" s="1595"/>
      <c r="H58" s="1596"/>
      <c r="I58" s="999">
        <v>344</v>
      </c>
      <c r="J58" s="997">
        <v>145</v>
      </c>
      <c r="K58" s="997">
        <v>226</v>
      </c>
      <c r="L58" s="997">
        <v>288</v>
      </c>
      <c r="M58" s="997">
        <v>723</v>
      </c>
      <c r="N58" s="997">
        <v>197</v>
      </c>
      <c r="O58" s="998">
        <v>457</v>
      </c>
    </row>
    <row r="59" spans="2:15" s="991" customFormat="1" ht="17.25" customHeight="1">
      <c r="B59" s="1597" t="s">
        <v>679</v>
      </c>
      <c r="C59" s="1598"/>
      <c r="D59" s="1598"/>
      <c r="E59" s="1598"/>
      <c r="F59" s="1598"/>
      <c r="G59" s="1598"/>
      <c r="H59" s="1594"/>
      <c r="I59" s="994">
        <v>217059</v>
      </c>
      <c r="J59" s="995">
        <v>202636</v>
      </c>
      <c r="K59" s="995">
        <v>223803</v>
      </c>
      <c r="L59" s="995">
        <v>239161</v>
      </c>
      <c r="M59" s="995">
        <v>233744</v>
      </c>
      <c r="N59" s="995">
        <f>SUM(N60:N63)</f>
        <v>201250</v>
      </c>
      <c r="O59" s="996">
        <f>SUM(O60:O63)</f>
        <v>257170</v>
      </c>
    </row>
    <row r="60" spans="2:15" ht="17.25" customHeight="1">
      <c r="B60" s="975"/>
      <c r="C60" s="976"/>
      <c r="D60" s="976"/>
      <c r="E60" s="976"/>
      <c r="F60" s="1602" t="s">
        <v>729</v>
      </c>
      <c r="G60" s="1602"/>
      <c r="H60" s="1596"/>
      <c r="I60" s="999">
        <v>179180</v>
      </c>
      <c r="J60" s="997">
        <v>145607</v>
      </c>
      <c r="K60" s="997">
        <v>180515</v>
      </c>
      <c r="L60" s="997">
        <v>194243</v>
      </c>
      <c r="M60" s="997">
        <v>193188</v>
      </c>
      <c r="N60" s="997">
        <v>150004</v>
      </c>
      <c r="O60" s="998">
        <v>210287</v>
      </c>
    </row>
    <row r="61" spans="2:15" ht="17.25" customHeight="1">
      <c r="B61" s="975"/>
      <c r="C61" s="976"/>
      <c r="D61" s="976"/>
      <c r="E61" s="976"/>
      <c r="F61" s="1602" t="s">
        <v>730</v>
      </c>
      <c r="G61" s="1602"/>
      <c r="H61" s="1596"/>
      <c r="I61" s="999">
        <v>22399</v>
      </c>
      <c r="J61" s="997">
        <v>19027</v>
      </c>
      <c r="K61" s="997">
        <v>20687</v>
      </c>
      <c r="L61" s="997">
        <v>28347</v>
      </c>
      <c r="M61" s="997">
        <v>23380</v>
      </c>
      <c r="N61" s="997">
        <v>18839</v>
      </c>
      <c r="O61" s="998">
        <v>23078</v>
      </c>
    </row>
    <row r="62" spans="2:15" ht="17.25" customHeight="1">
      <c r="B62" s="975"/>
      <c r="C62" s="1004"/>
      <c r="D62" s="1004"/>
      <c r="E62" s="1004"/>
      <c r="F62" s="1595" t="s">
        <v>731</v>
      </c>
      <c r="G62" s="1595"/>
      <c r="H62" s="1596"/>
      <c r="I62" s="999">
        <v>13058</v>
      </c>
      <c r="J62" s="997">
        <v>14321</v>
      </c>
      <c r="K62" s="997">
        <v>14389</v>
      </c>
      <c r="L62" s="997">
        <v>15457</v>
      </c>
      <c r="M62" s="997">
        <v>11570</v>
      </c>
      <c r="N62" s="997">
        <v>11044</v>
      </c>
      <c r="O62" s="998">
        <v>13048</v>
      </c>
    </row>
    <row r="63" spans="2:15" ht="17.25" customHeight="1">
      <c r="B63" s="975"/>
      <c r="C63" s="1004"/>
      <c r="D63" s="1004"/>
      <c r="E63" s="1004"/>
      <c r="F63" s="1595" t="s">
        <v>678</v>
      </c>
      <c r="G63" s="1595"/>
      <c r="H63" s="1596"/>
      <c r="I63" s="999">
        <v>2421</v>
      </c>
      <c r="J63" s="997">
        <v>23680</v>
      </c>
      <c r="K63" s="997">
        <v>8211</v>
      </c>
      <c r="L63" s="997">
        <v>1113</v>
      </c>
      <c r="M63" s="997">
        <v>5604</v>
      </c>
      <c r="N63" s="997">
        <v>21363</v>
      </c>
      <c r="O63" s="998">
        <v>10757</v>
      </c>
    </row>
    <row r="64" spans="1:15" s="991" customFormat="1" ht="17.25" customHeight="1">
      <c r="A64" s="963"/>
      <c r="B64" s="1587" t="s">
        <v>570</v>
      </c>
      <c r="C64" s="1588"/>
      <c r="D64" s="1588"/>
      <c r="E64" s="1588"/>
      <c r="F64" s="1588"/>
      <c r="G64" s="1588"/>
      <c r="H64" s="1589"/>
      <c r="I64" s="994">
        <v>83263</v>
      </c>
      <c r="J64" s="995">
        <v>79730</v>
      </c>
      <c r="K64" s="995">
        <v>102272</v>
      </c>
      <c r="L64" s="995">
        <v>83819</v>
      </c>
      <c r="M64" s="995">
        <v>98915</v>
      </c>
      <c r="N64" s="995">
        <v>105175</v>
      </c>
      <c r="O64" s="996">
        <v>100095</v>
      </c>
    </row>
    <row r="65" spans="2:15" ht="17.25" customHeight="1">
      <c r="B65" s="1590" t="s">
        <v>732</v>
      </c>
      <c r="C65" s="1591"/>
      <c r="D65" s="1591"/>
      <c r="E65" s="1591"/>
      <c r="F65" s="1591"/>
      <c r="G65" s="1591"/>
      <c r="H65" s="1592"/>
      <c r="I65" s="1005">
        <v>10157</v>
      </c>
      <c r="J65" s="1006">
        <v>11882</v>
      </c>
      <c r="K65" s="1006">
        <v>12738</v>
      </c>
      <c r="L65" s="1006">
        <v>11983</v>
      </c>
      <c r="M65" s="1006">
        <v>16597</v>
      </c>
      <c r="N65" s="1006">
        <v>15551</v>
      </c>
      <c r="O65" s="1007">
        <v>13701</v>
      </c>
    </row>
    <row r="66" spans="2:11" ht="17.25" customHeight="1">
      <c r="B66" s="963" t="s">
        <v>733</v>
      </c>
      <c r="K66" s="1011"/>
    </row>
    <row r="67" ht="17.25" customHeight="1">
      <c r="K67" s="1009"/>
    </row>
  </sheetData>
  <mergeCells count="61">
    <mergeCell ref="B64:H64"/>
    <mergeCell ref="B65:H65"/>
    <mergeCell ref="F47:H47"/>
    <mergeCell ref="F48:H48"/>
    <mergeCell ref="F56:H56"/>
    <mergeCell ref="B59:H59"/>
    <mergeCell ref="F54:H54"/>
    <mergeCell ref="E55:H55"/>
    <mergeCell ref="F49:H49"/>
    <mergeCell ref="F50:H50"/>
    <mergeCell ref="F46:H46"/>
    <mergeCell ref="G39:H39"/>
    <mergeCell ref="G40:H40"/>
    <mergeCell ref="G41:H41"/>
    <mergeCell ref="G42:H42"/>
    <mergeCell ref="G43:H43"/>
    <mergeCell ref="G44:H44"/>
    <mergeCell ref="G35:H35"/>
    <mergeCell ref="G36:H36"/>
    <mergeCell ref="G45:H45"/>
    <mergeCell ref="G38:H38"/>
    <mergeCell ref="B30:H30"/>
    <mergeCell ref="C31:H31"/>
    <mergeCell ref="F32:H32"/>
    <mergeCell ref="G33:H33"/>
    <mergeCell ref="B10:H10"/>
    <mergeCell ref="E12:H12"/>
    <mergeCell ref="F13:H13"/>
    <mergeCell ref="B11:H11"/>
    <mergeCell ref="B6:G6"/>
    <mergeCell ref="B7:G7"/>
    <mergeCell ref="B8:G8"/>
    <mergeCell ref="B9:G9"/>
    <mergeCell ref="G14:H14"/>
    <mergeCell ref="G15:H15"/>
    <mergeCell ref="F16:H16"/>
    <mergeCell ref="E17:H17"/>
    <mergeCell ref="E18:H18"/>
    <mergeCell ref="F19:H19"/>
    <mergeCell ref="B28:H28"/>
    <mergeCell ref="B29:H29"/>
    <mergeCell ref="F20:H20"/>
    <mergeCell ref="F21:H21"/>
    <mergeCell ref="E22:H22"/>
    <mergeCell ref="B23:H23"/>
    <mergeCell ref="E24:H24"/>
    <mergeCell ref="E25:H25"/>
    <mergeCell ref="F61:H61"/>
    <mergeCell ref="F62:H62"/>
    <mergeCell ref="F63:H63"/>
    <mergeCell ref="F60:H60"/>
    <mergeCell ref="B5:H5"/>
    <mergeCell ref="G34:H34"/>
    <mergeCell ref="F57:H57"/>
    <mergeCell ref="F58:H58"/>
    <mergeCell ref="F52:H52"/>
    <mergeCell ref="F53:H53"/>
    <mergeCell ref="F51:H51"/>
    <mergeCell ref="E26:H26"/>
    <mergeCell ref="E27:H27"/>
    <mergeCell ref="G37:H37"/>
  </mergeCells>
  <printOptions/>
  <pageMargins left="0.75" right="0.75" top="1" bottom="1" header="0.512" footer="0.512"/>
  <pageSetup orientation="portrait" paperSize="9"/>
</worksheet>
</file>

<file path=xl/worksheets/sheet28.xml><?xml version="1.0" encoding="utf-8"?>
<worksheet xmlns="http://schemas.openxmlformats.org/spreadsheetml/2006/main" xmlns:r="http://schemas.openxmlformats.org/officeDocument/2006/relationships">
  <dimension ref="A2:N17"/>
  <sheetViews>
    <sheetView workbookViewId="0" topLeftCell="A1">
      <selection activeCell="A1" sqref="A1"/>
    </sheetView>
  </sheetViews>
  <sheetFormatPr defaultColWidth="9.00390625" defaultRowHeight="15" customHeight="1"/>
  <cols>
    <col min="1" max="1" width="3.625" style="23" customWidth="1"/>
    <col min="2" max="2" width="10.625" style="23" customWidth="1"/>
    <col min="3" max="3" width="9.50390625" style="23" customWidth="1"/>
    <col min="4" max="4" width="10.625" style="23" customWidth="1"/>
    <col min="5" max="6" width="8.625" style="23" customWidth="1"/>
    <col min="7" max="7" width="7.375" style="23" customWidth="1"/>
    <col min="8" max="8" width="7.50390625" style="23" customWidth="1"/>
    <col min="9" max="10" width="6.625" style="23" customWidth="1"/>
    <col min="11" max="11" width="7.50390625" style="23" customWidth="1"/>
    <col min="12" max="14" width="6.625" style="23" customWidth="1"/>
    <col min="15" max="16384" width="9.00390625" style="23" customWidth="1"/>
  </cols>
  <sheetData>
    <row r="2" ht="15" customHeight="1">
      <c r="B2" s="24" t="s">
        <v>760</v>
      </c>
    </row>
    <row r="3" spans="2:14" ht="15" customHeight="1" thickBot="1">
      <c r="B3" s="26"/>
      <c r="C3" s="26"/>
      <c r="D3" s="26"/>
      <c r="E3" s="26"/>
      <c r="F3" s="26"/>
      <c r="G3" s="26"/>
      <c r="H3" s="26"/>
      <c r="I3" s="26"/>
      <c r="J3" s="26"/>
      <c r="K3" s="26"/>
      <c r="L3" s="26"/>
      <c r="M3" s="26"/>
      <c r="N3" s="53"/>
    </row>
    <row r="4" spans="1:14" ht="15" customHeight="1" thickTop="1">
      <c r="A4" s="41"/>
      <c r="B4" s="1613" t="s">
        <v>737</v>
      </c>
      <c r="C4" s="1013" t="s">
        <v>738</v>
      </c>
      <c r="D4" s="1012" t="s">
        <v>739</v>
      </c>
      <c r="E4" s="1014" t="s">
        <v>740</v>
      </c>
      <c r="F4" s="1013" t="s">
        <v>747</v>
      </c>
      <c r="G4" s="1618" t="s">
        <v>741</v>
      </c>
      <c r="H4" s="1619"/>
      <c r="I4" s="1619"/>
      <c r="J4" s="1619"/>
      <c r="K4" s="1619"/>
      <c r="L4" s="1619"/>
      <c r="M4" s="1619"/>
      <c r="N4" s="1620"/>
    </row>
    <row r="5" spans="1:14" ht="15" customHeight="1">
      <c r="A5" s="41"/>
      <c r="B5" s="1614"/>
      <c r="C5" s="1015"/>
      <c r="D5" s="1016" t="s">
        <v>748</v>
      </c>
      <c r="E5" s="1017"/>
      <c r="F5" s="1018" t="s">
        <v>749</v>
      </c>
      <c r="G5" s="1616" t="s">
        <v>750</v>
      </c>
      <c r="H5" s="1236" t="s">
        <v>751</v>
      </c>
      <c r="I5" s="1617"/>
      <c r="J5" s="1617"/>
      <c r="K5" s="1617"/>
      <c r="L5" s="1617"/>
      <c r="M5" s="1617"/>
      <c r="N5" s="1617"/>
    </row>
    <row r="6" spans="1:14" ht="15" customHeight="1">
      <c r="A6" s="41"/>
      <c r="B6" s="1615"/>
      <c r="C6" s="1019" t="s">
        <v>752</v>
      </c>
      <c r="D6" s="1020" t="s">
        <v>753</v>
      </c>
      <c r="E6" s="1021" t="s">
        <v>754</v>
      </c>
      <c r="F6" s="1022" t="s">
        <v>755</v>
      </c>
      <c r="G6" s="1616"/>
      <c r="H6" s="167" t="s">
        <v>756</v>
      </c>
      <c r="I6" s="167" t="s">
        <v>742</v>
      </c>
      <c r="J6" s="167" t="s">
        <v>743</v>
      </c>
      <c r="K6" s="167" t="s">
        <v>744</v>
      </c>
      <c r="L6" s="167" t="s">
        <v>745</v>
      </c>
      <c r="M6" s="167" t="s">
        <v>746</v>
      </c>
      <c r="N6" s="167" t="s">
        <v>678</v>
      </c>
    </row>
    <row r="7" spans="1:14" ht="15" customHeight="1">
      <c r="A7" s="41"/>
      <c r="B7" s="1023" t="s">
        <v>757</v>
      </c>
      <c r="C7" s="1024">
        <v>9700</v>
      </c>
      <c r="D7" s="1025">
        <v>100</v>
      </c>
      <c r="E7" s="1026">
        <v>6618</v>
      </c>
      <c r="F7" s="1027">
        <f>(E7*100)/C7</f>
        <v>68.22680412371135</v>
      </c>
      <c r="G7" s="1026">
        <v>4087</v>
      </c>
      <c r="H7" s="1026">
        <f>SUM(I7:N7)</f>
        <v>1136</v>
      </c>
      <c r="I7" s="1026">
        <v>18</v>
      </c>
      <c r="J7" s="1026">
        <v>320</v>
      </c>
      <c r="K7" s="1026">
        <v>720</v>
      </c>
      <c r="L7" s="1026">
        <v>8</v>
      </c>
      <c r="M7" s="1026">
        <v>21</v>
      </c>
      <c r="N7" s="1028">
        <v>49</v>
      </c>
    </row>
    <row r="8" spans="1:14" ht="15" customHeight="1">
      <c r="A8" s="41"/>
      <c r="B8" s="1029">
        <v>50</v>
      </c>
      <c r="C8" s="1030">
        <v>8989</v>
      </c>
      <c r="D8" s="1031">
        <v>92.7</v>
      </c>
      <c r="E8" s="324">
        <v>6691</v>
      </c>
      <c r="F8" s="1032">
        <f>(E8*100)/C8</f>
        <v>74.43542107019691</v>
      </c>
      <c r="G8" s="324">
        <v>3249</v>
      </c>
      <c r="H8" s="324">
        <v>806</v>
      </c>
      <c r="I8" s="324">
        <v>20</v>
      </c>
      <c r="J8" s="324">
        <v>102</v>
      </c>
      <c r="K8" s="324">
        <v>635</v>
      </c>
      <c r="L8" s="324">
        <v>9</v>
      </c>
      <c r="M8" s="324">
        <v>6</v>
      </c>
      <c r="N8" s="325">
        <v>34</v>
      </c>
    </row>
    <row r="9" spans="1:14" ht="15" customHeight="1">
      <c r="A9" s="41"/>
      <c r="B9" s="1029">
        <v>55</v>
      </c>
      <c r="C9" s="1030">
        <v>9790</v>
      </c>
      <c r="D9" s="1031">
        <v>100.9</v>
      </c>
      <c r="E9" s="324">
        <v>7213</v>
      </c>
      <c r="F9" s="1032">
        <f>(E9*100)/C9</f>
        <v>73.67722165474974</v>
      </c>
      <c r="G9" s="324">
        <v>3288</v>
      </c>
      <c r="H9" s="324">
        <f>SUM(I9:N9)</f>
        <v>1410</v>
      </c>
      <c r="I9" s="324">
        <v>0</v>
      </c>
      <c r="J9" s="324">
        <v>231</v>
      </c>
      <c r="K9" s="324">
        <v>1111</v>
      </c>
      <c r="L9" s="324">
        <v>37</v>
      </c>
      <c r="M9" s="324">
        <v>4</v>
      </c>
      <c r="N9" s="325">
        <v>27</v>
      </c>
    </row>
    <row r="10" spans="1:14" ht="15" customHeight="1">
      <c r="A10" s="41"/>
      <c r="B10" s="1029"/>
      <c r="C10" s="1030"/>
      <c r="D10" s="1031"/>
      <c r="E10" s="324"/>
      <c r="F10" s="1032"/>
      <c r="G10" s="324"/>
      <c r="H10" s="324"/>
      <c r="I10" s="324"/>
      <c r="J10" s="324"/>
      <c r="K10" s="324"/>
      <c r="L10" s="324"/>
      <c r="M10" s="324"/>
      <c r="N10" s="325"/>
    </row>
    <row r="11" spans="1:14" ht="15" customHeight="1">
      <c r="A11" s="41"/>
      <c r="B11" s="1029">
        <v>56</v>
      </c>
      <c r="C11" s="1030">
        <v>11692</v>
      </c>
      <c r="D11" s="1031">
        <v>120.5</v>
      </c>
      <c r="E11" s="324">
        <v>10139</v>
      </c>
      <c r="F11" s="1032">
        <f>(E11*100)/C11</f>
        <v>86.7174136161478</v>
      </c>
      <c r="G11" s="324">
        <v>4218</v>
      </c>
      <c r="H11" s="324">
        <f>SUM(I11:N11)</f>
        <v>1841</v>
      </c>
      <c r="I11" s="324">
        <v>17</v>
      </c>
      <c r="J11" s="324">
        <v>239</v>
      </c>
      <c r="K11" s="324">
        <v>1490</v>
      </c>
      <c r="L11" s="324">
        <v>50</v>
      </c>
      <c r="M11" s="324">
        <v>9</v>
      </c>
      <c r="N11" s="325">
        <v>36</v>
      </c>
    </row>
    <row r="12" spans="1:14" ht="15" customHeight="1">
      <c r="A12" s="41"/>
      <c r="B12" s="1029">
        <v>57</v>
      </c>
      <c r="C12" s="1030">
        <v>12869</v>
      </c>
      <c r="D12" s="1031">
        <v>132.7</v>
      </c>
      <c r="E12" s="324">
        <v>11393</v>
      </c>
      <c r="F12" s="1032">
        <f>(E12*100)/C12</f>
        <v>88.53057735643795</v>
      </c>
      <c r="G12" s="324">
        <v>4471</v>
      </c>
      <c r="H12" s="324">
        <f>SUM(I12:N12)</f>
        <v>1713</v>
      </c>
      <c r="I12" s="324">
        <v>3</v>
      </c>
      <c r="J12" s="324">
        <v>164</v>
      </c>
      <c r="K12" s="324">
        <v>1394</v>
      </c>
      <c r="L12" s="324">
        <v>68</v>
      </c>
      <c r="M12" s="324">
        <v>7</v>
      </c>
      <c r="N12" s="325">
        <v>77</v>
      </c>
    </row>
    <row r="13" spans="1:14" s="888" customFormat="1" ht="15" customHeight="1">
      <c r="A13" s="1033"/>
      <c r="B13" s="1034">
        <v>58</v>
      </c>
      <c r="C13" s="1035">
        <v>11939</v>
      </c>
      <c r="D13" s="1036">
        <v>123.1</v>
      </c>
      <c r="E13" s="330">
        <v>10628</v>
      </c>
      <c r="F13" s="1037">
        <f>(E13*100)/C13</f>
        <v>89.0191808359159</v>
      </c>
      <c r="G13" s="330">
        <v>4147</v>
      </c>
      <c r="H13" s="330">
        <f>SUM(I13:N13)</f>
        <v>1945</v>
      </c>
      <c r="I13" s="330">
        <v>5</v>
      </c>
      <c r="J13" s="330">
        <v>215</v>
      </c>
      <c r="K13" s="330">
        <v>1582</v>
      </c>
      <c r="L13" s="330">
        <v>46</v>
      </c>
      <c r="M13" s="330">
        <v>37</v>
      </c>
      <c r="N13" s="331">
        <v>60</v>
      </c>
    </row>
    <row r="14" spans="1:14" s="888" customFormat="1" ht="15" customHeight="1">
      <c r="A14" s="1033"/>
      <c r="B14" s="1034">
        <v>59</v>
      </c>
      <c r="C14" s="1035">
        <v>10070</v>
      </c>
      <c r="D14" s="1036">
        <v>103.8</v>
      </c>
      <c r="E14" s="330">
        <v>8768</v>
      </c>
      <c r="F14" s="1037">
        <f>(E14*100)/C14</f>
        <v>87.07050645481628</v>
      </c>
      <c r="G14" s="330">
        <v>3683</v>
      </c>
      <c r="H14" s="330">
        <f>SUM(I14:N14)</f>
        <v>1795</v>
      </c>
      <c r="I14" s="330">
        <v>2</v>
      </c>
      <c r="J14" s="330">
        <v>277</v>
      </c>
      <c r="K14" s="330">
        <v>1362</v>
      </c>
      <c r="L14" s="330">
        <v>83</v>
      </c>
      <c r="M14" s="330">
        <v>26</v>
      </c>
      <c r="N14" s="331">
        <v>45</v>
      </c>
    </row>
    <row r="15" spans="1:14" ht="7.5" customHeight="1">
      <c r="A15" s="41"/>
      <c r="B15" s="1038"/>
      <c r="C15" s="1039"/>
      <c r="D15" s="1040"/>
      <c r="E15" s="1040"/>
      <c r="F15" s="1041"/>
      <c r="G15" s="1040"/>
      <c r="H15" s="1040"/>
      <c r="I15" s="1040"/>
      <c r="J15" s="1040"/>
      <c r="K15" s="1040"/>
      <c r="L15" s="1040"/>
      <c r="M15" s="1040"/>
      <c r="N15" s="1042"/>
    </row>
    <row r="16" ht="15" customHeight="1">
      <c r="B16" s="23" t="s">
        <v>758</v>
      </c>
    </row>
    <row r="17" ht="15" customHeight="1">
      <c r="B17" s="23" t="s">
        <v>759</v>
      </c>
    </row>
  </sheetData>
  <mergeCells count="4">
    <mergeCell ref="B4:B6"/>
    <mergeCell ref="G5:G6"/>
    <mergeCell ref="H5:N5"/>
    <mergeCell ref="G4:N4"/>
  </mergeCells>
  <printOptions/>
  <pageMargins left="0.2755905511811024" right="0.31496062992125984" top="0.5905511811023623" bottom="0.3937007874015748" header="0.2755905511811024" footer="0.1968503937007874"/>
  <pageSetup horizontalDpi="400" verticalDpi="400" orientation="portrait" paperSize="9" r:id="rId2"/>
  <drawing r:id="rId1"/>
</worksheet>
</file>

<file path=xl/worksheets/sheet29.xml><?xml version="1.0" encoding="utf-8"?>
<worksheet xmlns="http://schemas.openxmlformats.org/spreadsheetml/2006/main" xmlns:r="http://schemas.openxmlformats.org/officeDocument/2006/relationships">
  <dimension ref="A2:I29"/>
  <sheetViews>
    <sheetView workbookViewId="0" topLeftCell="A1">
      <selection activeCell="A1" sqref="A1"/>
    </sheetView>
  </sheetViews>
  <sheetFormatPr defaultColWidth="9.00390625" defaultRowHeight="15" customHeight="1"/>
  <cols>
    <col min="1" max="1" width="3.625" style="1043" customWidth="1"/>
    <col min="2" max="2" width="2.625" style="1043" customWidth="1"/>
    <col min="3" max="3" width="19.125" style="1043" customWidth="1"/>
    <col min="4" max="8" width="11.875" style="1043" customWidth="1"/>
    <col min="9" max="9" width="11.75390625" style="1043" customWidth="1"/>
    <col min="10" max="16384" width="9.00390625" style="1043" customWidth="1"/>
  </cols>
  <sheetData>
    <row r="2" ht="15" customHeight="1">
      <c r="B2" s="1044" t="s">
        <v>786</v>
      </c>
    </row>
    <row r="3" spans="3:7" ht="15" customHeight="1" thickBot="1">
      <c r="C3" s="1044"/>
      <c r="D3" s="1045"/>
      <c r="E3" s="1045"/>
      <c r="F3" s="1045"/>
      <c r="G3" s="1045"/>
    </row>
    <row r="4" spans="1:9" s="1046" customFormat="1" ht="15" customHeight="1" thickTop="1">
      <c r="A4" s="325"/>
      <c r="B4" s="1627" t="s">
        <v>778</v>
      </c>
      <c r="C4" s="1628"/>
      <c r="D4" s="1623" t="s">
        <v>779</v>
      </c>
      <c r="E4" s="1624"/>
      <c r="F4" s="1625"/>
      <c r="G4" s="1623" t="s">
        <v>780</v>
      </c>
      <c r="H4" s="1624"/>
      <c r="I4" s="1626"/>
    </row>
    <row r="5" spans="1:9" s="1046" customFormat="1" ht="15" customHeight="1">
      <c r="A5" s="325"/>
      <c r="B5" s="1629"/>
      <c r="C5" s="1630"/>
      <c r="D5" s="166" t="s">
        <v>738</v>
      </c>
      <c r="E5" s="166" t="s">
        <v>740</v>
      </c>
      <c r="F5" s="166" t="s">
        <v>761</v>
      </c>
      <c r="G5" s="166" t="s">
        <v>738</v>
      </c>
      <c r="H5" s="166" t="s">
        <v>740</v>
      </c>
      <c r="I5" s="166" t="s">
        <v>761</v>
      </c>
    </row>
    <row r="6" spans="1:9" s="1050" customFormat="1" ht="19.5" customHeight="1">
      <c r="A6" s="331"/>
      <c r="B6" s="1621" t="s">
        <v>781</v>
      </c>
      <c r="C6" s="1622"/>
      <c r="D6" s="1047">
        <f aca="true" t="shared" si="0" ref="D6:I6">SUM(D7:D27)</f>
        <v>11939</v>
      </c>
      <c r="E6" s="1048">
        <f t="shared" si="0"/>
        <v>10628</v>
      </c>
      <c r="F6" s="1048">
        <f t="shared" si="0"/>
        <v>4147</v>
      </c>
      <c r="G6" s="1048">
        <f t="shared" si="0"/>
        <v>10070</v>
      </c>
      <c r="H6" s="1048">
        <f t="shared" si="0"/>
        <v>8768</v>
      </c>
      <c r="I6" s="1049">
        <f t="shared" si="0"/>
        <v>3683</v>
      </c>
    </row>
    <row r="7" spans="1:9" s="1046" customFormat="1" ht="12">
      <c r="A7" s="325"/>
      <c r="B7" s="1051"/>
      <c r="C7" s="1052" t="s">
        <v>782</v>
      </c>
      <c r="D7" s="323">
        <v>9</v>
      </c>
      <c r="E7" s="324">
        <v>9</v>
      </c>
      <c r="F7" s="324">
        <v>8</v>
      </c>
      <c r="G7" s="324">
        <v>10</v>
      </c>
      <c r="H7" s="324">
        <v>11</v>
      </c>
      <c r="I7" s="325">
        <v>12</v>
      </c>
    </row>
    <row r="8" spans="1:9" s="1046" customFormat="1" ht="12">
      <c r="A8" s="325"/>
      <c r="B8" s="1051"/>
      <c r="C8" s="1052" t="s">
        <v>762</v>
      </c>
      <c r="D8" s="323">
        <v>7</v>
      </c>
      <c r="E8" s="324">
        <v>7</v>
      </c>
      <c r="F8" s="324">
        <v>8</v>
      </c>
      <c r="G8" s="324">
        <v>7</v>
      </c>
      <c r="H8" s="324">
        <v>6</v>
      </c>
      <c r="I8" s="325">
        <v>5</v>
      </c>
    </row>
    <row r="9" spans="1:9" s="1046" customFormat="1" ht="12">
      <c r="A9" s="325"/>
      <c r="B9" s="1051"/>
      <c r="C9" s="1052" t="s">
        <v>763</v>
      </c>
      <c r="D9" s="323">
        <v>11</v>
      </c>
      <c r="E9" s="324">
        <v>10</v>
      </c>
      <c r="F9" s="324">
        <v>5</v>
      </c>
      <c r="G9" s="324">
        <v>16</v>
      </c>
      <c r="H9" s="324">
        <v>15</v>
      </c>
      <c r="I9" s="325">
        <v>5</v>
      </c>
    </row>
    <row r="10" spans="1:9" s="1046" customFormat="1" ht="12">
      <c r="A10" s="325"/>
      <c r="B10" s="1051"/>
      <c r="C10" s="1052" t="s">
        <v>764</v>
      </c>
      <c r="D10" s="323">
        <v>7</v>
      </c>
      <c r="E10" s="324">
        <v>7</v>
      </c>
      <c r="F10" s="324">
        <v>9</v>
      </c>
      <c r="G10" s="324">
        <v>1</v>
      </c>
      <c r="H10" s="324">
        <v>1</v>
      </c>
      <c r="I10" s="325">
        <v>1</v>
      </c>
    </row>
    <row r="11" spans="1:9" s="1046" customFormat="1" ht="12">
      <c r="A11" s="325"/>
      <c r="B11" s="1051"/>
      <c r="C11" s="1052" t="s">
        <v>765</v>
      </c>
      <c r="D11" s="406">
        <v>0</v>
      </c>
      <c r="E11" s="407">
        <v>0</v>
      </c>
      <c r="F11" s="407">
        <v>0</v>
      </c>
      <c r="G11" s="407">
        <v>3</v>
      </c>
      <c r="H11" s="407">
        <v>3</v>
      </c>
      <c r="I11" s="1053">
        <v>25</v>
      </c>
    </row>
    <row r="12" spans="1:9" s="1046" customFormat="1" ht="12">
      <c r="A12" s="325"/>
      <c r="B12" s="1051"/>
      <c r="C12" s="1052"/>
      <c r="D12" s="406"/>
      <c r="E12" s="407"/>
      <c r="F12" s="407"/>
      <c r="G12" s="407"/>
      <c r="H12" s="407"/>
      <c r="I12" s="1053"/>
    </row>
    <row r="13" spans="1:9" s="1046" customFormat="1" ht="12">
      <c r="A13" s="325"/>
      <c r="B13" s="1051"/>
      <c r="C13" s="1052" t="s">
        <v>766</v>
      </c>
      <c r="D13" s="323">
        <v>138</v>
      </c>
      <c r="E13" s="324">
        <v>138</v>
      </c>
      <c r="F13" s="324">
        <v>131</v>
      </c>
      <c r="G13" s="324">
        <v>154</v>
      </c>
      <c r="H13" s="324">
        <v>155</v>
      </c>
      <c r="I13" s="325">
        <v>199</v>
      </c>
    </row>
    <row r="14" spans="1:9" s="1046" customFormat="1" ht="12">
      <c r="A14" s="325"/>
      <c r="B14" s="1051"/>
      <c r="C14" s="1052" t="s">
        <v>767</v>
      </c>
      <c r="D14" s="323">
        <v>196</v>
      </c>
      <c r="E14" s="324">
        <v>197</v>
      </c>
      <c r="F14" s="324">
        <v>284</v>
      </c>
      <c r="G14" s="324">
        <v>144</v>
      </c>
      <c r="H14" s="324">
        <v>144</v>
      </c>
      <c r="I14" s="325">
        <v>216</v>
      </c>
    </row>
    <row r="15" spans="1:9" s="1046" customFormat="1" ht="12">
      <c r="A15" s="325"/>
      <c r="B15" s="1051"/>
      <c r="C15" s="1052" t="s">
        <v>768</v>
      </c>
      <c r="D15" s="323">
        <v>186</v>
      </c>
      <c r="E15" s="324">
        <v>185</v>
      </c>
      <c r="F15" s="324">
        <v>139</v>
      </c>
      <c r="G15" s="324">
        <v>184</v>
      </c>
      <c r="H15" s="324">
        <v>183</v>
      </c>
      <c r="I15" s="325">
        <v>129</v>
      </c>
    </row>
    <row r="16" spans="1:9" s="1046" customFormat="1" ht="12">
      <c r="A16" s="325"/>
      <c r="B16" s="1051"/>
      <c r="C16" s="1052" t="s">
        <v>769</v>
      </c>
      <c r="D16" s="323">
        <v>9321</v>
      </c>
      <c r="E16" s="324">
        <v>7573</v>
      </c>
      <c r="F16" s="324">
        <v>2634</v>
      </c>
      <c r="G16" s="324">
        <v>7399</v>
      </c>
      <c r="H16" s="324">
        <v>5975</v>
      </c>
      <c r="I16" s="325">
        <v>2345</v>
      </c>
    </row>
    <row r="17" spans="1:9" s="1046" customFormat="1" ht="12">
      <c r="A17" s="325"/>
      <c r="B17" s="1051"/>
      <c r="C17" s="1052" t="s">
        <v>770</v>
      </c>
      <c r="D17" s="323">
        <v>1064</v>
      </c>
      <c r="E17" s="324">
        <v>1469</v>
      </c>
      <c r="F17" s="324">
        <v>191</v>
      </c>
      <c r="G17" s="324">
        <v>1326</v>
      </c>
      <c r="H17" s="324">
        <v>1403</v>
      </c>
      <c r="I17" s="325">
        <v>206</v>
      </c>
    </row>
    <row r="18" spans="1:9" s="1046" customFormat="1" ht="12">
      <c r="A18" s="325"/>
      <c r="B18" s="1051"/>
      <c r="C18" s="1052"/>
      <c r="D18" s="323"/>
      <c r="E18" s="324"/>
      <c r="F18" s="324"/>
      <c r="G18" s="324"/>
      <c r="H18" s="324"/>
      <c r="I18" s="325"/>
    </row>
    <row r="19" spans="1:9" s="1046" customFormat="1" ht="12">
      <c r="A19" s="325"/>
      <c r="B19" s="1051"/>
      <c r="C19" s="1052" t="s">
        <v>771</v>
      </c>
      <c r="D19" s="323">
        <v>190</v>
      </c>
      <c r="E19" s="324">
        <v>193</v>
      </c>
      <c r="F19" s="324">
        <v>68</v>
      </c>
      <c r="G19" s="324">
        <v>155</v>
      </c>
      <c r="H19" s="324">
        <v>159</v>
      </c>
      <c r="I19" s="325">
        <v>111</v>
      </c>
    </row>
    <row r="20" spans="1:9" s="1046" customFormat="1" ht="12">
      <c r="A20" s="325"/>
      <c r="B20" s="1051"/>
      <c r="C20" s="1052" t="s">
        <v>772</v>
      </c>
      <c r="D20" s="323">
        <v>206</v>
      </c>
      <c r="E20" s="324">
        <v>232</v>
      </c>
      <c r="F20" s="324">
        <v>20</v>
      </c>
      <c r="G20" s="324">
        <v>176</v>
      </c>
      <c r="H20" s="324">
        <v>193</v>
      </c>
      <c r="I20" s="325">
        <v>29</v>
      </c>
    </row>
    <row r="21" spans="1:9" s="1046" customFormat="1" ht="12">
      <c r="A21" s="325"/>
      <c r="B21" s="1051"/>
      <c r="C21" s="1052" t="s">
        <v>783</v>
      </c>
      <c r="D21" s="406">
        <v>77</v>
      </c>
      <c r="E21" s="407">
        <v>77</v>
      </c>
      <c r="F21" s="407">
        <v>27</v>
      </c>
      <c r="G21" s="407">
        <v>70</v>
      </c>
      <c r="H21" s="407">
        <v>70</v>
      </c>
      <c r="I21" s="1053">
        <v>36</v>
      </c>
    </row>
    <row r="22" spans="1:9" s="1046" customFormat="1" ht="12">
      <c r="A22" s="325"/>
      <c r="B22" s="1051"/>
      <c r="C22" s="1052" t="s">
        <v>773</v>
      </c>
      <c r="D22" s="406">
        <v>0</v>
      </c>
      <c r="E22" s="407">
        <v>0</v>
      </c>
      <c r="F22" s="407">
        <v>0</v>
      </c>
      <c r="G22" s="407">
        <v>1</v>
      </c>
      <c r="H22" s="407">
        <v>1</v>
      </c>
      <c r="I22" s="1053">
        <v>1</v>
      </c>
    </row>
    <row r="23" spans="1:9" s="1046" customFormat="1" ht="12">
      <c r="A23" s="325"/>
      <c r="B23" s="1051"/>
      <c r="C23" s="1052" t="s">
        <v>774</v>
      </c>
      <c r="D23" s="406">
        <v>84</v>
      </c>
      <c r="E23" s="407">
        <v>84</v>
      </c>
      <c r="F23" s="407">
        <v>317</v>
      </c>
      <c r="G23" s="407">
        <v>4</v>
      </c>
      <c r="H23" s="407">
        <v>4</v>
      </c>
      <c r="I23" s="1053">
        <v>77</v>
      </c>
    </row>
    <row r="24" spans="1:9" s="1046" customFormat="1" ht="12">
      <c r="A24" s="325"/>
      <c r="B24" s="1051"/>
      <c r="C24" s="1052"/>
      <c r="D24" s="406"/>
      <c r="E24" s="407"/>
      <c r="F24" s="407"/>
      <c r="G24" s="407"/>
      <c r="H24" s="407"/>
      <c r="I24" s="1053"/>
    </row>
    <row r="25" spans="1:9" s="1046" customFormat="1" ht="12">
      <c r="A25" s="325"/>
      <c r="B25" s="1051"/>
      <c r="C25" s="1052" t="s">
        <v>775</v>
      </c>
      <c r="D25" s="323">
        <v>107</v>
      </c>
      <c r="E25" s="324">
        <v>123</v>
      </c>
      <c r="F25" s="324">
        <v>88</v>
      </c>
      <c r="G25" s="324">
        <v>178</v>
      </c>
      <c r="H25" s="324">
        <v>213</v>
      </c>
      <c r="I25" s="325">
        <v>135</v>
      </c>
    </row>
    <row r="26" spans="1:9" s="1046" customFormat="1" ht="12">
      <c r="A26" s="325"/>
      <c r="B26" s="1051"/>
      <c r="C26" s="1052" t="s">
        <v>776</v>
      </c>
      <c r="D26" s="323">
        <v>35</v>
      </c>
      <c r="E26" s="324">
        <v>34</v>
      </c>
      <c r="F26" s="324">
        <v>42</v>
      </c>
      <c r="G26" s="324">
        <v>14</v>
      </c>
      <c r="H26" s="324">
        <v>14</v>
      </c>
      <c r="I26" s="325">
        <v>17</v>
      </c>
    </row>
    <row r="27" spans="1:9" s="1046" customFormat="1" ht="12">
      <c r="A27" s="325"/>
      <c r="B27" s="1054"/>
      <c r="C27" s="1055" t="s">
        <v>777</v>
      </c>
      <c r="D27" s="843">
        <v>301</v>
      </c>
      <c r="E27" s="845">
        <v>290</v>
      </c>
      <c r="F27" s="845">
        <v>176</v>
      </c>
      <c r="G27" s="845">
        <v>228</v>
      </c>
      <c r="H27" s="845">
        <v>218</v>
      </c>
      <c r="I27" s="410">
        <v>134</v>
      </c>
    </row>
    <row r="28" s="1046" customFormat="1" ht="15" customHeight="1">
      <c r="B28" s="1046" t="s">
        <v>784</v>
      </c>
    </row>
    <row r="29" s="1046" customFormat="1" ht="15" customHeight="1">
      <c r="B29" s="1046" t="s">
        <v>785</v>
      </c>
    </row>
    <row r="30" s="1046" customFormat="1" ht="15" customHeight="1"/>
  </sheetData>
  <mergeCells count="4">
    <mergeCell ref="B6:C6"/>
    <mergeCell ref="D4:F4"/>
    <mergeCell ref="G4:I4"/>
    <mergeCell ref="B4:C5"/>
  </mergeCells>
  <printOptions/>
  <pageMargins left="0.2755905511811024" right="0.31496062992125984" top="0.5905511811023623" bottom="0.3937007874015748" header="0.2755905511811024" footer="0.1968503937007874"/>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B2:Z75"/>
  <sheetViews>
    <sheetView workbookViewId="0" topLeftCell="A1">
      <selection activeCell="A1" sqref="A1"/>
    </sheetView>
  </sheetViews>
  <sheetFormatPr defaultColWidth="9.00390625" defaultRowHeight="13.5"/>
  <cols>
    <col min="1" max="1" width="1.625" style="63" customWidth="1"/>
    <col min="2" max="2" width="2.625" style="63" customWidth="1"/>
    <col min="3" max="3" width="8.125" style="63" customWidth="1"/>
    <col min="4" max="4" width="9.625" style="63" customWidth="1"/>
    <col min="5" max="8" width="8.125" style="63" customWidth="1"/>
    <col min="9" max="9" width="9.00390625" style="63" customWidth="1"/>
    <col min="10" max="10" width="8.125" style="63" customWidth="1"/>
    <col min="11" max="11" width="9.375" style="63" customWidth="1"/>
    <col min="12" max="13" width="9.00390625" style="63" customWidth="1"/>
    <col min="14" max="14" width="8.875" style="63" customWidth="1"/>
    <col min="15" max="24" width="8.125" style="63" customWidth="1"/>
    <col min="25" max="16384" width="9.00390625" style="63" customWidth="1"/>
  </cols>
  <sheetData>
    <row r="2" spans="2:26" ht="16.5" customHeight="1">
      <c r="B2" s="64" t="s">
        <v>1203</v>
      </c>
      <c r="W2" s="65"/>
      <c r="X2" s="65"/>
      <c r="Y2" s="65"/>
      <c r="Z2" s="65"/>
    </row>
    <row r="3" spans="3:24" ht="12.75" thickBot="1">
      <c r="C3" s="66"/>
      <c r="D3" s="66"/>
      <c r="E3" s="67"/>
      <c r="F3" s="67"/>
      <c r="G3" s="67"/>
      <c r="H3" s="67"/>
      <c r="I3" s="67"/>
      <c r="J3" s="67"/>
      <c r="K3" s="66"/>
      <c r="V3" s="63" t="s">
        <v>1169</v>
      </c>
      <c r="X3" s="68" t="s">
        <v>1170</v>
      </c>
    </row>
    <row r="4" spans="2:24" ht="21" customHeight="1" thickTop="1">
      <c r="B4" s="1268" t="s">
        <v>1114</v>
      </c>
      <c r="C4" s="1269"/>
      <c r="D4" s="69" t="s">
        <v>1116</v>
      </c>
      <c r="E4" s="70" t="s">
        <v>1171</v>
      </c>
      <c r="F4" s="70" t="s">
        <v>1195</v>
      </c>
      <c r="G4" s="70" t="s">
        <v>1196</v>
      </c>
      <c r="H4" s="70" t="s">
        <v>1197</v>
      </c>
      <c r="I4" s="70" t="s">
        <v>1198</v>
      </c>
      <c r="J4" s="70" t="s">
        <v>1199</v>
      </c>
      <c r="K4" s="70" t="s">
        <v>1172</v>
      </c>
      <c r="L4" s="70" t="s">
        <v>1173</v>
      </c>
      <c r="M4" s="70" t="s">
        <v>1174</v>
      </c>
      <c r="N4" s="70" t="s">
        <v>1175</v>
      </c>
      <c r="O4" s="70" t="s">
        <v>1176</v>
      </c>
      <c r="P4" s="70" t="s">
        <v>1177</v>
      </c>
      <c r="Q4" s="70" t="s">
        <v>1178</v>
      </c>
      <c r="R4" s="70" t="s">
        <v>1179</v>
      </c>
      <c r="S4" s="70" t="s">
        <v>1180</v>
      </c>
      <c r="T4" s="70" t="s">
        <v>1181</v>
      </c>
      <c r="U4" s="70" t="s">
        <v>1182</v>
      </c>
      <c r="V4" s="70" t="s">
        <v>1183</v>
      </c>
      <c r="W4" s="70" t="s">
        <v>1184</v>
      </c>
      <c r="X4" s="71" t="s">
        <v>1185</v>
      </c>
    </row>
    <row r="5" spans="2:24" ht="21" customHeight="1">
      <c r="B5" s="72"/>
      <c r="C5" s="73"/>
      <c r="D5" s="74"/>
      <c r="E5" s="75"/>
      <c r="F5" s="75"/>
      <c r="G5" s="75"/>
      <c r="H5" s="75"/>
      <c r="I5" s="75"/>
      <c r="J5" s="75"/>
      <c r="K5" s="75"/>
      <c r="L5" s="75"/>
      <c r="M5" s="75"/>
      <c r="N5" s="75"/>
      <c r="O5" s="75"/>
      <c r="P5" s="75"/>
      <c r="Q5" s="75"/>
      <c r="R5" s="75"/>
      <c r="S5" s="75"/>
      <c r="T5" s="75"/>
      <c r="U5" s="75"/>
      <c r="V5" s="75"/>
      <c r="W5" s="75"/>
      <c r="X5" s="76"/>
    </row>
    <row r="6" spans="2:24" ht="17.25" customHeight="1">
      <c r="B6" s="1274" t="s">
        <v>1186</v>
      </c>
      <c r="C6" s="1275"/>
      <c r="D6" s="78">
        <f>SUM(E6:X6)</f>
        <v>1255082</v>
      </c>
      <c r="E6" s="79">
        <v>83567</v>
      </c>
      <c r="F6" s="79">
        <v>90784</v>
      </c>
      <c r="G6" s="79">
        <v>87569</v>
      </c>
      <c r="H6" s="79">
        <v>80147</v>
      </c>
      <c r="I6" s="79">
        <v>68663</v>
      </c>
      <c r="J6" s="79">
        <v>84818</v>
      </c>
      <c r="K6" s="79">
        <v>106172</v>
      </c>
      <c r="L6" s="79">
        <v>78622</v>
      </c>
      <c r="M6" s="79">
        <v>81038</v>
      </c>
      <c r="N6" s="79">
        <v>90871</v>
      </c>
      <c r="O6" s="79">
        <v>95835</v>
      </c>
      <c r="P6" s="79">
        <v>87074</v>
      </c>
      <c r="Q6" s="79">
        <v>64940</v>
      </c>
      <c r="R6" s="79">
        <v>55199</v>
      </c>
      <c r="S6" s="79">
        <v>45485</v>
      </c>
      <c r="T6" s="79">
        <v>30067</v>
      </c>
      <c r="U6" s="79">
        <v>16895</v>
      </c>
      <c r="V6" s="79">
        <v>5815</v>
      </c>
      <c r="W6" s="79">
        <v>1513</v>
      </c>
      <c r="X6" s="80">
        <v>8</v>
      </c>
    </row>
    <row r="7" spans="2:24" ht="12" customHeight="1">
      <c r="B7" s="72"/>
      <c r="C7" s="73"/>
      <c r="D7" s="74"/>
      <c r="E7" s="75"/>
      <c r="F7" s="75"/>
      <c r="G7" s="75"/>
      <c r="H7" s="75"/>
      <c r="I7" s="75"/>
      <c r="J7" s="75"/>
      <c r="K7" s="75"/>
      <c r="L7" s="75"/>
      <c r="M7" s="75"/>
      <c r="N7" s="75"/>
      <c r="O7" s="75"/>
      <c r="P7" s="75"/>
      <c r="Q7" s="75"/>
      <c r="R7" s="75"/>
      <c r="S7" s="75"/>
      <c r="T7" s="75"/>
      <c r="U7" s="75"/>
      <c r="V7" s="75"/>
      <c r="W7" s="75"/>
      <c r="X7" s="76"/>
    </row>
    <row r="8" spans="2:24" s="81" customFormat="1" ht="19.5" customHeight="1">
      <c r="B8" s="1270">
        <v>58</v>
      </c>
      <c r="C8" s="1271"/>
      <c r="D8" s="82">
        <f>SUM(D10:D11)</f>
        <v>1255267</v>
      </c>
      <c r="E8" s="83">
        <f aca="true" t="shared" si="0" ref="E8:X8">SUM(E18:E67)</f>
        <v>81518</v>
      </c>
      <c r="F8" s="83">
        <f t="shared" si="0"/>
        <v>90053</v>
      </c>
      <c r="G8" s="84">
        <f t="shared" si="0"/>
        <v>88577</v>
      </c>
      <c r="H8" s="84">
        <f t="shared" si="0"/>
        <v>78752</v>
      </c>
      <c r="I8" s="84">
        <f t="shared" si="0"/>
        <v>67010</v>
      </c>
      <c r="J8" s="84">
        <f t="shared" si="0"/>
        <v>81337</v>
      </c>
      <c r="K8" s="83">
        <f t="shared" si="0"/>
        <v>103673</v>
      </c>
      <c r="L8" s="83">
        <f t="shared" si="0"/>
        <v>83784</v>
      </c>
      <c r="M8" s="84">
        <f t="shared" si="0"/>
        <v>79448</v>
      </c>
      <c r="N8" s="83">
        <f t="shared" si="0"/>
        <v>88643</v>
      </c>
      <c r="O8" s="84">
        <f t="shared" si="0"/>
        <v>95054</v>
      </c>
      <c r="P8" s="83">
        <f t="shared" si="0"/>
        <v>90944</v>
      </c>
      <c r="Q8" s="84">
        <f t="shared" si="0"/>
        <v>67597</v>
      </c>
      <c r="R8" s="83">
        <f t="shared" si="0"/>
        <v>55106</v>
      </c>
      <c r="S8" s="83">
        <f t="shared" si="0"/>
        <v>46762</v>
      </c>
      <c r="T8" s="84">
        <f t="shared" si="0"/>
        <v>30888</v>
      </c>
      <c r="U8" s="83">
        <f t="shared" si="0"/>
        <v>18161</v>
      </c>
      <c r="V8" s="84">
        <f t="shared" si="0"/>
        <v>6303</v>
      </c>
      <c r="W8" s="83">
        <f t="shared" si="0"/>
        <v>1649</v>
      </c>
      <c r="X8" s="85">
        <f t="shared" si="0"/>
        <v>8</v>
      </c>
    </row>
    <row r="9" spans="2:25" s="86" customFormat="1" ht="6" customHeight="1">
      <c r="B9" s="87"/>
      <c r="C9" s="88"/>
      <c r="D9" s="89"/>
      <c r="E9" s="90"/>
      <c r="F9" s="90"/>
      <c r="G9" s="90"/>
      <c r="H9" s="90"/>
      <c r="I9" s="90"/>
      <c r="J9" s="90"/>
      <c r="K9" s="90"/>
      <c r="L9" s="90"/>
      <c r="M9" s="90"/>
      <c r="N9" s="90"/>
      <c r="O9" s="90"/>
      <c r="P9" s="90"/>
      <c r="Q9" s="90"/>
      <c r="R9" s="90"/>
      <c r="S9" s="90"/>
      <c r="T9" s="90"/>
      <c r="U9" s="90"/>
      <c r="V9" s="90"/>
      <c r="W9" s="90"/>
      <c r="X9" s="91"/>
      <c r="Y9" s="92"/>
    </row>
    <row r="10" spans="2:24" s="81" customFormat="1" ht="13.5" customHeight="1">
      <c r="B10" s="1272" t="s">
        <v>1187</v>
      </c>
      <c r="C10" s="1273"/>
      <c r="D10" s="82">
        <f aca="true" t="shared" si="1" ref="D10:X10">SUM(D18:D32)</f>
        <v>882615</v>
      </c>
      <c r="E10" s="94">
        <f t="shared" si="1"/>
        <v>56995</v>
      </c>
      <c r="F10" s="94">
        <f t="shared" si="1"/>
        <v>64229</v>
      </c>
      <c r="G10" s="94">
        <f t="shared" si="1"/>
        <v>64748</v>
      </c>
      <c r="H10" s="95">
        <f t="shared" si="1"/>
        <v>57224</v>
      </c>
      <c r="I10" s="95">
        <f t="shared" si="1"/>
        <v>49547</v>
      </c>
      <c r="J10" s="94">
        <f t="shared" si="1"/>
        <v>57409</v>
      </c>
      <c r="K10" s="95">
        <f t="shared" si="1"/>
        <v>73588</v>
      </c>
      <c r="L10" s="94">
        <f t="shared" si="1"/>
        <v>61897</v>
      </c>
      <c r="M10" s="94">
        <f t="shared" si="1"/>
        <v>58309</v>
      </c>
      <c r="N10" s="94">
        <f t="shared" si="1"/>
        <v>62355</v>
      </c>
      <c r="O10" s="95">
        <f t="shared" si="1"/>
        <v>65078</v>
      </c>
      <c r="P10" s="94">
        <f t="shared" si="1"/>
        <v>61078</v>
      </c>
      <c r="Q10" s="95">
        <f t="shared" si="1"/>
        <v>45268</v>
      </c>
      <c r="R10" s="94">
        <f t="shared" si="1"/>
        <v>36822</v>
      </c>
      <c r="S10" s="94">
        <f t="shared" si="1"/>
        <v>30951</v>
      </c>
      <c r="T10" s="94">
        <f t="shared" si="1"/>
        <v>20197</v>
      </c>
      <c r="U10" s="94">
        <f t="shared" si="1"/>
        <v>11797</v>
      </c>
      <c r="V10" s="94">
        <f t="shared" si="1"/>
        <v>4043</v>
      </c>
      <c r="W10" s="94">
        <f t="shared" si="1"/>
        <v>1072</v>
      </c>
      <c r="X10" s="96">
        <f t="shared" si="1"/>
        <v>8</v>
      </c>
    </row>
    <row r="11" spans="2:24" s="81" customFormat="1" ht="13.5" customHeight="1">
      <c r="B11" s="1272" t="s">
        <v>1188</v>
      </c>
      <c r="C11" s="1273"/>
      <c r="D11" s="82">
        <f aca="true" t="shared" si="2" ref="D11:X11">SUM(D34:D67)</f>
        <v>372652</v>
      </c>
      <c r="E11" s="94">
        <f t="shared" si="2"/>
        <v>24523</v>
      </c>
      <c r="F11" s="94">
        <f t="shared" si="2"/>
        <v>25824</v>
      </c>
      <c r="G11" s="94">
        <f t="shared" si="2"/>
        <v>23829</v>
      </c>
      <c r="H11" s="95">
        <f t="shared" si="2"/>
        <v>21528</v>
      </c>
      <c r="I11" s="95">
        <f t="shared" si="2"/>
        <v>17463</v>
      </c>
      <c r="J11" s="94">
        <f t="shared" si="2"/>
        <v>23928</v>
      </c>
      <c r="K11" s="95">
        <f t="shared" si="2"/>
        <v>30085</v>
      </c>
      <c r="L11" s="94">
        <f t="shared" si="2"/>
        <v>21887</v>
      </c>
      <c r="M11" s="94">
        <f t="shared" si="2"/>
        <v>21139</v>
      </c>
      <c r="N11" s="94">
        <f t="shared" si="2"/>
        <v>26288</v>
      </c>
      <c r="O11" s="95">
        <f t="shared" si="2"/>
        <v>29976</v>
      </c>
      <c r="P11" s="94">
        <f t="shared" si="2"/>
        <v>29866</v>
      </c>
      <c r="Q11" s="95">
        <f t="shared" si="2"/>
        <v>22329</v>
      </c>
      <c r="R11" s="94">
        <f t="shared" si="2"/>
        <v>18284</v>
      </c>
      <c r="S11" s="94">
        <f t="shared" si="2"/>
        <v>15811</v>
      </c>
      <c r="T11" s="94">
        <f t="shared" si="2"/>
        <v>10691</v>
      </c>
      <c r="U11" s="94">
        <f t="shared" si="2"/>
        <v>6364</v>
      </c>
      <c r="V11" s="94">
        <f t="shared" si="2"/>
        <v>2260</v>
      </c>
      <c r="W11" s="94">
        <f t="shared" si="2"/>
        <v>577</v>
      </c>
      <c r="X11" s="96">
        <f t="shared" si="2"/>
        <v>0</v>
      </c>
    </row>
    <row r="12" spans="2:24" s="81" customFormat="1" ht="6" customHeight="1">
      <c r="B12" s="31"/>
      <c r="C12" s="93"/>
      <c r="D12" s="82"/>
      <c r="E12" s="97"/>
      <c r="F12" s="97"/>
      <c r="G12" s="97"/>
      <c r="H12" s="98"/>
      <c r="I12" s="98"/>
      <c r="J12" s="97"/>
      <c r="K12" s="98"/>
      <c r="L12" s="97"/>
      <c r="M12" s="97"/>
      <c r="N12" s="97"/>
      <c r="O12" s="98"/>
      <c r="P12" s="97"/>
      <c r="Q12" s="98"/>
      <c r="R12" s="97"/>
      <c r="S12" s="97"/>
      <c r="T12" s="97"/>
      <c r="U12" s="97"/>
      <c r="V12" s="97"/>
      <c r="W12" s="97"/>
      <c r="X12" s="99"/>
    </row>
    <row r="13" spans="2:24" s="81" customFormat="1" ht="13.5" customHeight="1">
      <c r="B13" s="1272" t="s">
        <v>1189</v>
      </c>
      <c r="C13" s="1273"/>
      <c r="D13" s="82">
        <f>+D18+D24+D25+D26+D29+D30+D31+D34+D35+D36+D37+D38+D39+D40</f>
        <v>564279</v>
      </c>
      <c r="E13" s="94">
        <f aca="true" t="shared" si="3" ref="E13:X13">SUM(E18,E24,E25,E26,E29,E30,E31,E34,E35,E36,E37,E38,E39,E40)</f>
        <v>36753</v>
      </c>
      <c r="F13" s="94">
        <f t="shared" si="3"/>
        <v>40973</v>
      </c>
      <c r="G13" s="94">
        <f t="shared" si="3"/>
        <v>39816</v>
      </c>
      <c r="H13" s="95">
        <f t="shared" si="3"/>
        <v>35736</v>
      </c>
      <c r="I13" s="95">
        <f t="shared" si="3"/>
        <v>32590</v>
      </c>
      <c r="J13" s="94">
        <f t="shared" si="3"/>
        <v>36931</v>
      </c>
      <c r="K13" s="95">
        <f t="shared" si="3"/>
        <v>47242</v>
      </c>
      <c r="L13" s="94">
        <f t="shared" si="3"/>
        <v>39185</v>
      </c>
      <c r="M13" s="94">
        <f t="shared" si="3"/>
        <v>36392</v>
      </c>
      <c r="N13" s="94">
        <f t="shared" si="3"/>
        <v>39196</v>
      </c>
      <c r="O13" s="95">
        <f t="shared" si="3"/>
        <v>41477</v>
      </c>
      <c r="P13" s="95">
        <f t="shared" si="3"/>
        <v>39647</v>
      </c>
      <c r="Q13" s="95">
        <f t="shared" si="3"/>
        <v>28908</v>
      </c>
      <c r="R13" s="94">
        <f t="shared" si="3"/>
        <v>24014</v>
      </c>
      <c r="S13" s="94">
        <f t="shared" si="3"/>
        <v>20550</v>
      </c>
      <c r="T13" s="94">
        <f t="shared" si="3"/>
        <v>13425</v>
      </c>
      <c r="U13" s="94">
        <f t="shared" si="3"/>
        <v>7964</v>
      </c>
      <c r="V13" s="94">
        <f t="shared" si="3"/>
        <v>2710</v>
      </c>
      <c r="W13" s="94">
        <f t="shared" si="3"/>
        <v>764</v>
      </c>
      <c r="X13" s="96">
        <f t="shared" si="3"/>
        <v>6</v>
      </c>
    </row>
    <row r="14" spans="2:24" s="81" customFormat="1" ht="13.5" customHeight="1">
      <c r="B14" s="1272" t="s">
        <v>1190</v>
      </c>
      <c r="C14" s="1273"/>
      <c r="D14" s="82">
        <f>+D23+D42+D43+D44+D45+D46+D47+D48</f>
        <v>103921</v>
      </c>
      <c r="E14" s="94">
        <f aca="true" t="shared" si="4" ref="E14:X14">SUM(E23,E42,E43,E44,E45,E46,E47,E48)</f>
        <v>7209</v>
      </c>
      <c r="F14" s="94">
        <f t="shared" si="4"/>
        <v>7641</v>
      </c>
      <c r="G14" s="94">
        <f t="shared" si="4"/>
        <v>7227</v>
      </c>
      <c r="H14" s="94">
        <f t="shared" si="4"/>
        <v>6423</v>
      </c>
      <c r="I14" s="95">
        <f t="shared" si="4"/>
        <v>5224</v>
      </c>
      <c r="J14" s="94">
        <f t="shared" si="4"/>
        <v>7183</v>
      </c>
      <c r="K14" s="95">
        <f t="shared" si="4"/>
        <v>8562</v>
      </c>
      <c r="L14" s="94">
        <f t="shared" si="4"/>
        <v>6300</v>
      </c>
      <c r="M14" s="94">
        <f t="shared" si="4"/>
        <v>6204</v>
      </c>
      <c r="N14" s="94">
        <f t="shared" si="4"/>
        <v>7397</v>
      </c>
      <c r="O14" s="95">
        <f t="shared" si="4"/>
        <v>8239</v>
      </c>
      <c r="P14" s="94">
        <f t="shared" si="4"/>
        <v>7920</v>
      </c>
      <c r="Q14" s="95">
        <f t="shared" si="4"/>
        <v>5865</v>
      </c>
      <c r="R14" s="94">
        <f t="shared" si="4"/>
        <v>4603</v>
      </c>
      <c r="S14" s="94">
        <f t="shared" si="4"/>
        <v>3610</v>
      </c>
      <c r="T14" s="94">
        <f t="shared" si="4"/>
        <v>2378</v>
      </c>
      <c r="U14" s="94">
        <f t="shared" si="4"/>
        <v>1318</v>
      </c>
      <c r="V14" s="94">
        <f t="shared" si="4"/>
        <v>497</v>
      </c>
      <c r="W14" s="94">
        <f t="shared" si="4"/>
        <v>121</v>
      </c>
      <c r="X14" s="96">
        <f t="shared" si="4"/>
        <v>0</v>
      </c>
    </row>
    <row r="15" spans="2:24" s="81" customFormat="1" ht="13.5" customHeight="1">
      <c r="B15" s="1272" t="s">
        <v>1191</v>
      </c>
      <c r="C15" s="1273"/>
      <c r="D15" s="82">
        <f>+D19+D28+D32+D50+D51+D52+D53+D54</f>
        <v>253650</v>
      </c>
      <c r="E15" s="94">
        <f aca="true" t="shared" si="5" ref="E15:X15">SUM(E19,E28,E32,E50,E51,E52,E53,E54)</f>
        <v>16325</v>
      </c>
      <c r="F15" s="94">
        <f t="shared" si="5"/>
        <v>17545</v>
      </c>
      <c r="G15" s="94">
        <f t="shared" si="5"/>
        <v>17513</v>
      </c>
      <c r="H15" s="94">
        <f t="shared" si="5"/>
        <v>15563</v>
      </c>
      <c r="I15" s="95">
        <f t="shared" si="5"/>
        <v>13673</v>
      </c>
      <c r="J15" s="94">
        <f t="shared" si="5"/>
        <v>16189</v>
      </c>
      <c r="K15" s="95">
        <f t="shared" si="5"/>
        <v>20376</v>
      </c>
      <c r="L15" s="94">
        <f t="shared" si="5"/>
        <v>15981</v>
      </c>
      <c r="M15" s="94">
        <f t="shared" si="5"/>
        <v>15471</v>
      </c>
      <c r="N15" s="94">
        <f t="shared" si="5"/>
        <v>17817</v>
      </c>
      <c r="O15" s="95">
        <f t="shared" si="5"/>
        <v>19324</v>
      </c>
      <c r="P15" s="94">
        <f t="shared" si="5"/>
        <v>19503</v>
      </c>
      <c r="Q15" s="95">
        <f t="shared" si="5"/>
        <v>14602</v>
      </c>
      <c r="R15" s="94">
        <f t="shared" si="5"/>
        <v>11461</v>
      </c>
      <c r="S15" s="94">
        <f t="shared" si="5"/>
        <v>9789</v>
      </c>
      <c r="T15" s="94">
        <f t="shared" si="5"/>
        <v>6652</v>
      </c>
      <c r="U15" s="94">
        <f t="shared" si="5"/>
        <v>4151</v>
      </c>
      <c r="V15" s="94">
        <f t="shared" si="5"/>
        <v>1385</v>
      </c>
      <c r="W15" s="94">
        <f t="shared" si="5"/>
        <v>328</v>
      </c>
      <c r="X15" s="96">
        <f t="shared" si="5"/>
        <v>2</v>
      </c>
    </row>
    <row r="16" spans="2:24" s="81" customFormat="1" ht="13.5" customHeight="1">
      <c r="B16" s="1272" t="s">
        <v>1192</v>
      </c>
      <c r="C16" s="1273"/>
      <c r="D16" s="82">
        <f>+D20+D21+D56+D57+D58+D59+D60+D61+D62+D63+D64+D65+D66+D67</f>
        <v>333417</v>
      </c>
      <c r="E16" s="94">
        <f aca="true" t="shared" si="6" ref="E16:X16">SUM(E20,E21,E56,E57,E58,E59,E60,E61,E62,E63,E64,E65,E66,E67)</f>
        <v>21231</v>
      </c>
      <c r="F16" s="94">
        <f t="shared" si="6"/>
        <v>23894</v>
      </c>
      <c r="G16" s="94">
        <f t="shared" si="6"/>
        <v>24021</v>
      </c>
      <c r="H16" s="94">
        <f t="shared" si="6"/>
        <v>21030</v>
      </c>
      <c r="I16" s="95">
        <f t="shared" si="6"/>
        <v>15523</v>
      </c>
      <c r="J16" s="94">
        <f t="shared" si="6"/>
        <v>21034</v>
      </c>
      <c r="K16" s="94">
        <f t="shared" si="6"/>
        <v>27493</v>
      </c>
      <c r="L16" s="94">
        <f t="shared" si="6"/>
        <v>22318</v>
      </c>
      <c r="M16" s="94">
        <f t="shared" si="6"/>
        <v>21381</v>
      </c>
      <c r="N16" s="94">
        <f t="shared" si="6"/>
        <v>24233</v>
      </c>
      <c r="O16" s="95">
        <f t="shared" si="6"/>
        <v>26014</v>
      </c>
      <c r="P16" s="94">
        <f t="shared" si="6"/>
        <v>23874</v>
      </c>
      <c r="Q16" s="94">
        <f t="shared" si="6"/>
        <v>18222</v>
      </c>
      <c r="R16" s="94">
        <f t="shared" si="6"/>
        <v>15028</v>
      </c>
      <c r="S16" s="94">
        <f t="shared" si="6"/>
        <v>12813</v>
      </c>
      <c r="T16" s="94">
        <f t="shared" si="6"/>
        <v>8433</v>
      </c>
      <c r="U16" s="94">
        <f t="shared" si="6"/>
        <v>4728</v>
      </c>
      <c r="V16" s="94">
        <f t="shared" si="6"/>
        <v>1711</v>
      </c>
      <c r="W16" s="94">
        <f t="shared" si="6"/>
        <v>436</v>
      </c>
      <c r="X16" s="96">
        <f t="shared" si="6"/>
        <v>0</v>
      </c>
    </row>
    <row r="17" spans="2:24" ht="6" customHeight="1">
      <c r="B17" s="100"/>
      <c r="C17" s="41"/>
      <c r="D17" s="101"/>
      <c r="E17" s="102"/>
      <c r="F17" s="102"/>
      <c r="G17" s="102"/>
      <c r="H17" s="102"/>
      <c r="I17" s="102"/>
      <c r="J17" s="102"/>
      <c r="K17" s="102"/>
      <c r="L17" s="102"/>
      <c r="M17" s="102"/>
      <c r="N17" s="102"/>
      <c r="O17" s="102"/>
      <c r="P17" s="102"/>
      <c r="Q17" s="102"/>
      <c r="R17" s="102"/>
      <c r="S17" s="102"/>
      <c r="T17" s="102"/>
      <c r="U17" s="102"/>
      <c r="V17" s="102"/>
      <c r="W17" s="102"/>
      <c r="X17" s="103"/>
    </row>
    <row r="18" spans="2:26" ht="15" customHeight="1">
      <c r="B18" s="100"/>
      <c r="C18" s="104" t="s">
        <v>1132</v>
      </c>
      <c r="D18" s="105">
        <f>SUM(E18:X18)</f>
        <v>242015</v>
      </c>
      <c r="E18" s="106">
        <v>15755</v>
      </c>
      <c r="F18" s="106">
        <v>18141</v>
      </c>
      <c r="G18" s="106">
        <v>18144</v>
      </c>
      <c r="H18" s="106">
        <v>16303</v>
      </c>
      <c r="I18" s="106">
        <v>16132</v>
      </c>
      <c r="J18" s="106">
        <v>16753</v>
      </c>
      <c r="K18" s="106">
        <v>20972</v>
      </c>
      <c r="L18" s="106">
        <v>18370</v>
      </c>
      <c r="M18" s="106">
        <v>16713</v>
      </c>
      <c r="N18" s="106">
        <v>16327</v>
      </c>
      <c r="O18" s="106">
        <v>16281</v>
      </c>
      <c r="P18" s="106">
        <v>15542</v>
      </c>
      <c r="Q18" s="106">
        <v>11219</v>
      </c>
      <c r="R18" s="106">
        <v>8923</v>
      </c>
      <c r="S18" s="106">
        <v>7588</v>
      </c>
      <c r="T18" s="106">
        <v>4842</v>
      </c>
      <c r="U18" s="106">
        <v>2798</v>
      </c>
      <c r="V18" s="106">
        <v>946</v>
      </c>
      <c r="W18" s="107">
        <v>260</v>
      </c>
      <c r="X18" s="108">
        <v>6</v>
      </c>
      <c r="Z18" s="109"/>
    </row>
    <row r="19" spans="2:26" ht="15" customHeight="1">
      <c r="B19" s="100"/>
      <c r="C19" s="104" t="s">
        <v>1133</v>
      </c>
      <c r="D19" s="105">
        <f>SUM(E19:X19)</f>
        <v>92968</v>
      </c>
      <c r="E19" s="106">
        <v>5693</v>
      </c>
      <c r="F19" s="106">
        <v>6563</v>
      </c>
      <c r="G19" s="106">
        <v>6932</v>
      </c>
      <c r="H19" s="106">
        <v>6208</v>
      </c>
      <c r="I19" s="106">
        <v>6280</v>
      </c>
      <c r="J19" s="106">
        <v>5859</v>
      </c>
      <c r="K19" s="106">
        <v>7382</v>
      </c>
      <c r="L19" s="106">
        <v>6169</v>
      </c>
      <c r="M19" s="106">
        <v>6025</v>
      </c>
      <c r="N19" s="106">
        <v>6459</v>
      </c>
      <c r="O19" s="106">
        <v>6688</v>
      </c>
      <c r="P19" s="106">
        <v>6608</v>
      </c>
      <c r="Q19" s="106">
        <v>5059</v>
      </c>
      <c r="R19" s="106">
        <v>3909</v>
      </c>
      <c r="S19" s="106">
        <v>3127</v>
      </c>
      <c r="T19" s="106">
        <v>2038</v>
      </c>
      <c r="U19" s="106">
        <v>1384</v>
      </c>
      <c r="V19" s="106">
        <v>467</v>
      </c>
      <c r="W19" s="107">
        <v>118</v>
      </c>
      <c r="X19" s="108" t="s">
        <v>1200</v>
      </c>
      <c r="Z19" s="109"/>
    </row>
    <row r="20" spans="2:26" ht="15" customHeight="1">
      <c r="B20" s="100"/>
      <c r="C20" s="104" t="s">
        <v>1135</v>
      </c>
      <c r="D20" s="105">
        <f>SUM(E20:X20)</f>
        <v>99605</v>
      </c>
      <c r="E20" s="106">
        <v>6250</v>
      </c>
      <c r="F20" s="106">
        <v>7065</v>
      </c>
      <c r="G20" s="106">
        <v>7680</v>
      </c>
      <c r="H20" s="106">
        <v>6979</v>
      </c>
      <c r="I20" s="106">
        <v>4698</v>
      </c>
      <c r="J20" s="106">
        <v>6201</v>
      </c>
      <c r="K20" s="106">
        <v>8002</v>
      </c>
      <c r="L20" s="106">
        <v>6915</v>
      </c>
      <c r="M20" s="106">
        <v>6667</v>
      </c>
      <c r="N20" s="106">
        <v>7260</v>
      </c>
      <c r="O20" s="106">
        <v>7551</v>
      </c>
      <c r="P20" s="106">
        <v>6659</v>
      </c>
      <c r="Q20" s="106">
        <v>5170</v>
      </c>
      <c r="R20" s="106">
        <v>4363</v>
      </c>
      <c r="S20" s="106">
        <v>3695</v>
      </c>
      <c r="T20" s="106">
        <v>2499</v>
      </c>
      <c r="U20" s="106">
        <v>1354</v>
      </c>
      <c r="V20" s="106">
        <v>486</v>
      </c>
      <c r="W20" s="107">
        <v>111</v>
      </c>
      <c r="X20" s="108" t="s">
        <v>1200</v>
      </c>
      <c r="Z20" s="109"/>
    </row>
    <row r="21" spans="2:26" ht="15" customHeight="1">
      <c r="B21" s="100"/>
      <c r="C21" s="104" t="s">
        <v>1137</v>
      </c>
      <c r="D21" s="105">
        <f>SUM(E21:X21)</f>
        <v>102285</v>
      </c>
      <c r="E21" s="106">
        <v>6466</v>
      </c>
      <c r="F21" s="106">
        <v>7730</v>
      </c>
      <c r="G21" s="106">
        <v>7770</v>
      </c>
      <c r="H21" s="106">
        <v>6320</v>
      </c>
      <c r="I21" s="106">
        <v>4729</v>
      </c>
      <c r="J21" s="106">
        <v>6371</v>
      </c>
      <c r="K21" s="106">
        <v>8805</v>
      </c>
      <c r="L21" s="106">
        <v>7538</v>
      </c>
      <c r="M21" s="106">
        <v>7070</v>
      </c>
      <c r="N21" s="106">
        <v>7542</v>
      </c>
      <c r="O21" s="106">
        <v>7823</v>
      </c>
      <c r="P21" s="106">
        <v>7056</v>
      </c>
      <c r="Q21" s="106">
        <v>5379</v>
      </c>
      <c r="R21" s="106">
        <v>4286</v>
      </c>
      <c r="S21" s="106">
        <v>3476</v>
      </c>
      <c r="T21" s="106">
        <v>2187</v>
      </c>
      <c r="U21" s="106">
        <v>1187</v>
      </c>
      <c r="V21" s="106">
        <v>416</v>
      </c>
      <c r="W21" s="106">
        <v>134</v>
      </c>
      <c r="X21" s="108" t="s">
        <v>1200</v>
      </c>
      <c r="Z21" s="109"/>
    </row>
    <row r="22" spans="2:26" ht="15" customHeight="1">
      <c r="B22" s="100"/>
      <c r="C22" s="104"/>
      <c r="D22" s="105"/>
      <c r="E22" s="106"/>
      <c r="F22" s="106"/>
      <c r="G22" s="106"/>
      <c r="H22" s="106"/>
      <c r="I22" s="106"/>
      <c r="J22" s="106"/>
      <c r="K22" s="106"/>
      <c r="L22" s="106"/>
      <c r="M22" s="106"/>
      <c r="N22" s="106"/>
      <c r="O22" s="106"/>
      <c r="P22" s="106"/>
      <c r="Q22" s="106"/>
      <c r="R22" s="106"/>
      <c r="S22" s="106"/>
      <c r="T22" s="106"/>
      <c r="U22" s="106"/>
      <c r="V22" s="106"/>
      <c r="W22" s="106"/>
      <c r="X22" s="108"/>
      <c r="Z22" s="109"/>
    </row>
    <row r="23" spans="2:26" ht="15" customHeight="1">
      <c r="B23" s="100"/>
      <c r="C23" s="104" t="s">
        <v>1139</v>
      </c>
      <c r="D23" s="105">
        <f>SUM(E23:X23)</f>
        <v>43211</v>
      </c>
      <c r="E23" s="106">
        <v>2998</v>
      </c>
      <c r="F23" s="106">
        <v>3239</v>
      </c>
      <c r="G23" s="106">
        <v>3226</v>
      </c>
      <c r="H23" s="106">
        <v>2926</v>
      </c>
      <c r="I23" s="106">
        <v>2257</v>
      </c>
      <c r="J23" s="106">
        <v>3014</v>
      </c>
      <c r="K23" s="106">
        <v>3596</v>
      </c>
      <c r="L23" s="106">
        <v>2937</v>
      </c>
      <c r="M23" s="106">
        <v>2796</v>
      </c>
      <c r="N23" s="106">
        <v>3072</v>
      </c>
      <c r="O23" s="106">
        <v>3325</v>
      </c>
      <c r="P23" s="106">
        <v>2978</v>
      </c>
      <c r="Q23" s="106">
        <v>2207</v>
      </c>
      <c r="R23" s="106">
        <v>1758</v>
      </c>
      <c r="S23" s="106">
        <v>1374</v>
      </c>
      <c r="T23" s="106">
        <v>873</v>
      </c>
      <c r="U23" s="106">
        <v>433</v>
      </c>
      <c r="V23" s="106">
        <v>165</v>
      </c>
      <c r="W23" s="106">
        <v>37</v>
      </c>
      <c r="X23" s="108" t="s">
        <v>1200</v>
      </c>
      <c r="Z23" s="109"/>
    </row>
    <row r="24" spans="2:26" ht="15" customHeight="1">
      <c r="B24" s="100"/>
      <c r="C24" s="104" t="s">
        <v>1141</v>
      </c>
      <c r="D24" s="105">
        <f>SUM(E24:X24)</f>
        <v>41531</v>
      </c>
      <c r="E24" s="106">
        <v>2806</v>
      </c>
      <c r="F24" s="106">
        <v>3000</v>
      </c>
      <c r="G24" s="106">
        <v>2954</v>
      </c>
      <c r="H24" s="106">
        <v>2533</v>
      </c>
      <c r="I24" s="106">
        <v>2185</v>
      </c>
      <c r="J24" s="106">
        <v>2671</v>
      </c>
      <c r="K24" s="106">
        <v>3462</v>
      </c>
      <c r="L24" s="106">
        <v>2753</v>
      </c>
      <c r="M24" s="106">
        <v>2641</v>
      </c>
      <c r="N24" s="106">
        <v>2951</v>
      </c>
      <c r="O24" s="106">
        <v>3168</v>
      </c>
      <c r="P24" s="106">
        <v>3040</v>
      </c>
      <c r="Q24" s="106">
        <v>2103</v>
      </c>
      <c r="R24" s="106">
        <v>1814</v>
      </c>
      <c r="S24" s="106">
        <v>1477</v>
      </c>
      <c r="T24" s="106">
        <v>1032</v>
      </c>
      <c r="U24" s="106">
        <v>660</v>
      </c>
      <c r="V24" s="106">
        <v>223</v>
      </c>
      <c r="W24" s="106">
        <v>58</v>
      </c>
      <c r="X24" s="108" t="s">
        <v>1200</v>
      </c>
      <c r="Z24" s="109"/>
    </row>
    <row r="25" spans="2:26" ht="15" customHeight="1">
      <c r="B25" s="100"/>
      <c r="C25" s="104" t="s">
        <v>1143</v>
      </c>
      <c r="D25" s="105">
        <f>SUM(E25:X25)</f>
        <v>38664</v>
      </c>
      <c r="E25" s="106">
        <v>2209</v>
      </c>
      <c r="F25" s="106">
        <v>2715</v>
      </c>
      <c r="G25" s="106">
        <v>2667</v>
      </c>
      <c r="H25" s="106">
        <v>2514</v>
      </c>
      <c r="I25" s="106">
        <v>1978</v>
      </c>
      <c r="J25" s="106">
        <v>2251</v>
      </c>
      <c r="K25" s="106">
        <v>3046</v>
      </c>
      <c r="L25" s="106">
        <v>2495</v>
      </c>
      <c r="M25" s="106">
        <v>2444</v>
      </c>
      <c r="N25" s="106">
        <v>2792</v>
      </c>
      <c r="O25" s="106">
        <v>3029</v>
      </c>
      <c r="P25" s="106">
        <v>3056</v>
      </c>
      <c r="Q25" s="106">
        <v>2169</v>
      </c>
      <c r="R25" s="106">
        <v>1820</v>
      </c>
      <c r="S25" s="106">
        <v>1545</v>
      </c>
      <c r="T25" s="106">
        <v>1016</v>
      </c>
      <c r="U25" s="106">
        <v>642</v>
      </c>
      <c r="V25" s="106">
        <v>216</v>
      </c>
      <c r="W25" s="106">
        <v>60</v>
      </c>
      <c r="X25" s="108" t="s">
        <v>1200</v>
      </c>
      <c r="Z25" s="109"/>
    </row>
    <row r="26" spans="2:26" ht="15" customHeight="1">
      <c r="B26" s="100"/>
      <c r="C26" s="104" t="s">
        <v>1144</v>
      </c>
      <c r="D26" s="105">
        <f>SUM(E26:X26)</f>
        <v>32240</v>
      </c>
      <c r="E26" s="106">
        <v>2105</v>
      </c>
      <c r="F26" s="106">
        <v>2074</v>
      </c>
      <c r="G26" s="106">
        <v>1991</v>
      </c>
      <c r="H26" s="106">
        <v>1958</v>
      </c>
      <c r="I26" s="106">
        <v>1488</v>
      </c>
      <c r="J26" s="106">
        <v>2019</v>
      </c>
      <c r="K26" s="106">
        <v>2569</v>
      </c>
      <c r="L26" s="106">
        <v>1868</v>
      </c>
      <c r="M26" s="106">
        <v>1813</v>
      </c>
      <c r="N26" s="106">
        <v>2291</v>
      </c>
      <c r="O26" s="106">
        <v>2800</v>
      </c>
      <c r="P26" s="106">
        <v>2590</v>
      </c>
      <c r="Q26" s="106">
        <v>1816</v>
      </c>
      <c r="R26" s="106">
        <v>1632</v>
      </c>
      <c r="S26" s="106">
        <v>1438</v>
      </c>
      <c r="T26" s="106">
        <v>979</v>
      </c>
      <c r="U26" s="106">
        <v>575</v>
      </c>
      <c r="V26" s="106">
        <v>177</v>
      </c>
      <c r="W26" s="107">
        <v>57</v>
      </c>
      <c r="X26" s="108" t="s">
        <v>1200</v>
      </c>
      <c r="Z26" s="109"/>
    </row>
    <row r="27" spans="2:26" ht="15" customHeight="1">
      <c r="B27" s="100"/>
      <c r="C27" s="104"/>
      <c r="D27" s="105"/>
      <c r="E27" s="106"/>
      <c r="F27" s="106"/>
      <c r="G27" s="106"/>
      <c r="H27" s="106"/>
      <c r="I27" s="106"/>
      <c r="J27" s="106"/>
      <c r="K27" s="106"/>
      <c r="L27" s="106"/>
      <c r="M27" s="106"/>
      <c r="N27" s="106"/>
      <c r="O27" s="106"/>
      <c r="P27" s="106"/>
      <c r="Q27" s="106"/>
      <c r="R27" s="106"/>
      <c r="S27" s="106"/>
      <c r="T27" s="106"/>
      <c r="U27" s="106"/>
      <c r="V27" s="106"/>
      <c r="W27" s="107"/>
      <c r="X27" s="108"/>
      <c r="Z27" s="109"/>
    </row>
    <row r="28" spans="2:26" ht="15" customHeight="1">
      <c r="B28" s="100"/>
      <c r="C28" s="104" t="s">
        <v>1147</v>
      </c>
      <c r="D28" s="105">
        <f>SUM(E28:X28)</f>
        <v>33162</v>
      </c>
      <c r="E28" s="106">
        <v>2165</v>
      </c>
      <c r="F28" s="106">
        <v>2291</v>
      </c>
      <c r="G28" s="106">
        <v>2329</v>
      </c>
      <c r="H28" s="106">
        <v>1984</v>
      </c>
      <c r="I28" s="106">
        <v>1407</v>
      </c>
      <c r="J28" s="106">
        <v>2070</v>
      </c>
      <c r="K28" s="106">
        <v>2683</v>
      </c>
      <c r="L28" s="106">
        <v>2169</v>
      </c>
      <c r="M28" s="106">
        <v>2153</v>
      </c>
      <c r="N28" s="106">
        <v>2449</v>
      </c>
      <c r="O28" s="106">
        <v>2498</v>
      </c>
      <c r="P28" s="106">
        <v>2596</v>
      </c>
      <c r="Q28" s="106">
        <v>1918</v>
      </c>
      <c r="R28" s="106">
        <v>1476</v>
      </c>
      <c r="S28" s="106">
        <v>1323</v>
      </c>
      <c r="T28" s="106">
        <v>905</v>
      </c>
      <c r="U28" s="106">
        <v>530</v>
      </c>
      <c r="V28" s="106">
        <v>169</v>
      </c>
      <c r="W28" s="107">
        <v>45</v>
      </c>
      <c r="X28" s="108">
        <v>2</v>
      </c>
      <c r="Z28" s="109"/>
    </row>
    <row r="29" spans="2:26" ht="15" customHeight="1">
      <c r="B29" s="100"/>
      <c r="C29" s="104" t="s">
        <v>1149</v>
      </c>
      <c r="D29" s="105">
        <f>SUM(E29:X29)</f>
        <v>53979</v>
      </c>
      <c r="E29" s="106">
        <v>3718</v>
      </c>
      <c r="F29" s="106">
        <v>4227</v>
      </c>
      <c r="G29" s="106">
        <v>4050</v>
      </c>
      <c r="H29" s="106">
        <v>3281</v>
      </c>
      <c r="I29" s="106">
        <v>2802</v>
      </c>
      <c r="J29" s="106">
        <v>3565</v>
      </c>
      <c r="K29" s="106">
        <v>4826</v>
      </c>
      <c r="L29" s="106">
        <v>4145</v>
      </c>
      <c r="M29" s="106">
        <v>3683</v>
      </c>
      <c r="N29" s="106">
        <v>3781</v>
      </c>
      <c r="O29" s="106">
        <v>3728</v>
      </c>
      <c r="P29" s="106">
        <v>3453</v>
      </c>
      <c r="Q29" s="106">
        <v>2648</v>
      </c>
      <c r="R29" s="106">
        <v>2180</v>
      </c>
      <c r="S29" s="106">
        <v>1808</v>
      </c>
      <c r="T29" s="106">
        <v>1137</v>
      </c>
      <c r="U29" s="106">
        <v>657</v>
      </c>
      <c r="V29" s="106">
        <v>224</v>
      </c>
      <c r="W29" s="107">
        <v>66</v>
      </c>
      <c r="X29" s="108" t="s">
        <v>1200</v>
      </c>
      <c r="Z29" s="109"/>
    </row>
    <row r="30" spans="2:26" ht="15" customHeight="1">
      <c r="B30" s="100"/>
      <c r="C30" s="104" t="s">
        <v>1151</v>
      </c>
      <c r="D30" s="105">
        <f>SUM(E30:X30)</f>
        <v>41055</v>
      </c>
      <c r="E30" s="106">
        <v>2706</v>
      </c>
      <c r="F30" s="106">
        <v>2983</v>
      </c>
      <c r="G30" s="106">
        <v>2791</v>
      </c>
      <c r="H30" s="106">
        <v>2666</v>
      </c>
      <c r="I30" s="106">
        <v>2636</v>
      </c>
      <c r="J30" s="106">
        <v>2740</v>
      </c>
      <c r="K30" s="106">
        <v>3345</v>
      </c>
      <c r="L30" s="106">
        <v>2663</v>
      </c>
      <c r="M30" s="106">
        <v>2644</v>
      </c>
      <c r="N30" s="106">
        <v>2968</v>
      </c>
      <c r="O30" s="106">
        <v>3208</v>
      </c>
      <c r="P30" s="106">
        <v>2714</v>
      </c>
      <c r="Q30" s="106">
        <v>1952</v>
      </c>
      <c r="R30" s="106">
        <v>1777</v>
      </c>
      <c r="S30" s="106">
        <v>1584</v>
      </c>
      <c r="T30" s="106">
        <v>940</v>
      </c>
      <c r="U30" s="106">
        <v>514</v>
      </c>
      <c r="V30" s="106">
        <v>182</v>
      </c>
      <c r="W30" s="107">
        <v>42</v>
      </c>
      <c r="X30" s="108" t="s">
        <v>1200</v>
      </c>
      <c r="Z30" s="109"/>
    </row>
    <row r="31" spans="2:26" ht="15" customHeight="1">
      <c r="B31" s="100"/>
      <c r="C31" s="104" t="s">
        <v>1153</v>
      </c>
      <c r="D31" s="105">
        <f>SUM(E31:X31)</f>
        <v>24934</v>
      </c>
      <c r="E31" s="106">
        <v>1670</v>
      </c>
      <c r="F31" s="106">
        <v>1671</v>
      </c>
      <c r="G31" s="106">
        <v>1564</v>
      </c>
      <c r="H31" s="106">
        <v>1294</v>
      </c>
      <c r="I31" s="106">
        <v>1232</v>
      </c>
      <c r="J31" s="106">
        <v>1593</v>
      </c>
      <c r="K31" s="106">
        <v>1979</v>
      </c>
      <c r="L31" s="106">
        <v>1463</v>
      </c>
      <c r="M31" s="106">
        <v>1420</v>
      </c>
      <c r="N31" s="106">
        <v>1815</v>
      </c>
      <c r="O31" s="106">
        <v>2181</v>
      </c>
      <c r="P31" s="106">
        <v>2004</v>
      </c>
      <c r="Q31" s="106">
        <v>1486</v>
      </c>
      <c r="R31" s="106">
        <v>1230</v>
      </c>
      <c r="S31" s="106">
        <v>1055</v>
      </c>
      <c r="T31" s="106">
        <v>670</v>
      </c>
      <c r="U31" s="106">
        <v>420</v>
      </c>
      <c r="V31" s="106">
        <v>146</v>
      </c>
      <c r="W31" s="107">
        <v>41</v>
      </c>
      <c r="X31" s="108" t="s">
        <v>1200</v>
      </c>
      <c r="Z31" s="109"/>
    </row>
    <row r="32" spans="2:26" ht="15" customHeight="1">
      <c r="B32" s="100"/>
      <c r="C32" s="104" t="s">
        <v>1155</v>
      </c>
      <c r="D32" s="105">
        <f>SUM(E32:X32)</f>
        <v>36966</v>
      </c>
      <c r="E32" s="106">
        <v>2454</v>
      </c>
      <c r="F32" s="106">
        <v>2530</v>
      </c>
      <c r="G32" s="106">
        <v>2650</v>
      </c>
      <c r="H32" s="106">
        <v>2258</v>
      </c>
      <c r="I32" s="106">
        <v>1723</v>
      </c>
      <c r="J32" s="106">
        <v>2302</v>
      </c>
      <c r="K32" s="106">
        <v>2921</v>
      </c>
      <c r="L32" s="106">
        <v>2412</v>
      </c>
      <c r="M32" s="106">
        <v>2240</v>
      </c>
      <c r="N32" s="106">
        <v>2648</v>
      </c>
      <c r="O32" s="106">
        <v>2798</v>
      </c>
      <c r="P32" s="106">
        <v>2782</v>
      </c>
      <c r="Q32" s="106">
        <v>2142</v>
      </c>
      <c r="R32" s="106">
        <v>1654</v>
      </c>
      <c r="S32" s="106">
        <v>1461</v>
      </c>
      <c r="T32" s="106">
        <v>1079</v>
      </c>
      <c r="U32" s="106">
        <v>643</v>
      </c>
      <c r="V32" s="106">
        <v>226</v>
      </c>
      <c r="W32" s="107">
        <v>43</v>
      </c>
      <c r="X32" s="108" t="s">
        <v>1200</v>
      </c>
      <c r="Z32" s="109"/>
    </row>
    <row r="33" spans="2:26" ht="15" customHeight="1">
      <c r="B33" s="100"/>
      <c r="C33" s="104"/>
      <c r="D33" s="105"/>
      <c r="E33" s="106"/>
      <c r="F33" s="106"/>
      <c r="G33" s="106"/>
      <c r="H33" s="106"/>
      <c r="I33" s="106"/>
      <c r="J33" s="106"/>
      <c r="K33" s="106"/>
      <c r="L33" s="106"/>
      <c r="M33" s="106"/>
      <c r="N33" s="106"/>
      <c r="O33" s="106"/>
      <c r="P33" s="106"/>
      <c r="Q33" s="106"/>
      <c r="R33" s="106"/>
      <c r="S33" s="106"/>
      <c r="T33" s="106"/>
      <c r="U33" s="106"/>
      <c r="V33" s="106"/>
      <c r="W33" s="107"/>
      <c r="X33" s="108"/>
      <c r="Z33" s="109"/>
    </row>
    <row r="34" spans="2:26" ht="15" customHeight="1">
      <c r="B34" s="100"/>
      <c r="C34" s="104" t="s">
        <v>1157</v>
      </c>
      <c r="D34" s="105">
        <f aca="true" t="shared" si="7" ref="D34:D40">SUM(E34:X34)</f>
        <v>14139</v>
      </c>
      <c r="E34" s="106">
        <v>899</v>
      </c>
      <c r="F34" s="106">
        <v>989</v>
      </c>
      <c r="G34" s="106">
        <v>1003</v>
      </c>
      <c r="H34" s="106">
        <v>882</v>
      </c>
      <c r="I34" s="106">
        <v>760</v>
      </c>
      <c r="J34" s="106">
        <v>815</v>
      </c>
      <c r="K34" s="106">
        <v>1119</v>
      </c>
      <c r="L34" s="106">
        <v>962</v>
      </c>
      <c r="M34" s="106">
        <v>829</v>
      </c>
      <c r="N34" s="106">
        <v>987</v>
      </c>
      <c r="O34" s="106">
        <v>1093</v>
      </c>
      <c r="P34" s="106">
        <v>1077</v>
      </c>
      <c r="Q34" s="106">
        <v>821</v>
      </c>
      <c r="R34" s="106">
        <v>639</v>
      </c>
      <c r="S34" s="106">
        <v>568</v>
      </c>
      <c r="T34" s="106">
        <v>378</v>
      </c>
      <c r="U34" s="106">
        <v>217</v>
      </c>
      <c r="V34" s="106">
        <v>72</v>
      </c>
      <c r="W34" s="107">
        <v>29</v>
      </c>
      <c r="X34" s="108" t="s">
        <v>1200</v>
      </c>
      <c r="Z34" s="109"/>
    </row>
    <row r="35" spans="2:26" ht="15" customHeight="1">
      <c r="B35" s="100"/>
      <c r="C35" s="104" t="s">
        <v>1159</v>
      </c>
      <c r="D35" s="105">
        <f t="shared" si="7"/>
        <v>11824</v>
      </c>
      <c r="E35" s="106">
        <v>784</v>
      </c>
      <c r="F35" s="106">
        <v>845</v>
      </c>
      <c r="G35" s="106">
        <v>726</v>
      </c>
      <c r="H35" s="106">
        <v>672</v>
      </c>
      <c r="I35" s="106">
        <v>644</v>
      </c>
      <c r="J35" s="106">
        <v>747</v>
      </c>
      <c r="K35" s="106">
        <v>992</v>
      </c>
      <c r="L35" s="106">
        <v>751</v>
      </c>
      <c r="M35" s="106">
        <v>689</v>
      </c>
      <c r="N35" s="106">
        <v>782</v>
      </c>
      <c r="O35" s="106">
        <v>860</v>
      </c>
      <c r="P35" s="106">
        <v>946</v>
      </c>
      <c r="Q35" s="106">
        <v>671</v>
      </c>
      <c r="R35" s="106">
        <v>562</v>
      </c>
      <c r="S35" s="106">
        <v>501</v>
      </c>
      <c r="T35" s="106">
        <v>339</v>
      </c>
      <c r="U35" s="106">
        <v>225</v>
      </c>
      <c r="V35" s="106">
        <v>73</v>
      </c>
      <c r="W35" s="107">
        <v>15</v>
      </c>
      <c r="X35" s="108" t="s">
        <v>1200</v>
      </c>
      <c r="Z35" s="109"/>
    </row>
    <row r="36" spans="2:26" ht="15" customHeight="1">
      <c r="B36" s="100"/>
      <c r="C36" s="104" t="s">
        <v>1161</v>
      </c>
      <c r="D36" s="105">
        <f t="shared" si="7"/>
        <v>22047</v>
      </c>
      <c r="E36" s="106">
        <v>1472</v>
      </c>
      <c r="F36" s="106">
        <v>1507</v>
      </c>
      <c r="G36" s="106">
        <v>1407</v>
      </c>
      <c r="H36" s="106">
        <v>1285</v>
      </c>
      <c r="I36" s="106">
        <v>935</v>
      </c>
      <c r="J36" s="106">
        <v>1350</v>
      </c>
      <c r="K36" s="106">
        <v>1771</v>
      </c>
      <c r="L36" s="106">
        <v>1362</v>
      </c>
      <c r="M36" s="106">
        <v>1285</v>
      </c>
      <c r="N36" s="106">
        <v>1521</v>
      </c>
      <c r="O36" s="106">
        <v>1708</v>
      </c>
      <c r="P36" s="106">
        <v>1672</v>
      </c>
      <c r="Q36" s="106">
        <v>1302</v>
      </c>
      <c r="R36" s="106">
        <v>1170</v>
      </c>
      <c r="S36" s="106">
        <v>991</v>
      </c>
      <c r="T36" s="106">
        <v>705</v>
      </c>
      <c r="U36" s="106">
        <v>414</v>
      </c>
      <c r="V36" s="106">
        <v>151</v>
      </c>
      <c r="W36" s="107">
        <v>39</v>
      </c>
      <c r="X36" s="108" t="s">
        <v>1200</v>
      </c>
      <c r="Z36" s="109"/>
    </row>
    <row r="37" spans="2:26" ht="15" customHeight="1">
      <c r="B37" s="100"/>
      <c r="C37" s="104" t="s">
        <v>1163</v>
      </c>
      <c r="D37" s="105">
        <f t="shared" si="7"/>
        <v>9370</v>
      </c>
      <c r="E37" s="106">
        <v>542</v>
      </c>
      <c r="F37" s="106">
        <v>587</v>
      </c>
      <c r="G37" s="106">
        <v>478</v>
      </c>
      <c r="H37" s="106">
        <v>521</v>
      </c>
      <c r="I37" s="106">
        <v>471</v>
      </c>
      <c r="J37" s="106">
        <v>562</v>
      </c>
      <c r="K37" s="106">
        <v>669</v>
      </c>
      <c r="L37" s="106">
        <v>525</v>
      </c>
      <c r="M37" s="106">
        <v>501</v>
      </c>
      <c r="N37" s="106">
        <v>738</v>
      </c>
      <c r="O37" s="106">
        <v>797</v>
      </c>
      <c r="P37" s="106">
        <v>795</v>
      </c>
      <c r="Q37" s="106">
        <v>588</v>
      </c>
      <c r="R37" s="106">
        <v>539</v>
      </c>
      <c r="S37" s="106">
        <v>453</v>
      </c>
      <c r="T37" s="106">
        <v>315</v>
      </c>
      <c r="U37" s="106">
        <v>192</v>
      </c>
      <c r="V37" s="106">
        <v>69</v>
      </c>
      <c r="W37" s="107">
        <v>28</v>
      </c>
      <c r="X37" s="108" t="s">
        <v>1200</v>
      </c>
      <c r="Z37" s="109"/>
    </row>
    <row r="38" spans="2:26" ht="15" customHeight="1">
      <c r="B38" s="100"/>
      <c r="C38" s="104" t="s">
        <v>1165</v>
      </c>
      <c r="D38" s="105">
        <f t="shared" si="7"/>
        <v>10816</v>
      </c>
      <c r="E38" s="106">
        <v>659</v>
      </c>
      <c r="F38" s="106">
        <v>728</v>
      </c>
      <c r="G38" s="106">
        <v>659</v>
      </c>
      <c r="H38" s="106">
        <v>598</v>
      </c>
      <c r="I38" s="106">
        <v>396</v>
      </c>
      <c r="J38" s="106">
        <v>598</v>
      </c>
      <c r="K38" s="106">
        <v>774</v>
      </c>
      <c r="L38" s="106">
        <v>601</v>
      </c>
      <c r="M38" s="106">
        <v>573</v>
      </c>
      <c r="N38" s="106">
        <v>778</v>
      </c>
      <c r="O38" s="106">
        <v>871</v>
      </c>
      <c r="P38" s="106">
        <v>919</v>
      </c>
      <c r="Q38" s="106">
        <v>741</v>
      </c>
      <c r="R38" s="106">
        <v>591</v>
      </c>
      <c r="S38" s="106">
        <v>567</v>
      </c>
      <c r="T38" s="106">
        <v>417</v>
      </c>
      <c r="U38" s="106">
        <v>231</v>
      </c>
      <c r="V38" s="106">
        <v>88</v>
      </c>
      <c r="W38" s="107">
        <v>27</v>
      </c>
      <c r="X38" s="108" t="s">
        <v>1200</v>
      </c>
      <c r="Z38" s="109"/>
    </row>
    <row r="39" spans="2:26" ht="15" customHeight="1">
      <c r="B39" s="100"/>
      <c r="C39" s="104" t="s">
        <v>1117</v>
      </c>
      <c r="D39" s="105">
        <f t="shared" si="7"/>
        <v>11138</v>
      </c>
      <c r="E39" s="106">
        <v>672</v>
      </c>
      <c r="F39" s="106">
        <v>753</v>
      </c>
      <c r="G39" s="106">
        <v>714</v>
      </c>
      <c r="H39" s="106">
        <v>652</v>
      </c>
      <c r="I39" s="106">
        <v>514</v>
      </c>
      <c r="J39" s="106">
        <v>591</v>
      </c>
      <c r="K39" s="106">
        <v>859</v>
      </c>
      <c r="L39" s="106">
        <v>630</v>
      </c>
      <c r="M39" s="106">
        <v>591</v>
      </c>
      <c r="N39" s="106">
        <v>794</v>
      </c>
      <c r="O39" s="106">
        <v>858</v>
      </c>
      <c r="P39" s="106">
        <v>941</v>
      </c>
      <c r="Q39" s="106">
        <v>724</v>
      </c>
      <c r="R39" s="106">
        <v>599</v>
      </c>
      <c r="S39" s="106">
        <v>535</v>
      </c>
      <c r="T39" s="106">
        <v>367</v>
      </c>
      <c r="U39" s="106">
        <v>248</v>
      </c>
      <c r="V39" s="106">
        <v>80</v>
      </c>
      <c r="W39" s="107">
        <v>16</v>
      </c>
      <c r="X39" s="108" t="s">
        <v>1200</v>
      </c>
      <c r="Z39" s="109"/>
    </row>
    <row r="40" spans="2:26" ht="15" customHeight="1">
      <c r="B40" s="100"/>
      <c r="C40" s="104" t="s">
        <v>1118</v>
      </c>
      <c r="D40" s="105">
        <f t="shared" si="7"/>
        <v>10527</v>
      </c>
      <c r="E40" s="106">
        <v>756</v>
      </c>
      <c r="F40" s="106">
        <v>753</v>
      </c>
      <c r="G40" s="106">
        <v>668</v>
      </c>
      <c r="H40" s="106">
        <v>577</v>
      </c>
      <c r="I40" s="106">
        <v>417</v>
      </c>
      <c r="J40" s="106">
        <v>676</v>
      </c>
      <c r="K40" s="106">
        <v>859</v>
      </c>
      <c r="L40" s="106">
        <v>597</v>
      </c>
      <c r="M40" s="106">
        <v>566</v>
      </c>
      <c r="N40" s="106">
        <v>671</v>
      </c>
      <c r="O40" s="106">
        <v>895</v>
      </c>
      <c r="P40" s="106">
        <v>898</v>
      </c>
      <c r="Q40" s="106">
        <v>668</v>
      </c>
      <c r="R40" s="106">
        <v>538</v>
      </c>
      <c r="S40" s="106">
        <v>440</v>
      </c>
      <c r="T40" s="106">
        <v>288</v>
      </c>
      <c r="U40" s="106">
        <v>171</v>
      </c>
      <c r="V40" s="106">
        <v>63</v>
      </c>
      <c r="W40" s="107">
        <v>26</v>
      </c>
      <c r="X40" s="108" t="s">
        <v>1200</v>
      </c>
      <c r="Z40" s="109"/>
    </row>
    <row r="41" spans="2:26" ht="15" customHeight="1">
      <c r="B41" s="100"/>
      <c r="C41" s="104"/>
      <c r="D41" s="105"/>
      <c r="E41" s="106"/>
      <c r="F41" s="106"/>
      <c r="G41" s="106"/>
      <c r="H41" s="106"/>
      <c r="I41" s="106"/>
      <c r="J41" s="106"/>
      <c r="K41" s="106"/>
      <c r="L41" s="106"/>
      <c r="M41" s="106"/>
      <c r="N41" s="106"/>
      <c r="O41" s="106"/>
      <c r="P41" s="106"/>
      <c r="Q41" s="106"/>
      <c r="R41" s="106"/>
      <c r="S41" s="106"/>
      <c r="T41" s="106"/>
      <c r="U41" s="106"/>
      <c r="V41" s="106"/>
      <c r="W41" s="107"/>
      <c r="X41" s="108"/>
      <c r="Z41" s="109"/>
    </row>
    <row r="42" spans="2:26" ht="15" customHeight="1">
      <c r="B42" s="100"/>
      <c r="C42" s="104" t="s">
        <v>1121</v>
      </c>
      <c r="D42" s="105">
        <f aca="true" t="shared" si="8" ref="D42:D48">SUM(E42:X42)</f>
        <v>7997</v>
      </c>
      <c r="E42" s="106">
        <v>561</v>
      </c>
      <c r="F42" s="106">
        <v>601</v>
      </c>
      <c r="G42" s="106">
        <v>535</v>
      </c>
      <c r="H42" s="106">
        <v>498</v>
      </c>
      <c r="I42" s="106">
        <v>424</v>
      </c>
      <c r="J42" s="106">
        <v>531</v>
      </c>
      <c r="K42" s="106">
        <v>677</v>
      </c>
      <c r="L42" s="106">
        <v>455</v>
      </c>
      <c r="M42" s="106">
        <v>450</v>
      </c>
      <c r="N42" s="106">
        <v>511</v>
      </c>
      <c r="O42" s="106">
        <v>636</v>
      </c>
      <c r="P42" s="106">
        <v>638</v>
      </c>
      <c r="Q42" s="106">
        <v>487</v>
      </c>
      <c r="R42" s="106">
        <v>378</v>
      </c>
      <c r="S42" s="106">
        <v>272</v>
      </c>
      <c r="T42" s="106">
        <v>189</v>
      </c>
      <c r="U42" s="106">
        <v>101</v>
      </c>
      <c r="V42" s="106">
        <v>44</v>
      </c>
      <c r="W42" s="106">
        <v>9</v>
      </c>
      <c r="X42" s="108" t="s">
        <v>1200</v>
      </c>
      <c r="Z42" s="109"/>
    </row>
    <row r="43" spans="2:26" ht="15" customHeight="1">
      <c r="B43" s="100"/>
      <c r="C43" s="104" t="s">
        <v>1122</v>
      </c>
      <c r="D43" s="105">
        <f t="shared" si="8"/>
        <v>12966</v>
      </c>
      <c r="E43" s="106">
        <v>926</v>
      </c>
      <c r="F43" s="106">
        <v>912</v>
      </c>
      <c r="G43" s="106">
        <v>892</v>
      </c>
      <c r="H43" s="106">
        <v>724</v>
      </c>
      <c r="I43" s="106">
        <v>585</v>
      </c>
      <c r="J43" s="106">
        <v>919</v>
      </c>
      <c r="K43" s="106">
        <v>1070</v>
      </c>
      <c r="L43" s="106">
        <v>692</v>
      </c>
      <c r="M43" s="106">
        <v>737</v>
      </c>
      <c r="N43" s="106">
        <v>937</v>
      </c>
      <c r="O43" s="106">
        <v>1058</v>
      </c>
      <c r="P43" s="106">
        <v>997</v>
      </c>
      <c r="Q43" s="106">
        <v>789</v>
      </c>
      <c r="R43" s="106">
        <v>609</v>
      </c>
      <c r="S43" s="106">
        <v>495</v>
      </c>
      <c r="T43" s="106">
        <v>323</v>
      </c>
      <c r="U43" s="106">
        <v>201</v>
      </c>
      <c r="V43" s="106">
        <v>80</v>
      </c>
      <c r="W43" s="107">
        <v>20</v>
      </c>
      <c r="X43" s="108" t="s">
        <v>1200</v>
      </c>
      <c r="Z43" s="109"/>
    </row>
    <row r="44" spans="2:26" ht="15" customHeight="1">
      <c r="B44" s="100"/>
      <c r="C44" s="104" t="s">
        <v>1124</v>
      </c>
      <c r="D44" s="105">
        <f t="shared" si="8"/>
        <v>7945</v>
      </c>
      <c r="E44" s="106">
        <v>562</v>
      </c>
      <c r="F44" s="106">
        <v>557</v>
      </c>
      <c r="G44" s="106">
        <v>494</v>
      </c>
      <c r="H44" s="106">
        <v>433</v>
      </c>
      <c r="I44" s="106">
        <v>417</v>
      </c>
      <c r="J44" s="106">
        <v>585</v>
      </c>
      <c r="K44" s="106">
        <v>658</v>
      </c>
      <c r="L44" s="106">
        <v>430</v>
      </c>
      <c r="M44" s="106">
        <v>439</v>
      </c>
      <c r="N44" s="106">
        <v>537</v>
      </c>
      <c r="O44" s="106">
        <v>629</v>
      </c>
      <c r="P44" s="106">
        <v>707</v>
      </c>
      <c r="Q44" s="106">
        <v>459</v>
      </c>
      <c r="R44" s="106">
        <v>357</v>
      </c>
      <c r="S44" s="106">
        <v>332</v>
      </c>
      <c r="T44" s="106">
        <v>198</v>
      </c>
      <c r="U44" s="106">
        <v>107</v>
      </c>
      <c r="V44" s="106">
        <v>34</v>
      </c>
      <c r="W44" s="107">
        <v>10</v>
      </c>
      <c r="X44" s="108" t="s">
        <v>1200</v>
      </c>
      <c r="Z44" s="109"/>
    </row>
    <row r="45" spans="2:26" ht="15" customHeight="1">
      <c r="B45" s="100"/>
      <c r="C45" s="104" t="s">
        <v>1126</v>
      </c>
      <c r="D45" s="105">
        <f t="shared" si="8"/>
        <v>12668</v>
      </c>
      <c r="E45" s="106">
        <v>850</v>
      </c>
      <c r="F45" s="106">
        <v>928</v>
      </c>
      <c r="G45" s="106">
        <v>828</v>
      </c>
      <c r="H45" s="106">
        <v>777</v>
      </c>
      <c r="I45" s="106">
        <v>597</v>
      </c>
      <c r="J45" s="106">
        <v>795</v>
      </c>
      <c r="K45" s="106">
        <v>1043</v>
      </c>
      <c r="L45" s="106">
        <v>745</v>
      </c>
      <c r="M45" s="106">
        <v>726</v>
      </c>
      <c r="N45" s="106">
        <v>943</v>
      </c>
      <c r="O45" s="106">
        <v>1090</v>
      </c>
      <c r="P45" s="106">
        <v>1014</v>
      </c>
      <c r="Q45" s="106">
        <v>755</v>
      </c>
      <c r="R45" s="106">
        <v>583</v>
      </c>
      <c r="S45" s="106">
        <v>424</v>
      </c>
      <c r="T45" s="106">
        <v>295</v>
      </c>
      <c r="U45" s="106">
        <v>182</v>
      </c>
      <c r="V45" s="106">
        <v>78</v>
      </c>
      <c r="W45" s="107">
        <v>15</v>
      </c>
      <c r="X45" s="108" t="s">
        <v>1200</v>
      </c>
      <c r="Z45" s="109"/>
    </row>
    <row r="46" spans="2:26" ht="15" customHeight="1">
      <c r="B46" s="100"/>
      <c r="C46" s="104" t="s">
        <v>1128</v>
      </c>
      <c r="D46" s="105">
        <f t="shared" si="8"/>
        <v>5163</v>
      </c>
      <c r="E46" s="106">
        <v>353</v>
      </c>
      <c r="F46" s="106">
        <v>384</v>
      </c>
      <c r="G46" s="106">
        <v>377</v>
      </c>
      <c r="H46" s="106">
        <v>256</v>
      </c>
      <c r="I46" s="106">
        <v>247</v>
      </c>
      <c r="J46" s="106">
        <v>346</v>
      </c>
      <c r="K46" s="106">
        <v>395</v>
      </c>
      <c r="L46" s="106">
        <v>277</v>
      </c>
      <c r="M46" s="106">
        <v>289</v>
      </c>
      <c r="N46" s="106">
        <v>372</v>
      </c>
      <c r="O46" s="106">
        <v>388</v>
      </c>
      <c r="P46" s="106">
        <v>433</v>
      </c>
      <c r="Q46" s="106">
        <v>332</v>
      </c>
      <c r="R46" s="106">
        <v>239</v>
      </c>
      <c r="S46" s="106">
        <v>204</v>
      </c>
      <c r="T46" s="106">
        <v>133</v>
      </c>
      <c r="U46" s="106">
        <v>94</v>
      </c>
      <c r="V46" s="106">
        <v>38</v>
      </c>
      <c r="W46" s="107">
        <v>6</v>
      </c>
      <c r="X46" s="108" t="s">
        <v>1200</v>
      </c>
      <c r="Z46" s="109"/>
    </row>
    <row r="47" spans="2:26" ht="15" customHeight="1">
      <c r="B47" s="100"/>
      <c r="C47" s="104" t="s">
        <v>1130</v>
      </c>
      <c r="D47" s="105">
        <f t="shared" si="8"/>
        <v>6594</v>
      </c>
      <c r="E47" s="106">
        <v>446</v>
      </c>
      <c r="F47" s="106">
        <v>484</v>
      </c>
      <c r="G47" s="106">
        <v>408</v>
      </c>
      <c r="H47" s="106">
        <v>356</v>
      </c>
      <c r="I47" s="106">
        <v>345</v>
      </c>
      <c r="J47" s="106">
        <v>481</v>
      </c>
      <c r="K47" s="106">
        <v>553</v>
      </c>
      <c r="L47" s="106">
        <v>380</v>
      </c>
      <c r="M47" s="106">
        <v>366</v>
      </c>
      <c r="N47" s="106">
        <v>452</v>
      </c>
      <c r="O47" s="106">
        <v>553</v>
      </c>
      <c r="P47" s="106">
        <v>550</v>
      </c>
      <c r="Q47" s="106">
        <v>384</v>
      </c>
      <c r="R47" s="106">
        <v>316</v>
      </c>
      <c r="S47" s="106">
        <v>224</v>
      </c>
      <c r="T47" s="106">
        <v>169</v>
      </c>
      <c r="U47" s="106">
        <v>91</v>
      </c>
      <c r="V47" s="106">
        <v>28</v>
      </c>
      <c r="W47" s="107">
        <v>8</v>
      </c>
      <c r="X47" s="108" t="s">
        <v>1200</v>
      </c>
      <c r="Z47" s="109"/>
    </row>
    <row r="48" spans="2:26" ht="15" customHeight="1">
      <c r="B48" s="100"/>
      <c r="C48" s="104" t="s">
        <v>1131</v>
      </c>
      <c r="D48" s="105">
        <f t="shared" si="8"/>
        <v>7377</v>
      </c>
      <c r="E48" s="106">
        <v>513</v>
      </c>
      <c r="F48" s="106">
        <v>536</v>
      </c>
      <c r="G48" s="106">
        <v>467</v>
      </c>
      <c r="H48" s="106">
        <v>453</v>
      </c>
      <c r="I48" s="106">
        <v>352</v>
      </c>
      <c r="J48" s="106">
        <v>512</v>
      </c>
      <c r="K48" s="106">
        <v>570</v>
      </c>
      <c r="L48" s="106">
        <v>384</v>
      </c>
      <c r="M48" s="106">
        <v>401</v>
      </c>
      <c r="N48" s="106">
        <v>573</v>
      </c>
      <c r="O48" s="106">
        <v>560</v>
      </c>
      <c r="P48" s="106">
        <v>603</v>
      </c>
      <c r="Q48" s="106">
        <v>452</v>
      </c>
      <c r="R48" s="106">
        <v>363</v>
      </c>
      <c r="S48" s="106">
        <v>285</v>
      </c>
      <c r="T48" s="106">
        <v>198</v>
      </c>
      <c r="U48" s="106">
        <v>109</v>
      </c>
      <c r="V48" s="106">
        <v>30</v>
      </c>
      <c r="W48" s="107">
        <v>16</v>
      </c>
      <c r="X48" s="108" t="s">
        <v>1200</v>
      </c>
      <c r="Z48" s="109"/>
    </row>
    <row r="49" spans="2:26" ht="15" customHeight="1">
      <c r="B49" s="100"/>
      <c r="C49" s="104"/>
      <c r="D49" s="105"/>
      <c r="E49" s="106"/>
      <c r="F49" s="106"/>
      <c r="G49" s="106"/>
      <c r="H49" s="106"/>
      <c r="I49" s="106"/>
      <c r="J49" s="106"/>
      <c r="K49" s="106"/>
      <c r="L49" s="106"/>
      <c r="M49" s="106"/>
      <c r="N49" s="106"/>
      <c r="O49" s="106"/>
      <c r="P49" s="106"/>
      <c r="Q49" s="106"/>
      <c r="R49" s="106"/>
      <c r="S49" s="106"/>
      <c r="T49" s="106"/>
      <c r="U49" s="106"/>
      <c r="V49" s="106"/>
      <c r="W49" s="107"/>
      <c r="X49" s="108"/>
      <c r="Z49" s="109"/>
    </row>
    <row r="50" spans="2:26" ht="15" customHeight="1">
      <c r="B50" s="100"/>
      <c r="C50" s="104" t="s">
        <v>1134</v>
      </c>
      <c r="D50" s="105">
        <f>SUM(E50:X50)</f>
        <v>27484</v>
      </c>
      <c r="E50" s="106">
        <v>1938</v>
      </c>
      <c r="F50" s="106">
        <v>2055</v>
      </c>
      <c r="G50" s="106">
        <v>1844</v>
      </c>
      <c r="H50" s="106">
        <v>1543</v>
      </c>
      <c r="I50" s="106">
        <v>1452</v>
      </c>
      <c r="J50" s="106">
        <v>1803</v>
      </c>
      <c r="K50" s="106">
        <v>2362</v>
      </c>
      <c r="L50" s="106">
        <v>1631</v>
      </c>
      <c r="M50" s="106">
        <v>1522</v>
      </c>
      <c r="N50" s="106">
        <v>1814</v>
      </c>
      <c r="O50" s="106">
        <v>1963</v>
      </c>
      <c r="P50" s="106">
        <v>2177</v>
      </c>
      <c r="Q50" s="106">
        <v>1577</v>
      </c>
      <c r="R50" s="106">
        <v>1231</v>
      </c>
      <c r="S50" s="106">
        <v>1107</v>
      </c>
      <c r="T50" s="106">
        <v>782</v>
      </c>
      <c r="U50" s="106">
        <v>486</v>
      </c>
      <c r="V50" s="106">
        <v>158</v>
      </c>
      <c r="W50" s="107">
        <v>39</v>
      </c>
      <c r="X50" s="108" t="s">
        <v>1200</v>
      </c>
      <c r="Z50" s="109"/>
    </row>
    <row r="51" spans="2:26" ht="15" customHeight="1">
      <c r="B51" s="100"/>
      <c r="C51" s="104" t="s">
        <v>1136</v>
      </c>
      <c r="D51" s="105">
        <f>SUM(E51:X51)</f>
        <v>22310</v>
      </c>
      <c r="E51" s="106">
        <v>1475</v>
      </c>
      <c r="F51" s="106">
        <v>1486</v>
      </c>
      <c r="G51" s="106">
        <v>1272</v>
      </c>
      <c r="H51" s="106">
        <v>1332</v>
      </c>
      <c r="I51" s="106">
        <v>1164</v>
      </c>
      <c r="J51" s="106">
        <v>1607</v>
      </c>
      <c r="K51" s="106">
        <v>1828</v>
      </c>
      <c r="L51" s="106">
        <v>1255</v>
      </c>
      <c r="M51" s="106">
        <v>1184</v>
      </c>
      <c r="N51" s="106">
        <v>1569</v>
      </c>
      <c r="O51" s="106">
        <v>1871</v>
      </c>
      <c r="P51" s="106">
        <v>1894</v>
      </c>
      <c r="Q51" s="106">
        <v>1275</v>
      </c>
      <c r="R51" s="106">
        <v>1055</v>
      </c>
      <c r="S51" s="106">
        <v>914</v>
      </c>
      <c r="T51" s="106">
        <v>587</v>
      </c>
      <c r="U51" s="106">
        <v>390</v>
      </c>
      <c r="V51" s="106">
        <v>132</v>
      </c>
      <c r="W51" s="107">
        <v>20</v>
      </c>
      <c r="X51" s="108" t="s">
        <v>1200</v>
      </c>
      <c r="Z51" s="109"/>
    </row>
    <row r="52" spans="2:26" ht="15" customHeight="1">
      <c r="B52" s="100"/>
      <c r="C52" s="104" t="s">
        <v>1138</v>
      </c>
      <c r="D52" s="105">
        <f>SUM(E52:X52)</f>
        <v>12044</v>
      </c>
      <c r="E52" s="106">
        <v>728</v>
      </c>
      <c r="F52" s="106">
        <v>756</v>
      </c>
      <c r="G52" s="106">
        <v>790</v>
      </c>
      <c r="H52" s="106">
        <v>809</v>
      </c>
      <c r="I52" s="106">
        <v>533</v>
      </c>
      <c r="J52" s="106">
        <v>748</v>
      </c>
      <c r="K52" s="106">
        <v>939</v>
      </c>
      <c r="L52" s="106">
        <v>712</v>
      </c>
      <c r="M52" s="106">
        <v>786</v>
      </c>
      <c r="N52" s="106">
        <v>919</v>
      </c>
      <c r="O52" s="106">
        <v>1016</v>
      </c>
      <c r="P52" s="106">
        <v>963</v>
      </c>
      <c r="Q52" s="106">
        <v>734</v>
      </c>
      <c r="R52" s="106">
        <v>607</v>
      </c>
      <c r="S52" s="106">
        <v>497</v>
      </c>
      <c r="T52" s="106">
        <v>278</v>
      </c>
      <c r="U52" s="106">
        <v>168</v>
      </c>
      <c r="V52" s="106">
        <v>49</v>
      </c>
      <c r="W52" s="107">
        <v>12</v>
      </c>
      <c r="X52" s="108" t="s">
        <v>1200</v>
      </c>
      <c r="Z52" s="109"/>
    </row>
    <row r="53" spans="2:26" ht="15" customHeight="1">
      <c r="B53" s="100"/>
      <c r="C53" s="104" t="s">
        <v>1140</v>
      </c>
      <c r="D53" s="105">
        <f>SUM(E53:X53)</f>
        <v>18603</v>
      </c>
      <c r="E53" s="106">
        <v>1170</v>
      </c>
      <c r="F53" s="106">
        <v>1227</v>
      </c>
      <c r="G53" s="106">
        <v>1178</v>
      </c>
      <c r="H53" s="106">
        <v>930</v>
      </c>
      <c r="I53" s="106">
        <v>695</v>
      </c>
      <c r="J53" s="106">
        <v>1130</v>
      </c>
      <c r="K53" s="106">
        <v>1433</v>
      </c>
      <c r="L53" s="106">
        <v>1086</v>
      </c>
      <c r="M53" s="106">
        <v>1012</v>
      </c>
      <c r="N53" s="106">
        <v>1228</v>
      </c>
      <c r="O53" s="106">
        <v>1562</v>
      </c>
      <c r="P53" s="106">
        <v>1560</v>
      </c>
      <c r="Q53" s="106">
        <v>1203</v>
      </c>
      <c r="R53" s="106">
        <v>998</v>
      </c>
      <c r="S53" s="106">
        <v>910</v>
      </c>
      <c r="T53" s="106">
        <v>699</v>
      </c>
      <c r="U53" s="106">
        <v>397</v>
      </c>
      <c r="V53" s="106">
        <v>144</v>
      </c>
      <c r="W53" s="107">
        <v>41</v>
      </c>
      <c r="X53" s="108" t="s">
        <v>1200</v>
      </c>
      <c r="Z53" s="109"/>
    </row>
    <row r="54" spans="2:26" ht="15" customHeight="1">
      <c r="B54" s="100"/>
      <c r="C54" s="104" t="s">
        <v>1142</v>
      </c>
      <c r="D54" s="105">
        <f>SUM(E54:X54)</f>
        <v>10113</v>
      </c>
      <c r="E54" s="106">
        <v>702</v>
      </c>
      <c r="F54" s="106">
        <v>637</v>
      </c>
      <c r="G54" s="106">
        <v>518</v>
      </c>
      <c r="H54" s="106">
        <v>499</v>
      </c>
      <c r="I54" s="106">
        <v>419</v>
      </c>
      <c r="J54" s="106">
        <v>670</v>
      </c>
      <c r="K54" s="106">
        <v>828</v>
      </c>
      <c r="L54" s="106">
        <v>547</v>
      </c>
      <c r="M54" s="106">
        <v>549</v>
      </c>
      <c r="N54" s="106">
        <v>731</v>
      </c>
      <c r="O54" s="106">
        <v>928</v>
      </c>
      <c r="P54" s="106">
        <v>923</v>
      </c>
      <c r="Q54" s="106">
        <v>694</v>
      </c>
      <c r="R54" s="106">
        <v>531</v>
      </c>
      <c r="S54" s="106">
        <v>450</v>
      </c>
      <c r="T54" s="106">
        <v>284</v>
      </c>
      <c r="U54" s="106">
        <v>153</v>
      </c>
      <c r="V54" s="106">
        <v>40</v>
      </c>
      <c r="W54" s="107">
        <v>10</v>
      </c>
      <c r="X54" s="110" t="s">
        <v>1200</v>
      </c>
      <c r="Z54" s="109"/>
    </row>
    <row r="55" spans="2:26" ht="15" customHeight="1">
      <c r="B55" s="100"/>
      <c r="C55" s="104"/>
      <c r="D55" s="105"/>
      <c r="E55" s="106"/>
      <c r="F55" s="106"/>
      <c r="G55" s="106"/>
      <c r="H55" s="106"/>
      <c r="I55" s="106"/>
      <c r="J55" s="106"/>
      <c r="K55" s="106"/>
      <c r="L55" s="106"/>
      <c r="M55" s="106"/>
      <c r="N55" s="106"/>
      <c r="O55" s="106"/>
      <c r="P55" s="106"/>
      <c r="Q55" s="106"/>
      <c r="R55" s="106"/>
      <c r="S55" s="106"/>
      <c r="T55" s="106"/>
      <c r="U55" s="106"/>
      <c r="V55" s="106"/>
      <c r="W55" s="107"/>
      <c r="X55" s="110"/>
      <c r="Z55" s="109"/>
    </row>
    <row r="56" spans="2:26" ht="15" customHeight="1">
      <c r="B56" s="100"/>
      <c r="C56" s="104" t="s">
        <v>1145</v>
      </c>
      <c r="D56" s="105">
        <f aca="true" t="shared" si="9" ref="D56:D67">SUM(E56:X56)</f>
        <v>8156</v>
      </c>
      <c r="E56" s="106">
        <v>499</v>
      </c>
      <c r="F56" s="106">
        <v>552</v>
      </c>
      <c r="G56" s="106">
        <v>550</v>
      </c>
      <c r="H56" s="106">
        <v>467</v>
      </c>
      <c r="I56" s="106">
        <v>348</v>
      </c>
      <c r="J56" s="106">
        <v>476</v>
      </c>
      <c r="K56" s="106">
        <v>621</v>
      </c>
      <c r="L56" s="106">
        <v>479</v>
      </c>
      <c r="M56" s="106">
        <v>512</v>
      </c>
      <c r="N56" s="106">
        <v>636</v>
      </c>
      <c r="O56" s="106">
        <v>656</v>
      </c>
      <c r="P56" s="106">
        <v>613</v>
      </c>
      <c r="Q56" s="106">
        <v>467</v>
      </c>
      <c r="R56" s="106">
        <v>419</v>
      </c>
      <c r="S56" s="106">
        <v>400</v>
      </c>
      <c r="T56" s="106">
        <v>248</v>
      </c>
      <c r="U56" s="106">
        <v>152</v>
      </c>
      <c r="V56" s="106">
        <v>49</v>
      </c>
      <c r="W56" s="106">
        <v>12</v>
      </c>
      <c r="X56" s="110" t="s">
        <v>1200</v>
      </c>
      <c r="Z56" s="109"/>
    </row>
    <row r="57" spans="2:26" ht="15" customHeight="1">
      <c r="B57" s="100"/>
      <c r="C57" s="104" t="s">
        <v>1146</v>
      </c>
      <c r="D57" s="105">
        <f t="shared" si="9"/>
        <v>19407</v>
      </c>
      <c r="E57" s="106">
        <v>1290</v>
      </c>
      <c r="F57" s="106">
        <v>1385</v>
      </c>
      <c r="G57" s="106">
        <v>1294</v>
      </c>
      <c r="H57" s="106">
        <v>1134</v>
      </c>
      <c r="I57" s="106">
        <v>920</v>
      </c>
      <c r="J57" s="106">
        <v>1320</v>
      </c>
      <c r="K57" s="106">
        <v>1674</v>
      </c>
      <c r="L57" s="106">
        <v>1234</v>
      </c>
      <c r="M57" s="106">
        <v>1168</v>
      </c>
      <c r="N57" s="106">
        <v>1440</v>
      </c>
      <c r="O57" s="106">
        <v>1631</v>
      </c>
      <c r="P57" s="106">
        <v>1401</v>
      </c>
      <c r="Q57" s="106">
        <v>1066</v>
      </c>
      <c r="R57" s="106">
        <v>811</v>
      </c>
      <c r="S57" s="106">
        <v>757</v>
      </c>
      <c r="T57" s="106">
        <v>485</v>
      </c>
      <c r="U57" s="106">
        <v>279</v>
      </c>
      <c r="V57" s="106">
        <v>92</v>
      </c>
      <c r="W57" s="107">
        <v>26</v>
      </c>
      <c r="X57" s="110" t="s">
        <v>1200</v>
      </c>
      <c r="Z57" s="109"/>
    </row>
    <row r="58" spans="2:26" ht="15" customHeight="1">
      <c r="B58" s="100"/>
      <c r="C58" s="104" t="s">
        <v>1148</v>
      </c>
      <c r="D58" s="105">
        <f t="shared" si="9"/>
        <v>13434</v>
      </c>
      <c r="E58" s="106">
        <v>905</v>
      </c>
      <c r="F58" s="106">
        <v>962</v>
      </c>
      <c r="G58" s="106">
        <v>931</v>
      </c>
      <c r="H58" s="106">
        <v>847</v>
      </c>
      <c r="I58" s="106">
        <v>638</v>
      </c>
      <c r="J58" s="106">
        <v>871</v>
      </c>
      <c r="K58" s="106">
        <v>1123</v>
      </c>
      <c r="L58" s="106">
        <v>800</v>
      </c>
      <c r="M58" s="106">
        <v>725</v>
      </c>
      <c r="N58" s="106">
        <v>915</v>
      </c>
      <c r="O58" s="106">
        <v>1042</v>
      </c>
      <c r="P58" s="106">
        <v>966</v>
      </c>
      <c r="Q58" s="106">
        <v>769</v>
      </c>
      <c r="R58" s="106">
        <v>666</v>
      </c>
      <c r="S58" s="106">
        <v>577</v>
      </c>
      <c r="T58" s="106">
        <v>379</v>
      </c>
      <c r="U58" s="106">
        <v>215</v>
      </c>
      <c r="V58" s="106">
        <v>84</v>
      </c>
      <c r="W58" s="107">
        <v>19</v>
      </c>
      <c r="X58" s="110" t="s">
        <v>1200</v>
      </c>
      <c r="Z58" s="109"/>
    </row>
    <row r="59" spans="2:26" ht="15" customHeight="1">
      <c r="B59" s="100"/>
      <c r="C59" s="104" t="s">
        <v>1150</v>
      </c>
      <c r="D59" s="105">
        <f t="shared" si="9"/>
        <v>10554</v>
      </c>
      <c r="E59" s="106">
        <v>687</v>
      </c>
      <c r="F59" s="106">
        <v>730</v>
      </c>
      <c r="G59" s="106">
        <v>641</v>
      </c>
      <c r="H59" s="106">
        <v>755</v>
      </c>
      <c r="I59" s="106">
        <v>561</v>
      </c>
      <c r="J59" s="106">
        <v>734</v>
      </c>
      <c r="K59" s="106">
        <v>858</v>
      </c>
      <c r="L59" s="106">
        <v>573</v>
      </c>
      <c r="M59" s="106">
        <v>535</v>
      </c>
      <c r="N59" s="106">
        <v>749</v>
      </c>
      <c r="O59" s="106">
        <v>835</v>
      </c>
      <c r="P59" s="106">
        <v>824</v>
      </c>
      <c r="Q59" s="106">
        <v>623</v>
      </c>
      <c r="R59" s="106">
        <v>475</v>
      </c>
      <c r="S59" s="106">
        <v>438</v>
      </c>
      <c r="T59" s="106">
        <v>284</v>
      </c>
      <c r="U59" s="106">
        <v>161</v>
      </c>
      <c r="V59" s="106">
        <v>75</v>
      </c>
      <c r="W59" s="107">
        <v>16</v>
      </c>
      <c r="X59" s="110" t="s">
        <v>1200</v>
      </c>
      <c r="Z59" s="109"/>
    </row>
    <row r="60" spans="2:26" ht="15" customHeight="1">
      <c r="B60" s="100"/>
      <c r="C60" s="104" t="s">
        <v>1152</v>
      </c>
      <c r="D60" s="105">
        <f t="shared" si="9"/>
        <v>8598</v>
      </c>
      <c r="E60" s="106">
        <v>650</v>
      </c>
      <c r="F60" s="106">
        <v>606</v>
      </c>
      <c r="G60" s="106">
        <v>470</v>
      </c>
      <c r="H60" s="106">
        <v>476</v>
      </c>
      <c r="I60" s="106">
        <v>444</v>
      </c>
      <c r="J60" s="106">
        <v>606</v>
      </c>
      <c r="K60" s="106">
        <v>705</v>
      </c>
      <c r="L60" s="106">
        <v>462</v>
      </c>
      <c r="M60" s="106">
        <v>532</v>
      </c>
      <c r="N60" s="106">
        <v>629</v>
      </c>
      <c r="O60" s="106">
        <v>701</v>
      </c>
      <c r="P60" s="106">
        <v>637</v>
      </c>
      <c r="Q60" s="106">
        <v>464</v>
      </c>
      <c r="R60" s="106">
        <v>409</v>
      </c>
      <c r="S60" s="106">
        <v>381</v>
      </c>
      <c r="T60" s="106">
        <v>231</v>
      </c>
      <c r="U60" s="106">
        <v>132</v>
      </c>
      <c r="V60" s="106">
        <v>53</v>
      </c>
      <c r="W60" s="107">
        <v>10</v>
      </c>
      <c r="X60" s="110" t="s">
        <v>1200</v>
      </c>
      <c r="Z60" s="109"/>
    </row>
    <row r="61" spans="2:26" ht="15" customHeight="1">
      <c r="B61" s="100"/>
      <c r="C61" s="104" t="s">
        <v>1154</v>
      </c>
      <c r="D61" s="105">
        <f t="shared" si="9"/>
        <v>8391</v>
      </c>
      <c r="E61" s="106">
        <v>544</v>
      </c>
      <c r="F61" s="106">
        <v>589</v>
      </c>
      <c r="G61" s="106">
        <v>517</v>
      </c>
      <c r="H61" s="106">
        <v>439</v>
      </c>
      <c r="I61" s="106">
        <v>464</v>
      </c>
      <c r="J61" s="106">
        <v>559</v>
      </c>
      <c r="K61" s="106">
        <v>722</v>
      </c>
      <c r="L61" s="106">
        <v>471</v>
      </c>
      <c r="M61" s="106">
        <v>480</v>
      </c>
      <c r="N61" s="106">
        <v>615</v>
      </c>
      <c r="O61" s="106">
        <v>675</v>
      </c>
      <c r="P61" s="106">
        <v>645</v>
      </c>
      <c r="Q61" s="106">
        <v>448</v>
      </c>
      <c r="R61" s="106">
        <v>411</v>
      </c>
      <c r="S61" s="106">
        <v>354</v>
      </c>
      <c r="T61" s="106">
        <v>242</v>
      </c>
      <c r="U61" s="106">
        <v>143</v>
      </c>
      <c r="V61" s="106">
        <v>57</v>
      </c>
      <c r="W61" s="107">
        <v>16</v>
      </c>
      <c r="X61" s="110" t="s">
        <v>1200</v>
      </c>
      <c r="Z61" s="109"/>
    </row>
    <row r="62" spans="2:26" ht="15" customHeight="1">
      <c r="B62" s="100"/>
      <c r="C62" s="104" t="s">
        <v>1156</v>
      </c>
      <c r="D62" s="105">
        <f t="shared" si="9"/>
        <v>6699</v>
      </c>
      <c r="E62" s="106">
        <v>455</v>
      </c>
      <c r="F62" s="106">
        <v>423</v>
      </c>
      <c r="G62" s="106">
        <v>369</v>
      </c>
      <c r="H62" s="106">
        <v>300</v>
      </c>
      <c r="I62" s="106">
        <v>309</v>
      </c>
      <c r="J62" s="106">
        <v>467</v>
      </c>
      <c r="K62" s="106">
        <v>510</v>
      </c>
      <c r="L62" s="106">
        <v>353</v>
      </c>
      <c r="M62" s="106">
        <v>390</v>
      </c>
      <c r="N62" s="106">
        <v>437</v>
      </c>
      <c r="O62" s="106">
        <v>567</v>
      </c>
      <c r="P62" s="106">
        <v>609</v>
      </c>
      <c r="Q62" s="106">
        <v>437</v>
      </c>
      <c r="R62" s="106">
        <v>358</v>
      </c>
      <c r="S62" s="106">
        <v>316</v>
      </c>
      <c r="T62" s="106">
        <v>227</v>
      </c>
      <c r="U62" s="106">
        <v>120</v>
      </c>
      <c r="V62" s="106">
        <v>43</v>
      </c>
      <c r="W62" s="107">
        <v>9</v>
      </c>
      <c r="X62" s="110" t="s">
        <v>1200</v>
      </c>
      <c r="Z62" s="109"/>
    </row>
    <row r="63" spans="2:26" ht="15" customHeight="1">
      <c r="B63" s="100"/>
      <c r="C63" s="104" t="s">
        <v>1158</v>
      </c>
      <c r="D63" s="105">
        <f t="shared" si="9"/>
        <v>13418</v>
      </c>
      <c r="E63" s="106">
        <v>809</v>
      </c>
      <c r="F63" s="106">
        <v>943</v>
      </c>
      <c r="G63" s="106">
        <v>988</v>
      </c>
      <c r="H63" s="106">
        <v>884</v>
      </c>
      <c r="I63" s="106">
        <v>434</v>
      </c>
      <c r="J63" s="106">
        <v>723</v>
      </c>
      <c r="K63" s="106">
        <v>953</v>
      </c>
      <c r="L63" s="106">
        <v>812</v>
      </c>
      <c r="M63" s="106">
        <v>812</v>
      </c>
      <c r="N63" s="106">
        <v>952</v>
      </c>
      <c r="O63" s="106">
        <v>1041</v>
      </c>
      <c r="P63" s="106">
        <v>1073</v>
      </c>
      <c r="Q63" s="106">
        <v>842</v>
      </c>
      <c r="R63" s="106">
        <v>694</v>
      </c>
      <c r="S63" s="106">
        <v>654</v>
      </c>
      <c r="T63" s="106">
        <v>438</v>
      </c>
      <c r="U63" s="106">
        <v>231</v>
      </c>
      <c r="V63" s="106">
        <v>107</v>
      </c>
      <c r="W63" s="107">
        <v>28</v>
      </c>
      <c r="X63" s="110" t="s">
        <v>1200</v>
      </c>
      <c r="Z63" s="109"/>
    </row>
    <row r="64" spans="2:26" ht="15" customHeight="1">
      <c r="B64" s="100"/>
      <c r="C64" s="104" t="s">
        <v>1160</v>
      </c>
      <c r="D64" s="111">
        <f t="shared" si="9"/>
        <v>20238</v>
      </c>
      <c r="E64" s="106">
        <v>1240</v>
      </c>
      <c r="F64" s="106">
        <v>1382</v>
      </c>
      <c r="G64" s="106">
        <v>1404</v>
      </c>
      <c r="H64" s="106">
        <v>1140</v>
      </c>
      <c r="I64" s="106">
        <v>980</v>
      </c>
      <c r="J64" s="106">
        <v>1261</v>
      </c>
      <c r="K64" s="106">
        <v>1659</v>
      </c>
      <c r="L64" s="106">
        <v>1269</v>
      </c>
      <c r="M64" s="106">
        <v>1190</v>
      </c>
      <c r="N64" s="106">
        <v>1473</v>
      </c>
      <c r="O64" s="106">
        <v>1604</v>
      </c>
      <c r="P64" s="106">
        <v>1584</v>
      </c>
      <c r="Q64" s="106">
        <v>1191</v>
      </c>
      <c r="R64" s="106">
        <v>957</v>
      </c>
      <c r="S64" s="106">
        <v>830</v>
      </c>
      <c r="T64" s="106">
        <v>563</v>
      </c>
      <c r="U64" s="106">
        <v>363</v>
      </c>
      <c r="V64" s="106">
        <v>124</v>
      </c>
      <c r="W64" s="107">
        <v>24</v>
      </c>
      <c r="X64" s="110" t="s">
        <v>1200</v>
      </c>
      <c r="Z64" s="109"/>
    </row>
    <row r="65" spans="2:26" ht="15" customHeight="1">
      <c r="B65" s="100"/>
      <c r="C65" s="104" t="s">
        <v>1162</v>
      </c>
      <c r="D65" s="105">
        <f t="shared" si="9"/>
        <v>8354</v>
      </c>
      <c r="E65" s="106">
        <v>515</v>
      </c>
      <c r="F65" s="106">
        <v>574</v>
      </c>
      <c r="G65" s="106">
        <v>500</v>
      </c>
      <c r="H65" s="106">
        <v>487</v>
      </c>
      <c r="I65" s="106">
        <v>383</v>
      </c>
      <c r="J65" s="106">
        <v>524</v>
      </c>
      <c r="K65" s="106">
        <v>696</v>
      </c>
      <c r="L65" s="106">
        <v>524</v>
      </c>
      <c r="M65" s="106">
        <v>481</v>
      </c>
      <c r="N65" s="106">
        <v>580</v>
      </c>
      <c r="O65" s="106">
        <v>703</v>
      </c>
      <c r="P65" s="106">
        <v>642</v>
      </c>
      <c r="Q65" s="106">
        <v>513</v>
      </c>
      <c r="R65" s="106">
        <v>430</v>
      </c>
      <c r="S65" s="106">
        <v>370</v>
      </c>
      <c r="T65" s="106">
        <v>232</v>
      </c>
      <c r="U65" s="106">
        <v>137</v>
      </c>
      <c r="V65" s="106">
        <v>48</v>
      </c>
      <c r="W65" s="107">
        <v>15</v>
      </c>
      <c r="X65" s="110" t="s">
        <v>1200</v>
      </c>
      <c r="Z65" s="109"/>
    </row>
    <row r="66" spans="2:26" ht="15" customHeight="1">
      <c r="B66" s="100"/>
      <c r="C66" s="104" t="s">
        <v>1164</v>
      </c>
      <c r="D66" s="105">
        <f t="shared" si="9"/>
        <v>6251</v>
      </c>
      <c r="E66" s="106">
        <v>389</v>
      </c>
      <c r="F66" s="106">
        <v>406</v>
      </c>
      <c r="G66" s="106">
        <v>411</v>
      </c>
      <c r="H66" s="106">
        <v>397</v>
      </c>
      <c r="I66" s="106">
        <v>276</v>
      </c>
      <c r="J66" s="106">
        <v>406</v>
      </c>
      <c r="K66" s="106">
        <v>458</v>
      </c>
      <c r="L66" s="106">
        <v>373</v>
      </c>
      <c r="M66" s="106">
        <v>364</v>
      </c>
      <c r="N66" s="106">
        <v>481</v>
      </c>
      <c r="O66" s="106">
        <v>527</v>
      </c>
      <c r="P66" s="106">
        <v>490</v>
      </c>
      <c r="Q66" s="106">
        <v>369</v>
      </c>
      <c r="R66" s="106">
        <v>307</v>
      </c>
      <c r="S66" s="106">
        <v>280</v>
      </c>
      <c r="T66" s="106">
        <v>182</v>
      </c>
      <c r="U66" s="106">
        <v>98</v>
      </c>
      <c r="V66" s="106">
        <v>33</v>
      </c>
      <c r="W66" s="107">
        <v>4</v>
      </c>
      <c r="X66" s="110" t="s">
        <v>1200</v>
      </c>
      <c r="Z66" s="109"/>
    </row>
    <row r="67" spans="2:26" ht="15" customHeight="1">
      <c r="B67" s="112"/>
      <c r="C67" s="113" t="s">
        <v>1166</v>
      </c>
      <c r="D67" s="114">
        <f t="shared" si="9"/>
        <v>8027</v>
      </c>
      <c r="E67" s="115">
        <v>532</v>
      </c>
      <c r="F67" s="115">
        <v>547</v>
      </c>
      <c r="G67" s="115">
        <v>496</v>
      </c>
      <c r="H67" s="115">
        <v>405</v>
      </c>
      <c r="I67" s="115">
        <v>339</v>
      </c>
      <c r="J67" s="115">
        <v>515</v>
      </c>
      <c r="K67" s="115">
        <v>707</v>
      </c>
      <c r="L67" s="115">
        <v>515</v>
      </c>
      <c r="M67" s="115">
        <v>455</v>
      </c>
      <c r="N67" s="115">
        <v>524</v>
      </c>
      <c r="O67" s="115">
        <v>658</v>
      </c>
      <c r="P67" s="115">
        <v>675</v>
      </c>
      <c r="Q67" s="115">
        <v>484</v>
      </c>
      <c r="R67" s="115">
        <v>442</v>
      </c>
      <c r="S67" s="115">
        <v>285</v>
      </c>
      <c r="T67" s="115">
        <v>236</v>
      </c>
      <c r="U67" s="115">
        <v>156</v>
      </c>
      <c r="V67" s="115">
        <v>44</v>
      </c>
      <c r="W67" s="116">
        <v>12</v>
      </c>
      <c r="X67" s="117" t="s">
        <v>1200</v>
      </c>
      <c r="Z67" s="109"/>
    </row>
    <row r="68" spans="2:23" ht="15" customHeight="1">
      <c r="B68" s="86" t="s">
        <v>1194</v>
      </c>
      <c r="F68" s="66"/>
      <c r="G68" s="66"/>
      <c r="H68" s="66"/>
      <c r="I68" s="66"/>
      <c r="J68" s="66"/>
      <c r="K68" s="66"/>
      <c r="L68" s="66"/>
      <c r="M68" s="66"/>
      <c r="N68" s="66"/>
      <c r="O68" s="66"/>
      <c r="P68" s="66"/>
      <c r="Q68" s="66"/>
      <c r="R68" s="66"/>
      <c r="S68" s="66"/>
      <c r="T68" s="66"/>
      <c r="U68" s="66"/>
      <c r="V68" s="66"/>
      <c r="W68" s="66"/>
    </row>
    <row r="69" spans="6:23" ht="12">
      <c r="F69" s="66"/>
      <c r="G69" s="66"/>
      <c r="H69" s="66"/>
      <c r="I69" s="66"/>
      <c r="J69" s="66"/>
      <c r="K69" s="66"/>
      <c r="L69" s="66"/>
      <c r="M69" s="66"/>
      <c r="N69" s="66"/>
      <c r="O69" s="66"/>
      <c r="P69" s="66"/>
      <c r="Q69" s="66"/>
      <c r="R69" s="66"/>
      <c r="S69" s="66"/>
      <c r="T69" s="66"/>
      <c r="U69" s="66"/>
      <c r="V69" s="66"/>
      <c r="W69" s="66"/>
    </row>
    <row r="70" spans="6:23" ht="12">
      <c r="F70" s="66"/>
      <c r="G70" s="66"/>
      <c r="H70" s="66"/>
      <c r="I70" s="66"/>
      <c r="J70" s="66"/>
      <c r="K70" s="66"/>
      <c r="L70" s="66"/>
      <c r="M70" s="66"/>
      <c r="N70" s="66"/>
      <c r="O70" s="66"/>
      <c r="P70" s="66"/>
      <c r="Q70" s="66"/>
      <c r="R70" s="66"/>
      <c r="S70" s="66"/>
      <c r="T70" s="66"/>
      <c r="U70" s="66"/>
      <c r="V70" s="66"/>
      <c r="W70" s="66"/>
    </row>
    <row r="71" spans="6:23" ht="12">
      <c r="F71" s="66"/>
      <c r="G71" s="66"/>
      <c r="H71" s="66"/>
      <c r="I71" s="66"/>
      <c r="J71" s="66"/>
      <c r="K71" s="66"/>
      <c r="L71" s="66"/>
      <c r="M71" s="66"/>
      <c r="N71" s="66"/>
      <c r="O71" s="66"/>
      <c r="P71" s="66"/>
      <c r="Q71" s="66"/>
      <c r="R71" s="66"/>
      <c r="S71" s="66"/>
      <c r="T71" s="66"/>
      <c r="U71" s="66"/>
      <c r="V71" s="66"/>
      <c r="W71" s="66"/>
    </row>
    <row r="72" spans="6:23" ht="12">
      <c r="F72" s="66"/>
      <c r="G72" s="66"/>
      <c r="H72" s="66"/>
      <c r="I72" s="66"/>
      <c r="J72" s="66"/>
      <c r="K72" s="66"/>
      <c r="L72" s="66"/>
      <c r="M72" s="66"/>
      <c r="N72" s="66"/>
      <c r="O72" s="66"/>
      <c r="P72" s="66"/>
      <c r="Q72" s="66"/>
      <c r="R72" s="66"/>
      <c r="S72" s="66"/>
      <c r="T72" s="66"/>
      <c r="U72" s="66"/>
      <c r="V72" s="66"/>
      <c r="W72" s="66"/>
    </row>
    <row r="73" spans="6:23" ht="12">
      <c r="F73" s="66"/>
      <c r="G73" s="66"/>
      <c r="H73" s="66"/>
      <c r="I73" s="66"/>
      <c r="J73" s="66"/>
      <c r="K73" s="66"/>
      <c r="L73" s="66"/>
      <c r="M73" s="66"/>
      <c r="N73" s="66"/>
      <c r="O73" s="66"/>
      <c r="P73" s="66"/>
      <c r="Q73" s="66"/>
      <c r="R73" s="66"/>
      <c r="S73" s="66"/>
      <c r="T73" s="66"/>
      <c r="U73" s="66"/>
      <c r="V73" s="66"/>
      <c r="W73" s="66"/>
    </row>
    <row r="74" spans="6:23" ht="12">
      <c r="F74" s="66"/>
      <c r="G74" s="66"/>
      <c r="H74" s="66"/>
      <c r="I74" s="66"/>
      <c r="J74" s="66"/>
      <c r="K74" s="66"/>
      <c r="L74" s="66"/>
      <c r="M74" s="66"/>
      <c r="N74" s="66"/>
      <c r="O74" s="66"/>
      <c r="P74" s="66"/>
      <c r="Q74" s="66"/>
      <c r="R74" s="66"/>
      <c r="S74" s="66"/>
      <c r="T74" s="66"/>
      <c r="U74" s="66"/>
      <c r="V74" s="66"/>
      <c r="W74" s="66"/>
    </row>
    <row r="75" spans="6:23" ht="12">
      <c r="F75" s="66"/>
      <c r="G75" s="66"/>
      <c r="H75" s="66"/>
      <c r="I75" s="66"/>
      <c r="J75" s="66"/>
      <c r="K75" s="66"/>
      <c r="L75" s="66"/>
      <c r="M75" s="66"/>
      <c r="N75" s="66"/>
      <c r="O75" s="66"/>
      <c r="P75" s="66"/>
      <c r="Q75" s="66"/>
      <c r="R75" s="66"/>
      <c r="S75" s="66"/>
      <c r="T75" s="66"/>
      <c r="U75" s="66"/>
      <c r="V75" s="66"/>
      <c r="W75" s="66"/>
    </row>
  </sheetData>
  <mergeCells count="9">
    <mergeCell ref="B13:C13"/>
    <mergeCell ref="B14:C14"/>
    <mergeCell ref="B15:C15"/>
    <mergeCell ref="B16:C16"/>
    <mergeCell ref="B4:C4"/>
    <mergeCell ref="B8:C8"/>
    <mergeCell ref="B10:C10"/>
    <mergeCell ref="B11:C11"/>
    <mergeCell ref="B6:C6"/>
  </mergeCells>
  <printOptions/>
  <pageMargins left="0.75" right="0.75" top="1" bottom="1" header="0.512" footer="0.512"/>
  <pageSetup orientation="portrait" paperSize="8" r:id="rId1"/>
</worksheet>
</file>

<file path=xl/worksheets/sheet30.xml><?xml version="1.0" encoding="utf-8"?>
<worksheet xmlns="http://schemas.openxmlformats.org/spreadsheetml/2006/main" xmlns:r="http://schemas.openxmlformats.org/officeDocument/2006/relationships">
  <dimension ref="A1:N19"/>
  <sheetViews>
    <sheetView workbookViewId="0" topLeftCell="A1">
      <selection activeCell="A1" sqref="A1"/>
    </sheetView>
  </sheetViews>
  <sheetFormatPr defaultColWidth="9.00390625" defaultRowHeight="15" customHeight="1"/>
  <cols>
    <col min="1" max="1" width="2.625" style="23" customWidth="1"/>
    <col min="2" max="2" width="10.625" style="23" customWidth="1"/>
    <col min="3" max="14" width="7.50390625" style="23" customWidth="1"/>
    <col min="15" max="16384" width="9.00390625" style="23" customWidth="1"/>
  </cols>
  <sheetData>
    <row r="1" ht="15" customHeight="1">
      <c r="B1" s="24" t="s">
        <v>809</v>
      </c>
    </row>
    <row r="3" spans="2:14" ht="15" customHeight="1" thickBot="1">
      <c r="B3" s="26" t="s">
        <v>792</v>
      </c>
      <c r="C3" s="26"/>
      <c r="D3" s="26"/>
      <c r="E3" s="26"/>
      <c r="F3" s="26"/>
      <c r="G3" s="26"/>
      <c r="H3" s="26"/>
      <c r="I3" s="26"/>
      <c r="J3" s="26"/>
      <c r="K3" s="26"/>
      <c r="L3" s="26"/>
      <c r="M3" s="26"/>
      <c r="N3" s="53" t="s">
        <v>793</v>
      </c>
    </row>
    <row r="4" spans="1:14" ht="15" customHeight="1" thickTop="1">
      <c r="A4" s="41"/>
      <c r="B4" s="1239" t="s">
        <v>794</v>
      </c>
      <c r="C4" s="1056" t="s">
        <v>787</v>
      </c>
      <c r="D4" s="1057"/>
      <c r="E4" s="1057"/>
      <c r="F4" s="1058"/>
      <c r="G4" s="1059" t="s">
        <v>788</v>
      </c>
      <c r="H4" s="1059"/>
      <c r="I4" s="1057"/>
      <c r="J4" s="1059"/>
      <c r="K4" s="1056" t="s">
        <v>789</v>
      </c>
      <c r="L4" s="1057"/>
      <c r="M4" s="1057"/>
      <c r="N4" s="1060"/>
    </row>
    <row r="5" spans="1:14" ht="15" customHeight="1">
      <c r="A5" s="41"/>
      <c r="B5" s="1330"/>
      <c r="C5" s="1061" t="s">
        <v>790</v>
      </c>
      <c r="D5" s="1062"/>
      <c r="E5" s="1063" t="s">
        <v>795</v>
      </c>
      <c r="F5" s="1063"/>
      <c r="G5" s="1061" t="s">
        <v>791</v>
      </c>
      <c r="H5" s="1062"/>
      <c r="I5" s="1061" t="s">
        <v>795</v>
      </c>
      <c r="J5" s="1062"/>
      <c r="K5" s="1063" t="s">
        <v>791</v>
      </c>
      <c r="L5" s="1062"/>
      <c r="M5" s="1063" t="s">
        <v>795</v>
      </c>
      <c r="N5" s="1062"/>
    </row>
    <row r="6" spans="1:14" ht="15" customHeight="1" thickBot="1">
      <c r="A6" s="41"/>
      <c r="B6" s="1631"/>
      <c r="C6" s="1064" t="s">
        <v>796</v>
      </c>
      <c r="D6" s="1064">
        <v>57</v>
      </c>
      <c r="E6" s="1064">
        <v>56</v>
      </c>
      <c r="F6" s="1064">
        <v>57</v>
      </c>
      <c r="G6" s="1064">
        <v>56</v>
      </c>
      <c r="H6" s="1064">
        <v>57</v>
      </c>
      <c r="I6" s="1064">
        <v>56</v>
      </c>
      <c r="J6" s="1064">
        <v>57</v>
      </c>
      <c r="K6" s="1064">
        <v>56</v>
      </c>
      <c r="L6" s="1064">
        <v>57</v>
      </c>
      <c r="M6" s="1064">
        <v>56</v>
      </c>
      <c r="N6" s="1064">
        <v>57</v>
      </c>
    </row>
    <row r="7" spans="1:14" s="888" customFormat="1" ht="15" customHeight="1" thickTop="1">
      <c r="A7" s="1033"/>
      <c r="B7" s="30" t="s">
        <v>797</v>
      </c>
      <c r="C7" s="1065">
        <f>SUM(C9:C17)</f>
        <v>1471</v>
      </c>
      <c r="D7" s="1066">
        <f>SUM(D9:D17)</f>
        <v>1524</v>
      </c>
      <c r="E7" s="1067">
        <v>117.3</v>
      </c>
      <c r="F7" s="1067">
        <v>121.4</v>
      </c>
      <c r="G7" s="1066">
        <f>SUM(G9:G17)</f>
        <v>404</v>
      </c>
      <c r="H7" s="1066">
        <f>SUM(H9:H17)</f>
        <v>416</v>
      </c>
      <c r="I7" s="1067">
        <v>32.2</v>
      </c>
      <c r="J7" s="1067">
        <v>33.1</v>
      </c>
      <c r="K7" s="1066">
        <f>SUM(K9:K17)</f>
        <v>902</v>
      </c>
      <c r="L7" s="1066">
        <f>SUM(L9:L17)</f>
        <v>955</v>
      </c>
      <c r="M7" s="1067">
        <v>71.9</v>
      </c>
      <c r="N7" s="1068">
        <v>76.1</v>
      </c>
    </row>
    <row r="8" spans="1:14" ht="15" customHeight="1">
      <c r="A8" s="41"/>
      <c r="B8" s="51"/>
      <c r="C8" s="50"/>
      <c r="D8" s="26"/>
      <c r="E8" s="182"/>
      <c r="F8" s="182"/>
      <c r="G8" s="26"/>
      <c r="H8" s="26"/>
      <c r="I8" s="182"/>
      <c r="J8" s="182"/>
      <c r="K8" s="26"/>
      <c r="L8" s="26"/>
      <c r="M8" s="182"/>
      <c r="N8" s="1069"/>
    </row>
    <row r="9" spans="1:14" ht="15" customHeight="1">
      <c r="A9" s="41"/>
      <c r="B9" s="51" t="s">
        <v>798</v>
      </c>
      <c r="C9" s="50">
        <v>693</v>
      </c>
      <c r="D9" s="26">
        <v>735</v>
      </c>
      <c r="E9" s="182">
        <v>194.4</v>
      </c>
      <c r="F9" s="182">
        <v>204.8</v>
      </c>
      <c r="G9" s="26">
        <v>161</v>
      </c>
      <c r="H9" s="26">
        <v>167</v>
      </c>
      <c r="I9" s="182">
        <v>45.2</v>
      </c>
      <c r="J9" s="182">
        <v>46.5</v>
      </c>
      <c r="K9" s="26">
        <v>410</v>
      </c>
      <c r="L9" s="26">
        <v>434</v>
      </c>
      <c r="M9" s="182">
        <v>115</v>
      </c>
      <c r="N9" s="1069">
        <v>120.7</v>
      </c>
    </row>
    <row r="10" spans="1:14" ht="15" customHeight="1">
      <c r="A10" s="41"/>
      <c r="B10" s="51" t="s">
        <v>799</v>
      </c>
      <c r="C10" s="50">
        <v>89</v>
      </c>
      <c r="D10" s="26">
        <v>90</v>
      </c>
      <c r="E10" s="182">
        <v>93.7</v>
      </c>
      <c r="F10" s="182">
        <v>94.8</v>
      </c>
      <c r="G10" s="26">
        <v>25</v>
      </c>
      <c r="H10" s="26">
        <v>28</v>
      </c>
      <c r="I10" s="182">
        <v>26.3</v>
      </c>
      <c r="J10" s="182">
        <v>29.5</v>
      </c>
      <c r="K10" s="26">
        <v>46</v>
      </c>
      <c r="L10" s="26">
        <v>50</v>
      </c>
      <c r="M10" s="182">
        <v>48.4</v>
      </c>
      <c r="N10" s="1069">
        <v>52.7</v>
      </c>
    </row>
    <row r="11" spans="1:14" ht="15" customHeight="1">
      <c r="A11" s="41"/>
      <c r="B11" s="51" t="s">
        <v>800</v>
      </c>
      <c r="C11" s="50">
        <v>66</v>
      </c>
      <c r="D11" s="26">
        <v>69</v>
      </c>
      <c r="E11" s="182">
        <v>60.5</v>
      </c>
      <c r="F11" s="182">
        <v>63.3</v>
      </c>
      <c r="G11" s="26">
        <v>24</v>
      </c>
      <c r="H11" s="26">
        <v>24</v>
      </c>
      <c r="I11" s="182">
        <v>22</v>
      </c>
      <c r="J11" s="182">
        <v>22</v>
      </c>
      <c r="K11" s="26">
        <v>52</v>
      </c>
      <c r="L11" s="26">
        <v>53</v>
      </c>
      <c r="M11" s="182">
        <v>47.7</v>
      </c>
      <c r="N11" s="1069">
        <v>48.6</v>
      </c>
    </row>
    <row r="12" spans="1:14" ht="15" customHeight="1">
      <c r="A12" s="41"/>
      <c r="B12" s="51" t="s">
        <v>801</v>
      </c>
      <c r="C12" s="50">
        <v>73</v>
      </c>
      <c r="D12" s="26">
        <v>79</v>
      </c>
      <c r="E12" s="182">
        <v>70</v>
      </c>
      <c r="F12" s="182">
        <v>75.9</v>
      </c>
      <c r="G12" s="26">
        <v>22</v>
      </c>
      <c r="H12" s="26">
        <v>21</v>
      </c>
      <c r="I12" s="182">
        <v>21.1</v>
      </c>
      <c r="J12" s="182">
        <v>20.2</v>
      </c>
      <c r="K12" s="26">
        <v>43</v>
      </c>
      <c r="L12" s="26">
        <v>45</v>
      </c>
      <c r="M12" s="182">
        <v>41.2</v>
      </c>
      <c r="N12" s="1069">
        <v>43.2</v>
      </c>
    </row>
    <row r="13" spans="1:14" ht="15" customHeight="1">
      <c r="A13" s="41"/>
      <c r="B13" s="51" t="s">
        <v>802</v>
      </c>
      <c r="C13" s="50">
        <v>101</v>
      </c>
      <c r="D13" s="26">
        <v>100</v>
      </c>
      <c r="E13" s="182">
        <v>87.5</v>
      </c>
      <c r="F13" s="182">
        <v>86.7</v>
      </c>
      <c r="G13" s="26">
        <v>36</v>
      </c>
      <c r="H13" s="26">
        <v>38</v>
      </c>
      <c r="I13" s="182">
        <v>31.2</v>
      </c>
      <c r="J13" s="182">
        <v>32.9</v>
      </c>
      <c r="K13" s="26">
        <v>71</v>
      </c>
      <c r="L13" s="26">
        <v>83</v>
      </c>
      <c r="M13" s="182">
        <v>61.5</v>
      </c>
      <c r="N13" s="1069">
        <v>72</v>
      </c>
    </row>
    <row r="14" spans="1:14" ht="15" customHeight="1">
      <c r="A14" s="41"/>
      <c r="B14" s="51" t="s">
        <v>803</v>
      </c>
      <c r="C14" s="50">
        <v>58</v>
      </c>
      <c r="D14" s="26">
        <v>59</v>
      </c>
      <c r="E14" s="182">
        <v>78.1</v>
      </c>
      <c r="F14" s="182">
        <v>79.5</v>
      </c>
      <c r="G14" s="26">
        <v>18</v>
      </c>
      <c r="H14" s="26">
        <v>18</v>
      </c>
      <c r="I14" s="182">
        <v>24.2</v>
      </c>
      <c r="J14" s="182">
        <v>24.3</v>
      </c>
      <c r="K14" s="26">
        <v>48</v>
      </c>
      <c r="L14" s="26">
        <v>45</v>
      </c>
      <c r="M14" s="182">
        <v>64.6</v>
      </c>
      <c r="N14" s="1069">
        <v>60.7</v>
      </c>
    </row>
    <row r="15" spans="1:14" ht="15" customHeight="1">
      <c r="A15" s="41"/>
      <c r="B15" s="51" t="s">
        <v>804</v>
      </c>
      <c r="C15" s="50">
        <v>61</v>
      </c>
      <c r="D15" s="26">
        <v>65</v>
      </c>
      <c r="E15" s="182">
        <v>94.9</v>
      </c>
      <c r="F15" s="182">
        <v>101</v>
      </c>
      <c r="G15" s="26">
        <v>19</v>
      </c>
      <c r="H15" s="26">
        <v>19</v>
      </c>
      <c r="I15" s="182">
        <v>29.6</v>
      </c>
      <c r="J15" s="182">
        <v>29.5</v>
      </c>
      <c r="K15" s="26">
        <v>20</v>
      </c>
      <c r="L15" s="26">
        <v>23</v>
      </c>
      <c r="M15" s="182">
        <v>31.1</v>
      </c>
      <c r="N15" s="1069">
        <v>35.7</v>
      </c>
    </row>
    <row r="16" spans="1:14" ht="15" customHeight="1">
      <c r="A16" s="41"/>
      <c r="B16" s="51" t="s">
        <v>805</v>
      </c>
      <c r="C16" s="50">
        <v>178</v>
      </c>
      <c r="D16" s="26">
        <v>175</v>
      </c>
      <c r="E16" s="182">
        <v>110.1</v>
      </c>
      <c r="F16" s="182">
        <v>108.6</v>
      </c>
      <c r="G16" s="26">
        <v>42</v>
      </c>
      <c r="H16" s="26">
        <v>42</v>
      </c>
      <c r="I16" s="182">
        <v>26</v>
      </c>
      <c r="J16" s="182">
        <v>26.1</v>
      </c>
      <c r="K16" s="26">
        <v>90</v>
      </c>
      <c r="L16" s="26">
        <v>97</v>
      </c>
      <c r="M16" s="182">
        <v>55.7</v>
      </c>
      <c r="N16" s="1069">
        <v>60.2</v>
      </c>
    </row>
    <row r="17" spans="1:14" ht="15" customHeight="1">
      <c r="A17" s="41"/>
      <c r="B17" s="54" t="s">
        <v>806</v>
      </c>
      <c r="C17" s="185">
        <v>152</v>
      </c>
      <c r="D17" s="57">
        <v>152</v>
      </c>
      <c r="E17" s="186">
        <v>87.3</v>
      </c>
      <c r="F17" s="186">
        <v>87.8</v>
      </c>
      <c r="G17" s="57">
        <v>57</v>
      </c>
      <c r="H17" s="57">
        <v>59</v>
      </c>
      <c r="I17" s="186">
        <v>32.8</v>
      </c>
      <c r="J17" s="186">
        <v>34.1</v>
      </c>
      <c r="K17" s="57">
        <v>122</v>
      </c>
      <c r="L17" s="57">
        <v>125</v>
      </c>
      <c r="M17" s="186">
        <v>70.1</v>
      </c>
      <c r="N17" s="1070">
        <v>72.2</v>
      </c>
    </row>
    <row r="18" ht="15" customHeight="1">
      <c r="B18" s="23" t="s">
        <v>807</v>
      </c>
    </row>
    <row r="19" ht="15" customHeight="1">
      <c r="B19" s="23" t="s">
        <v>808</v>
      </c>
    </row>
  </sheetData>
  <mergeCells count="1">
    <mergeCell ref="B4:B6"/>
  </mergeCells>
  <printOptions/>
  <pageMargins left="0.75" right="0.75" top="1" bottom="1" header="0.512" footer="0.512"/>
  <pageSetup orientation="portrait" paperSize="9"/>
</worksheet>
</file>

<file path=xl/worksheets/sheet31.xml><?xml version="1.0" encoding="utf-8"?>
<worksheet xmlns="http://schemas.openxmlformats.org/spreadsheetml/2006/main" xmlns:r="http://schemas.openxmlformats.org/officeDocument/2006/relationships">
  <dimension ref="B1:J64"/>
  <sheetViews>
    <sheetView workbookViewId="0" topLeftCell="A1">
      <selection activeCell="A1" sqref="A1"/>
    </sheetView>
  </sheetViews>
  <sheetFormatPr defaultColWidth="9.00390625" defaultRowHeight="13.5"/>
  <cols>
    <col min="1" max="1" width="2.625" style="23" customWidth="1"/>
    <col min="2" max="2" width="1.75390625" style="23" customWidth="1"/>
    <col min="3" max="3" width="10.50390625" style="23" customWidth="1"/>
    <col min="4" max="10" width="10.625" style="23" customWidth="1"/>
    <col min="11" max="16384" width="9.00390625" style="23" customWidth="1"/>
  </cols>
  <sheetData>
    <row r="1" ht="18" customHeight="1">
      <c r="B1" s="392" t="s">
        <v>823</v>
      </c>
    </row>
    <row r="2" spans="2:10" ht="18" customHeight="1" thickBot="1">
      <c r="B2" s="883"/>
      <c r="C2" s="883"/>
      <c r="D2" s="883"/>
      <c r="E2" s="883"/>
      <c r="F2" s="883"/>
      <c r="G2" s="883"/>
      <c r="H2" s="883"/>
      <c r="I2" s="883"/>
      <c r="J2" s="884" t="s">
        <v>810</v>
      </c>
    </row>
    <row r="3" spans="2:10" ht="13.5" customHeight="1" thickTop="1">
      <c r="B3" s="1638" t="s">
        <v>811</v>
      </c>
      <c r="C3" s="1639"/>
      <c r="D3" s="1618" t="s">
        <v>812</v>
      </c>
      <c r="E3" s="1644"/>
      <c r="F3" s="1644"/>
      <c r="G3" s="1644"/>
      <c r="H3" s="1644"/>
      <c r="I3" s="1635" t="s">
        <v>813</v>
      </c>
      <c r="J3" s="1635" t="s">
        <v>814</v>
      </c>
    </row>
    <row r="4" spans="2:10" ht="27.75" customHeight="1">
      <c r="B4" s="1640"/>
      <c r="C4" s="1641"/>
      <c r="D4" s="1071" t="s">
        <v>1317</v>
      </c>
      <c r="E4" s="1072" t="s">
        <v>815</v>
      </c>
      <c r="F4" s="1071" t="s">
        <v>816</v>
      </c>
      <c r="G4" s="1072" t="s">
        <v>817</v>
      </c>
      <c r="H4" s="1071" t="s">
        <v>818</v>
      </c>
      <c r="I4" s="1636"/>
      <c r="J4" s="1636"/>
    </row>
    <row r="5" spans="2:10" ht="18.75" customHeight="1">
      <c r="B5" s="1642" t="s">
        <v>1186</v>
      </c>
      <c r="C5" s="1643"/>
      <c r="D5" s="1073">
        <f>SUM(E5:H5)</f>
        <v>63</v>
      </c>
      <c r="E5" s="1026">
        <v>4</v>
      </c>
      <c r="F5" s="1026">
        <v>24</v>
      </c>
      <c r="G5" s="1026">
        <v>25</v>
      </c>
      <c r="H5" s="1026">
        <v>10</v>
      </c>
      <c r="I5" s="1026">
        <v>797</v>
      </c>
      <c r="J5" s="1028">
        <v>333</v>
      </c>
    </row>
    <row r="6" spans="2:10" ht="18.75" customHeight="1">
      <c r="B6" s="1633" t="s">
        <v>819</v>
      </c>
      <c r="C6" s="1634"/>
      <c r="D6" s="329">
        <f aca="true" t="shared" si="0" ref="D6:J6">SUM(D8:D9)</f>
        <v>63</v>
      </c>
      <c r="E6" s="330">
        <f t="shared" si="0"/>
        <v>4</v>
      </c>
      <c r="F6" s="330">
        <f t="shared" si="0"/>
        <v>24</v>
      </c>
      <c r="G6" s="330">
        <f t="shared" si="0"/>
        <v>25</v>
      </c>
      <c r="H6" s="330">
        <f t="shared" si="0"/>
        <v>10</v>
      </c>
      <c r="I6" s="330">
        <f t="shared" si="0"/>
        <v>797</v>
      </c>
      <c r="J6" s="331">
        <f t="shared" si="0"/>
        <v>336</v>
      </c>
    </row>
    <row r="7" spans="2:10" ht="12">
      <c r="B7" s="123"/>
      <c r="C7" s="124"/>
      <c r="D7" s="323"/>
      <c r="E7" s="324"/>
      <c r="F7" s="324"/>
      <c r="G7" s="324"/>
      <c r="H7" s="324"/>
      <c r="I7" s="324"/>
      <c r="J7" s="325"/>
    </row>
    <row r="8" spans="2:10" ht="16.5" customHeight="1">
      <c r="B8" s="1272" t="s">
        <v>1187</v>
      </c>
      <c r="C8" s="1637"/>
      <c r="D8" s="329">
        <f aca="true" t="shared" si="1" ref="D8:J8">D12+D13+D14+D18+D24+D25+D26+D29+D38+D46+D41+D49+D57</f>
        <v>49</v>
      </c>
      <c r="E8" s="330">
        <f t="shared" si="1"/>
        <v>4</v>
      </c>
      <c r="F8" s="338">
        <f t="shared" si="1"/>
        <v>13</v>
      </c>
      <c r="G8" s="330">
        <f t="shared" si="1"/>
        <v>24</v>
      </c>
      <c r="H8" s="338">
        <f t="shared" si="1"/>
        <v>8</v>
      </c>
      <c r="I8" s="330">
        <f t="shared" si="1"/>
        <v>624</v>
      </c>
      <c r="J8" s="339">
        <f t="shared" si="1"/>
        <v>262</v>
      </c>
    </row>
    <row r="9" spans="2:10" ht="16.5" customHeight="1">
      <c r="B9" s="1272" t="s">
        <v>1255</v>
      </c>
      <c r="C9" s="1637"/>
      <c r="D9" s="329">
        <f aca="true" t="shared" si="2" ref="D9:J9">D15+D16+D19+D20+D21+D22+D27+D30+D31+D32+D33+D34+D35+D36+D47+D39+D42+D43+D44+D50+D51+D52+D53+D54+D55+D58+D59+D60+D61+D62+D63</f>
        <v>14</v>
      </c>
      <c r="E9" s="330">
        <f t="shared" si="2"/>
        <v>0</v>
      </c>
      <c r="F9" s="330">
        <f t="shared" si="2"/>
        <v>11</v>
      </c>
      <c r="G9" s="330">
        <f t="shared" si="2"/>
        <v>1</v>
      </c>
      <c r="H9" s="330">
        <f t="shared" si="2"/>
        <v>2</v>
      </c>
      <c r="I9" s="330">
        <f t="shared" si="2"/>
        <v>173</v>
      </c>
      <c r="J9" s="331">
        <f t="shared" si="2"/>
        <v>74</v>
      </c>
    </row>
    <row r="10" spans="2:10" ht="12.75" customHeight="1">
      <c r="B10" s="50"/>
      <c r="C10" s="41"/>
      <c r="D10" s="406"/>
      <c r="E10" s="407"/>
      <c r="F10" s="407"/>
      <c r="G10" s="407"/>
      <c r="H10" s="407"/>
      <c r="I10" s="407"/>
      <c r="J10" s="1053"/>
    </row>
    <row r="11" spans="2:10" ht="12.75" customHeight="1">
      <c r="B11" s="1272" t="s">
        <v>1599</v>
      </c>
      <c r="C11" s="1632"/>
      <c r="D11" s="1074">
        <f aca="true" t="shared" si="3" ref="D11:J11">SUM(D12:D16)</f>
        <v>23</v>
      </c>
      <c r="E11" s="1075">
        <f t="shared" si="3"/>
        <v>2</v>
      </c>
      <c r="F11" s="1075">
        <f t="shared" si="3"/>
        <v>4</v>
      </c>
      <c r="G11" s="1075">
        <f t="shared" si="3"/>
        <v>13</v>
      </c>
      <c r="H11" s="1075">
        <f t="shared" si="3"/>
        <v>4</v>
      </c>
      <c r="I11" s="1075">
        <f t="shared" si="3"/>
        <v>249</v>
      </c>
      <c r="J11" s="1076">
        <f t="shared" si="3"/>
        <v>122</v>
      </c>
    </row>
    <row r="12" spans="2:10" ht="12.75" customHeight="1">
      <c r="B12" s="1077"/>
      <c r="C12" s="104" t="s">
        <v>1132</v>
      </c>
      <c r="D12" s="323">
        <f>SUM(E12:H12)</f>
        <v>15</v>
      </c>
      <c r="E12" s="407">
        <v>2</v>
      </c>
      <c r="F12" s="407">
        <v>2</v>
      </c>
      <c r="G12" s="407">
        <v>10</v>
      </c>
      <c r="H12" s="407">
        <v>1</v>
      </c>
      <c r="I12" s="407">
        <v>190</v>
      </c>
      <c r="J12" s="1053">
        <v>91</v>
      </c>
    </row>
    <row r="13" spans="2:10" ht="12.75" customHeight="1">
      <c r="B13" s="1077"/>
      <c r="C13" s="104" t="s">
        <v>1143</v>
      </c>
      <c r="D13" s="323">
        <f>SUM(E13:H13)</f>
        <v>5</v>
      </c>
      <c r="E13" s="407">
        <v>0</v>
      </c>
      <c r="F13" s="407">
        <v>1</v>
      </c>
      <c r="G13" s="407">
        <v>2</v>
      </c>
      <c r="H13" s="407">
        <v>2</v>
      </c>
      <c r="I13" s="407">
        <v>21</v>
      </c>
      <c r="J13" s="1053">
        <v>8</v>
      </c>
    </row>
    <row r="14" spans="2:10" ht="12.75" customHeight="1">
      <c r="B14" s="1077"/>
      <c r="C14" s="104" t="s">
        <v>1149</v>
      </c>
      <c r="D14" s="323">
        <f>SUM(E14:H14)</f>
        <v>3</v>
      </c>
      <c r="E14" s="407">
        <v>0</v>
      </c>
      <c r="F14" s="407">
        <v>1</v>
      </c>
      <c r="G14" s="407">
        <v>1</v>
      </c>
      <c r="H14" s="407">
        <v>1</v>
      </c>
      <c r="I14" s="407">
        <v>29</v>
      </c>
      <c r="J14" s="1053">
        <v>16</v>
      </c>
    </row>
    <row r="15" spans="2:10" ht="12.75" customHeight="1">
      <c r="B15" s="1077"/>
      <c r="C15" s="104" t="s">
        <v>1157</v>
      </c>
      <c r="D15" s="323">
        <f>SUM(E15:H15)</f>
        <v>0</v>
      </c>
      <c r="E15" s="407">
        <v>0</v>
      </c>
      <c r="F15" s="407">
        <v>0</v>
      </c>
      <c r="G15" s="407">
        <v>0</v>
      </c>
      <c r="H15" s="407">
        <v>0</v>
      </c>
      <c r="I15" s="407">
        <v>6</v>
      </c>
      <c r="J15" s="1053">
        <v>4</v>
      </c>
    </row>
    <row r="16" spans="2:10" ht="12.75" customHeight="1">
      <c r="B16" s="1077"/>
      <c r="C16" s="104" t="s">
        <v>1159</v>
      </c>
      <c r="D16" s="323">
        <f>SUM(E16:H16)</f>
        <v>0</v>
      </c>
      <c r="E16" s="407">
        <v>0</v>
      </c>
      <c r="F16" s="407">
        <v>0</v>
      </c>
      <c r="G16" s="407">
        <v>0</v>
      </c>
      <c r="H16" s="407">
        <v>0</v>
      </c>
      <c r="I16" s="407">
        <v>3</v>
      </c>
      <c r="J16" s="1053">
        <v>3</v>
      </c>
    </row>
    <row r="17" spans="2:10" ht="12.75" customHeight="1">
      <c r="B17" s="1272" t="s">
        <v>1600</v>
      </c>
      <c r="C17" s="1632"/>
      <c r="D17" s="1074">
        <f aca="true" t="shared" si="4" ref="D17:J17">SUM(D18:D22)</f>
        <v>7</v>
      </c>
      <c r="E17" s="1075">
        <f t="shared" si="4"/>
        <v>0</v>
      </c>
      <c r="F17" s="1075">
        <f t="shared" si="4"/>
        <v>4</v>
      </c>
      <c r="G17" s="1075">
        <f t="shared" si="4"/>
        <v>2</v>
      </c>
      <c r="H17" s="1075">
        <f t="shared" si="4"/>
        <v>1</v>
      </c>
      <c r="I17" s="1075">
        <f t="shared" si="4"/>
        <v>61</v>
      </c>
      <c r="J17" s="1076">
        <f t="shared" si="4"/>
        <v>27</v>
      </c>
    </row>
    <row r="18" spans="2:10" ht="12.75" customHeight="1">
      <c r="B18" s="1077"/>
      <c r="C18" s="104" t="s">
        <v>1141</v>
      </c>
      <c r="D18" s="323">
        <f>SUM(E18:H18)</f>
        <v>3</v>
      </c>
      <c r="E18" s="407">
        <v>0</v>
      </c>
      <c r="F18" s="407">
        <v>1</v>
      </c>
      <c r="G18" s="407">
        <v>1</v>
      </c>
      <c r="H18" s="407">
        <v>1</v>
      </c>
      <c r="I18" s="407">
        <v>26</v>
      </c>
      <c r="J18" s="1053">
        <v>14</v>
      </c>
    </row>
    <row r="19" spans="2:10" ht="12.75" customHeight="1">
      <c r="B19" s="1077"/>
      <c r="C19" s="104" t="s">
        <v>1161</v>
      </c>
      <c r="D19" s="323">
        <f>SUM(E19:H19)</f>
        <v>1</v>
      </c>
      <c r="E19" s="407">
        <v>0</v>
      </c>
      <c r="F19" s="407">
        <v>1</v>
      </c>
      <c r="G19" s="407">
        <v>0</v>
      </c>
      <c r="H19" s="407">
        <v>0</v>
      </c>
      <c r="I19" s="407">
        <v>15</v>
      </c>
      <c r="J19" s="1053">
        <v>5</v>
      </c>
    </row>
    <row r="20" spans="2:10" ht="12.75" customHeight="1">
      <c r="B20" s="1077"/>
      <c r="C20" s="104" t="s">
        <v>1163</v>
      </c>
      <c r="D20" s="323">
        <f>SUM(E20:H20)</f>
        <v>1</v>
      </c>
      <c r="E20" s="407">
        <v>0</v>
      </c>
      <c r="F20" s="407">
        <v>1</v>
      </c>
      <c r="G20" s="407">
        <v>0</v>
      </c>
      <c r="H20" s="407">
        <v>0</v>
      </c>
      <c r="I20" s="407">
        <v>7</v>
      </c>
      <c r="J20" s="1053">
        <v>3</v>
      </c>
    </row>
    <row r="21" spans="2:10" ht="12.75" customHeight="1">
      <c r="B21" s="1077"/>
      <c r="C21" s="104" t="s">
        <v>1165</v>
      </c>
      <c r="D21" s="323">
        <f>SUM(E21:H21)</f>
        <v>1</v>
      </c>
      <c r="E21" s="407">
        <v>0</v>
      </c>
      <c r="F21" s="407">
        <v>1</v>
      </c>
      <c r="G21" s="407">
        <v>0</v>
      </c>
      <c r="H21" s="407">
        <v>0</v>
      </c>
      <c r="I21" s="407">
        <v>8</v>
      </c>
      <c r="J21" s="1053">
        <v>2</v>
      </c>
    </row>
    <row r="22" spans="2:10" ht="12.75" customHeight="1">
      <c r="B22" s="1077"/>
      <c r="C22" s="104" t="s">
        <v>1117</v>
      </c>
      <c r="D22" s="323">
        <f>SUM(E22:H22)</f>
        <v>1</v>
      </c>
      <c r="E22" s="407">
        <v>0</v>
      </c>
      <c r="F22" s="407">
        <v>0</v>
      </c>
      <c r="G22" s="407">
        <v>1</v>
      </c>
      <c r="H22" s="407">
        <v>0</v>
      </c>
      <c r="I22" s="407">
        <v>5</v>
      </c>
      <c r="J22" s="1053">
        <v>3</v>
      </c>
    </row>
    <row r="23" spans="2:10" ht="12.75" customHeight="1">
      <c r="B23" s="1272" t="s">
        <v>1606</v>
      </c>
      <c r="C23" s="1632"/>
      <c r="D23" s="1074">
        <f aca="true" t="shared" si="5" ref="D23:J23">SUM(D24:D27)</f>
        <v>3</v>
      </c>
      <c r="E23" s="1075">
        <f t="shared" si="5"/>
        <v>0</v>
      </c>
      <c r="F23" s="1075">
        <f t="shared" si="5"/>
        <v>1</v>
      </c>
      <c r="G23" s="1075">
        <f t="shared" si="5"/>
        <v>0</v>
      </c>
      <c r="H23" s="1075">
        <f t="shared" si="5"/>
        <v>2</v>
      </c>
      <c r="I23" s="1075">
        <f t="shared" si="5"/>
        <v>54</v>
      </c>
      <c r="J23" s="1076">
        <f t="shared" si="5"/>
        <v>21</v>
      </c>
    </row>
    <row r="24" spans="2:10" ht="12.75" customHeight="1">
      <c r="B24" s="1077"/>
      <c r="C24" s="104" t="s">
        <v>1144</v>
      </c>
      <c r="D24" s="323">
        <f>SUM(E24:H24)</f>
        <v>0</v>
      </c>
      <c r="E24" s="407">
        <v>0</v>
      </c>
      <c r="F24" s="407">
        <v>0</v>
      </c>
      <c r="G24" s="407">
        <v>0</v>
      </c>
      <c r="H24" s="407">
        <v>0</v>
      </c>
      <c r="I24" s="407">
        <v>18</v>
      </c>
      <c r="J24" s="1053">
        <v>8</v>
      </c>
    </row>
    <row r="25" spans="2:10" ht="12.75" customHeight="1">
      <c r="B25" s="1077"/>
      <c r="C25" s="104" t="s">
        <v>820</v>
      </c>
      <c r="D25" s="323">
        <f>SUM(E25:H25)</f>
        <v>1</v>
      </c>
      <c r="E25" s="407">
        <v>0</v>
      </c>
      <c r="F25" s="407">
        <v>1</v>
      </c>
      <c r="G25" s="407">
        <v>0</v>
      </c>
      <c r="H25" s="407">
        <v>0</v>
      </c>
      <c r="I25" s="407">
        <v>20</v>
      </c>
      <c r="J25" s="1053">
        <v>7</v>
      </c>
    </row>
    <row r="26" spans="2:10" ht="12.75" customHeight="1">
      <c r="B26" s="50"/>
      <c r="C26" s="104" t="s">
        <v>1153</v>
      </c>
      <c r="D26" s="323">
        <f>SUM(E26:H26)</f>
        <v>1</v>
      </c>
      <c r="E26" s="407">
        <v>0</v>
      </c>
      <c r="F26" s="407">
        <v>0</v>
      </c>
      <c r="G26" s="407">
        <v>0</v>
      </c>
      <c r="H26" s="407">
        <v>1</v>
      </c>
      <c r="I26" s="407">
        <v>13</v>
      </c>
      <c r="J26" s="1053">
        <v>5</v>
      </c>
    </row>
    <row r="27" spans="2:10" ht="12.75" customHeight="1">
      <c r="B27" s="1077"/>
      <c r="C27" s="104" t="s">
        <v>1118</v>
      </c>
      <c r="D27" s="323">
        <f>SUM(E27:H27)</f>
        <v>1</v>
      </c>
      <c r="E27" s="407">
        <v>0</v>
      </c>
      <c r="F27" s="407">
        <v>0</v>
      </c>
      <c r="G27" s="407">
        <v>0</v>
      </c>
      <c r="H27" s="407">
        <v>1</v>
      </c>
      <c r="I27" s="407">
        <v>3</v>
      </c>
      <c r="J27" s="1053">
        <v>1</v>
      </c>
    </row>
    <row r="28" spans="2:10" ht="12.75" customHeight="1">
      <c r="B28" s="1272" t="s">
        <v>1608</v>
      </c>
      <c r="C28" s="1632"/>
      <c r="D28" s="1074">
        <f aca="true" t="shared" si="6" ref="D28:J28">SUM(D29:D36)</f>
        <v>6</v>
      </c>
      <c r="E28" s="1075">
        <f t="shared" si="6"/>
        <v>0</v>
      </c>
      <c r="F28" s="1075">
        <f t="shared" si="6"/>
        <v>4</v>
      </c>
      <c r="G28" s="1075">
        <f t="shared" si="6"/>
        <v>1</v>
      </c>
      <c r="H28" s="1075">
        <f t="shared" si="6"/>
        <v>1</v>
      </c>
      <c r="I28" s="1075">
        <f t="shared" si="6"/>
        <v>53</v>
      </c>
      <c r="J28" s="1076">
        <f t="shared" si="6"/>
        <v>19</v>
      </c>
    </row>
    <row r="29" spans="2:10" ht="12.75" customHeight="1">
      <c r="B29" s="1077"/>
      <c r="C29" s="104" t="s">
        <v>1139</v>
      </c>
      <c r="D29" s="323">
        <f aca="true" t="shared" si="7" ref="D29:D36">SUM(E29:H29)</f>
        <v>3</v>
      </c>
      <c r="E29" s="407">
        <v>0</v>
      </c>
      <c r="F29" s="407">
        <v>1</v>
      </c>
      <c r="G29" s="407">
        <v>1</v>
      </c>
      <c r="H29" s="407">
        <v>1</v>
      </c>
      <c r="I29" s="407">
        <v>29</v>
      </c>
      <c r="J29" s="1053">
        <v>14</v>
      </c>
    </row>
    <row r="30" spans="2:10" ht="12.75" customHeight="1">
      <c r="B30" s="1077"/>
      <c r="C30" s="104" t="s">
        <v>1121</v>
      </c>
      <c r="D30" s="323">
        <f t="shared" si="7"/>
        <v>1</v>
      </c>
      <c r="E30" s="407">
        <v>0</v>
      </c>
      <c r="F30" s="407">
        <v>1</v>
      </c>
      <c r="G30" s="407">
        <v>0</v>
      </c>
      <c r="H30" s="407">
        <v>0</v>
      </c>
      <c r="I30" s="407">
        <v>0</v>
      </c>
      <c r="J30" s="1053">
        <v>1</v>
      </c>
    </row>
    <row r="31" spans="2:10" ht="12.75" customHeight="1">
      <c r="B31" s="1077"/>
      <c r="C31" s="104" t="s">
        <v>1122</v>
      </c>
      <c r="D31" s="323">
        <f t="shared" si="7"/>
        <v>1</v>
      </c>
      <c r="E31" s="407">
        <v>0</v>
      </c>
      <c r="F31" s="407">
        <v>1</v>
      </c>
      <c r="G31" s="407">
        <v>0</v>
      </c>
      <c r="H31" s="407">
        <v>0</v>
      </c>
      <c r="I31" s="407">
        <v>4</v>
      </c>
      <c r="J31" s="1053">
        <v>1</v>
      </c>
    </row>
    <row r="32" spans="2:10" ht="12.75" customHeight="1">
      <c r="B32" s="1077"/>
      <c r="C32" s="104" t="s">
        <v>1124</v>
      </c>
      <c r="D32" s="323">
        <f t="shared" si="7"/>
        <v>0</v>
      </c>
      <c r="E32" s="407">
        <v>0</v>
      </c>
      <c r="F32" s="407">
        <v>0</v>
      </c>
      <c r="G32" s="407">
        <v>0</v>
      </c>
      <c r="H32" s="407">
        <v>0</v>
      </c>
      <c r="I32" s="407">
        <v>5</v>
      </c>
      <c r="J32" s="1053">
        <v>0</v>
      </c>
    </row>
    <row r="33" spans="2:10" ht="12.75" customHeight="1">
      <c r="B33" s="1077"/>
      <c r="C33" s="104" t="s">
        <v>1126</v>
      </c>
      <c r="D33" s="323">
        <f t="shared" si="7"/>
        <v>1</v>
      </c>
      <c r="E33" s="407">
        <v>0</v>
      </c>
      <c r="F33" s="407">
        <v>1</v>
      </c>
      <c r="G33" s="407">
        <v>0</v>
      </c>
      <c r="H33" s="407">
        <v>0</v>
      </c>
      <c r="I33" s="407">
        <v>8</v>
      </c>
      <c r="J33" s="1053">
        <v>2</v>
      </c>
    </row>
    <row r="34" spans="2:10" ht="12.75" customHeight="1">
      <c r="B34" s="1077"/>
      <c r="C34" s="104" t="s">
        <v>1128</v>
      </c>
      <c r="D34" s="323">
        <f t="shared" si="7"/>
        <v>0</v>
      </c>
      <c r="E34" s="407">
        <v>0</v>
      </c>
      <c r="F34" s="407">
        <v>0</v>
      </c>
      <c r="G34" s="407">
        <v>0</v>
      </c>
      <c r="H34" s="407">
        <v>0</v>
      </c>
      <c r="I34" s="407">
        <v>2</v>
      </c>
      <c r="J34" s="1053">
        <v>0</v>
      </c>
    </row>
    <row r="35" spans="2:10" ht="12.75" customHeight="1">
      <c r="B35" s="50"/>
      <c r="C35" s="104" t="s">
        <v>1130</v>
      </c>
      <c r="D35" s="323">
        <f t="shared" si="7"/>
        <v>0</v>
      </c>
      <c r="E35" s="407">
        <v>0</v>
      </c>
      <c r="F35" s="407">
        <v>0</v>
      </c>
      <c r="G35" s="407">
        <v>0</v>
      </c>
      <c r="H35" s="407">
        <v>0</v>
      </c>
      <c r="I35" s="407">
        <v>1</v>
      </c>
      <c r="J35" s="1053">
        <v>0</v>
      </c>
    </row>
    <row r="36" spans="2:10" ht="12.75" customHeight="1">
      <c r="B36" s="1077"/>
      <c r="C36" s="104" t="s">
        <v>1131</v>
      </c>
      <c r="D36" s="323">
        <f t="shared" si="7"/>
        <v>0</v>
      </c>
      <c r="E36" s="407">
        <v>0</v>
      </c>
      <c r="F36" s="407">
        <v>0</v>
      </c>
      <c r="G36" s="407">
        <v>0</v>
      </c>
      <c r="H36" s="407">
        <v>0</v>
      </c>
      <c r="I36" s="407">
        <v>4</v>
      </c>
      <c r="J36" s="1053">
        <v>1</v>
      </c>
    </row>
    <row r="37" spans="2:10" ht="12.75" customHeight="1">
      <c r="B37" s="1272" t="s">
        <v>1609</v>
      </c>
      <c r="C37" s="1632"/>
      <c r="D37" s="1074">
        <f aca="true" t="shared" si="8" ref="D37:J37">SUM(D38:D39)</f>
        <v>5</v>
      </c>
      <c r="E37" s="1075">
        <f t="shared" si="8"/>
        <v>1</v>
      </c>
      <c r="F37" s="1075">
        <f t="shared" si="8"/>
        <v>2</v>
      </c>
      <c r="G37" s="1075">
        <f t="shared" si="8"/>
        <v>2</v>
      </c>
      <c r="H37" s="1075">
        <f t="shared" si="8"/>
        <v>0</v>
      </c>
      <c r="I37" s="1075">
        <f t="shared" si="8"/>
        <v>72</v>
      </c>
      <c r="J37" s="1076">
        <f t="shared" si="8"/>
        <v>35</v>
      </c>
    </row>
    <row r="38" spans="2:10" ht="12.75" customHeight="1">
      <c r="B38" s="1077"/>
      <c r="C38" s="104" t="s">
        <v>1133</v>
      </c>
      <c r="D38" s="323">
        <f>SUM(E38:H38)</f>
        <v>4</v>
      </c>
      <c r="E38" s="407">
        <v>1</v>
      </c>
      <c r="F38" s="407">
        <v>1</v>
      </c>
      <c r="G38" s="407">
        <v>2</v>
      </c>
      <c r="H38" s="407">
        <v>0</v>
      </c>
      <c r="I38" s="407">
        <v>61</v>
      </c>
      <c r="J38" s="1053">
        <v>29</v>
      </c>
    </row>
    <row r="39" spans="2:10" ht="12.75" customHeight="1">
      <c r="B39" s="1077"/>
      <c r="C39" s="104" t="s">
        <v>1136</v>
      </c>
      <c r="D39" s="323">
        <f>SUM(E39:H39)</f>
        <v>1</v>
      </c>
      <c r="E39" s="407">
        <v>0</v>
      </c>
      <c r="F39" s="407">
        <v>1</v>
      </c>
      <c r="G39" s="407">
        <v>0</v>
      </c>
      <c r="H39" s="407">
        <v>0</v>
      </c>
      <c r="I39" s="407">
        <v>11</v>
      </c>
      <c r="J39" s="1053">
        <v>6</v>
      </c>
    </row>
    <row r="40" spans="2:10" ht="12.75" customHeight="1">
      <c r="B40" s="1272" t="s">
        <v>1611</v>
      </c>
      <c r="C40" s="1632"/>
      <c r="D40" s="1074">
        <f aca="true" t="shared" si="9" ref="D40:J40">SUM(D41:D44)</f>
        <v>3</v>
      </c>
      <c r="E40" s="1075">
        <f t="shared" si="9"/>
        <v>0</v>
      </c>
      <c r="F40" s="1075">
        <f t="shared" si="9"/>
        <v>3</v>
      </c>
      <c r="G40" s="1075">
        <f t="shared" si="9"/>
        <v>0</v>
      </c>
      <c r="H40" s="1075">
        <f t="shared" si="9"/>
        <v>0</v>
      </c>
      <c r="I40" s="1075">
        <f t="shared" si="9"/>
        <v>41</v>
      </c>
      <c r="J40" s="1076">
        <f t="shared" si="9"/>
        <v>16</v>
      </c>
    </row>
    <row r="41" spans="2:10" ht="12.75" customHeight="1">
      <c r="B41" s="1077"/>
      <c r="C41" s="104" t="s">
        <v>1147</v>
      </c>
      <c r="D41" s="323">
        <f>SUM(E41:H41)</f>
        <v>1</v>
      </c>
      <c r="E41" s="407">
        <v>0</v>
      </c>
      <c r="F41" s="407">
        <v>1</v>
      </c>
      <c r="G41" s="407">
        <v>0</v>
      </c>
      <c r="H41" s="407">
        <v>0</v>
      </c>
      <c r="I41" s="407">
        <v>23</v>
      </c>
      <c r="J41" s="1053">
        <v>9</v>
      </c>
    </row>
    <row r="42" spans="2:10" ht="12.75" customHeight="1">
      <c r="B42" s="50"/>
      <c r="C42" s="104" t="s">
        <v>1138</v>
      </c>
      <c r="D42" s="323">
        <f>SUM(E42:H42)</f>
        <v>1</v>
      </c>
      <c r="E42" s="407">
        <v>0</v>
      </c>
      <c r="F42" s="407">
        <v>1</v>
      </c>
      <c r="G42" s="407">
        <v>0</v>
      </c>
      <c r="H42" s="407">
        <v>0</v>
      </c>
      <c r="I42" s="407">
        <v>6</v>
      </c>
      <c r="J42" s="1053">
        <v>3</v>
      </c>
    </row>
    <row r="43" spans="2:10" ht="12.75" customHeight="1">
      <c r="B43" s="1077"/>
      <c r="C43" s="104" t="s">
        <v>1140</v>
      </c>
      <c r="D43" s="323">
        <f>SUM(E43:H43)</f>
        <v>1</v>
      </c>
      <c r="E43" s="407">
        <v>0</v>
      </c>
      <c r="F43" s="407">
        <v>1</v>
      </c>
      <c r="G43" s="407">
        <v>0</v>
      </c>
      <c r="H43" s="407">
        <v>0</v>
      </c>
      <c r="I43" s="407">
        <v>7</v>
      </c>
      <c r="J43" s="1053">
        <v>3</v>
      </c>
    </row>
    <row r="44" spans="2:10" ht="12.75" customHeight="1">
      <c r="B44" s="1077"/>
      <c r="C44" s="104" t="s">
        <v>1142</v>
      </c>
      <c r="D44" s="323">
        <f>SUM(E44:H44)</f>
        <v>0</v>
      </c>
      <c r="E44" s="407">
        <v>0</v>
      </c>
      <c r="F44" s="407">
        <v>0</v>
      </c>
      <c r="G44" s="407">
        <v>0</v>
      </c>
      <c r="H44" s="407">
        <v>0</v>
      </c>
      <c r="I44" s="407">
        <v>5</v>
      </c>
      <c r="J44" s="1053">
        <v>1</v>
      </c>
    </row>
    <row r="45" spans="2:10" ht="12.75" customHeight="1">
      <c r="B45" s="1272" t="s">
        <v>1610</v>
      </c>
      <c r="C45" s="1645"/>
      <c r="D45" s="1074">
        <f aca="true" t="shared" si="10" ref="D45:J45">SUM(D46:D47)</f>
        <v>3</v>
      </c>
      <c r="E45" s="1075">
        <f t="shared" si="10"/>
        <v>0</v>
      </c>
      <c r="F45" s="1075">
        <f t="shared" si="10"/>
        <v>2</v>
      </c>
      <c r="G45" s="1075">
        <f t="shared" si="10"/>
        <v>0</v>
      </c>
      <c r="H45" s="1075">
        <f t="shared" si="10"/>
        <v>1</v>
      </c>
      <c r="I45" s="1075">
        <f t="shared" si="10"/>
        <v>49</v>
      </c>
      <c r="J45" s="1076">
        <f t="shared" si="10"/>
        <v>16</v>
      </c>
    </row>
    <row r="46" spans="2:10" ht="12.75" customHeight="1">
      <c r="B46" s="1077"/>
      <c r="C46" s="104" t="s">
        <v>1155</v>
      </c>
      <c r="D46" s="323">
        <f>SUM(E46:H46)</f>
        <v>2</v>
      </c>
      <c r="E46" s="407">
        <v>0</v>
      </c>
      <c r="F46" s="407">
        <v>1</v>
      </c>
      <c r="G46" s="407">
        <v>0</v>
      </c>
      <c r="H46" s="407">
        <v>1</v>
      </c>
      <c r="I46" s="407">
        <v>34</v>
      </c>
      <c r="J46" s="1053">
        <v>10</v>
      </c>
    </row>
    <row r="47" spans="2:10" ht="12.75" customHeight="1">
      <c r="B47" s="1077"/>
      <c r="C47" s="104" t="s">
        <v>1134</v>
      </c>
      <c r="D47" s="323">
        <f>SUM(E47:H47)</f>
        <v>1</v>
      </c>
      <c r="E47" s="407">
        <v>0</v>
      </c>
      <c r="F47" s="407">
        <v>1</v>
      </c>
      <c r="G47" s="407">
        <v>0</v>
      </c>
      <c r="H47" s="407">
        <v>0</v>
      </c>
      <c r="I47" s="407">
        <v>15</v>
      </c>
      <c r="J47" s="1053">
        <v>6</v>
      </c>
    </row>
    <row r="48" spans="2:10" ht="12.75" customHeight="1">
      <c r="B48" s="1272" t="s">
        <v>821</v>
      </c>
      <c r="C48" s="1632"/>
      <c r="D48" s="1074">
        <f aca="true" t="shared" si="11" ref="D48:J48">SUM(D49:D55)</f>
        <v>7</v>
      </c>
      <c r="E48" s="1075">
        <f t="shared" si="11"/>
        <v>1</v>
      </c>
      <c r="F48" s="1075">
        <f t="shared" si="11"/>
        <v>2</v>
      </c>
      <c r="G48" s="1075">
        <f t="shared" si="11"/>
        <v>4</v>
      </c>
      <c r="H48" s="1075">
        <f t="shared" si="11"/>
        <v>0</v>
      </c>
      <c r="I48" s="1075">
        <f t="shared" si="11"/>
        <v>105</v>
      </c>
      <c r="J48" s="1076">
        <f t="shared" si="11"/>
        <v>32</v>
      </c>
    </row>
    <row r="49" spans="2:10" ht="12.75" customHeight="1">
      <c r="B49" s="1077"/>
      <c r="C49" s="104" t="s">
        <v>1135</v>
      </c>
      <c r="D49" s="323">
        <f aca="true" t="shared" si="12" ref="D49:D55">SUM(E49:H49)</f>
        <v>7</v>
      </c>
      <c r="E49" s="407">
        <v>1</v>
      </c>
      <c r="F49" s="407">
        <v>2</v>
      </c>
      <c r="G49" s="407">
        <v>4</v>
      </c>
      <c r="H49" s="407">
        <v>0</v>
      </c>
      <c r="I49" s="407">
        <v>75</v>
      </c>
      <c r="J49" s="1053">
        <v>22</v>
      </c>
    </row>
    <row r="50" spans="2:10" ht="12.75" customHeight="1">
      <c r="B50" s="1077"/>
      <c r="C50" s="104" t="s">
        <v>1148</v>
      </c>
      <c r="D50" s="323">
        <f t="shared" si="12"/>
        <v>0</v>
      </c>
      <c r="E50" s="407">
        <v>0</v>
      </c>
      <c r="F50" s="407">
        <v>0</v>
      </c>
      <c r="G50" s="407">
        <v>0</v>
      </c>
      <c r="H50" s="407">
        <v>0</v>
      </c>
      <c r="I50" s="407">
        <v>6</v>
      </c>
      <c r="J50" s="1053">
        <v>2</v>
      </c>
    </row>
    <row r="51" spans="2:10" ht="12.75" customHeight="1">
      <c r="B51" s="1077"/>
      <c r="C51" s="104" t="s">
        <v>1150</v>
      </c>
      <c r="D51" s="323">
        <f t="shared" si="12"/>
        <v>0</v>
      </c>
      <c r="E51" s="407">
        <v>0</v>
      </c>
      <c r="F51" s="407">
        <v>0</v>
      </c>
      <c r="G51" s="407">
        <v>0</v>
      </c>
      <c r="H51" s="407">
        <v>0</v>
      </c>
      <c r="I51" s="407">
        <v>4</v>
      </c>
      <c r="J51" s="1053">
        <v>2</v>
      </c>
    </row>
    <row r="52" spans="2:10" ht="12.75" customHeight="1">
      <c r="B52" s="1077"/>
      <c r="C52" s="104" t="s">
        <v>1152</v>
      </c>
      <c r="D52" s="323">
        <f t="shared" si="12"/>
        <v>0</v>
      </c>
      <c r="E52" s="407">
        <v>0</v>
      </c>
      <c r="F52" s="407">
        <v>0</v>
      </c>
      <c r="G52" s="407">
        <v>0</v>
      </c>
      <c r="H52" s="407">
        <v>0</v>
      </c>
      <c r="I52" s="407">
        <v>4</v>
      </c>
      <c r="J52" s="1053">
        <v>2</v>
      </c>
    </row>
    <row r="53" spans="2:10" ht="12.75" customHeight="1">
      <c r="B53" s="1077"/>
      <c r="C53" s="104" t="s">
        <v>1154</v>
      </c>
      <c r="D53" s="323">
        <f t="shared" si="12"/>
        <v>0</v>
      </c>
      <c r="E53" s="407">
        <v>0</v>
      </c>
      <c r="F53" s="407">
        <v>0</v>
      </c>
      <c r="G53" s="407">
        <v>0</v>
      </c>
      <c r="H53" s="407">
        <v>0</v>
      </c>
      <c r="I53" s="407">
        <v>2</v>
      </c>
      <c r="J53" s="1053">
        <v>1</v>
      </c>
    </row>
    <row r="54" spans="2:10" ht="12.75" customHeight="1">
      <c r="B54" s="1077"/>
      <c r="C54" s="104" t="s">
        <v>1156</v>
      </c>
      <c r="D54" s="323">
        <f t="shared" si="12"/>
        <v>0</v>
      </c>
      <c r="E54" s="407">
        <v>0</v>
      </c>
      <c r="F54" s="407">
        <v>0</v>
      </c>
      <c r="G54" s="407">
        <v>0</v>
      </c>
      <c r="H54" s="407">
        <v>0</v>
      </c>
      <c r="I54" s="407">
        <v>6</v>
      </c>
      <c r="J54" s="1053">
        <v>1</v>
      </c>
    </row>
    <row r="55" spans="2:10" ht="12.75" customHeight="1">
      <c r="B55" s="1077"/>
      <c r="C55" s="104" t="s">
        <v>1158</v>
      </c>
      <c r="D55" s="323">
        <f t="shared" si="12"/>
        <v>0</v>
      </c>
      <c r="E55" s="407">
        <v>0</v>
      </c>
      <c r="F55" s="407">
        <v>0</v>
      </c>
      <c r="G55" s="407">
        <v>0</v>
      </c>
      <c r="H55" s="407">
        <v>0</v>
      </c>
      <c r="I55" s="407">
        <v>8</v>
      </c>
      <c r="J55" s="1053">
        <v>2</v>
      </c>
    </row>
    <row r="56" spans="2:10" ht="12.75" customHeight="1">
      <c r="B56" s="1272" t="s">
        <v>1613</v>
      </c>
      <c r="C56" s="1632"/>
      <c r="D56" s="1074">
        <f aca="true" t="shared" si="13" ref="D56:J56">SUM(D57:D63)</f>
        <v>6</v>
      </c>
      <c r="E56" s="1075">
        <f t="shared" si="13"/>
        <v>0</v>
      </c>
      <c r="F56" s="1075">
        <f t="shared" si="13"/>
        <v>2</v>
      </c>
      <c r="G56" s="1075">
        <f t="shared" si="13"/>
        <v>3</v>
      </c>
      <c r="H56" s="1075">
        <f t="shared" si="13"/>
        <v>1</v>
      </c>
      <c r="I56" s="1075">
        <f t="shared" si="13"/>
        <v>113</v>
      </c>
      <c r="J56" s="1076">
        <f t="shared" si="13"/>
        <v>48</v>
      </c>
    </row>
    <row r="57" spans="2:10" ht="12.75" customHeight="1">
      <c r="B57" s="1077"/>
      <c r="C57" s="104" t="s">
        <v>1137</v>
      </c>
      <c r="D57" s="323">
        <f aca="true" t="shared" si="14" ref="D57:D63">SUM(E57:H57)</f>
        <v>4</v>
      </c>
      <c r="E57" s="407">
        <v>0</v>
      </c>
      <c r="F57" s="407">
        <v>1</v>
      </c>
      <c r="G57" s="407">
        <v>3</v>
      </c>
      <c r="H57" s="407">
        <v>0</v>
      </c>
      <c r="I57" s="407">
        <v>85</v>
      </c>
      <c r="J57" s="1053">
        <v>29</v>
      </c>
    </row>
    <row r="58" spans="2:10" ht="12.75" customHeight="1">
      <c r="B58" s="1077"/>
      <c r="C58" s="104" t="s">
        <v>1145</v>
      </c>
      <c r="D58" s="323">
        <f t="shared" si="14"/>
        <v>0</v>
      </c>
      <c r="E58" s="407">
        <v>0</v>
      </c>
      <c r="F58" s="407">
        <v>0</v>
      </c>
      <c r="G58" s="407">
        <v>0</v>
      </c>
      <c r="H58" s="407">
        <v>0</v>
      </c>
      <c r="I58" s="407">
        <v>4</v>
      </c>
      <c r="J58" s="1053">
        <v>4</v>
      </c>
    </row>
    <row r="59" spans="2:10" ht="12.75" customHeight="1">
      <c r="B59" s="1077"/>
      <c r="C59" s="104" t="s">
        <v>1146</v>
      </c>
      <c r="D59" s="323">
        <f t="shared" si="14"/>
        <v>0</v>
      </c>
      <c r="E59" s="407">
        <v>0</v>
      </c>
      <c r="F59" s="407">
        <v>0</v>
      </c>
      <c r="G59" s="407">
        <v>0</v>
      </c>
      <c r="H59" s="407">
        <v>0</v>
      </c>
      <c r="I59" s="407">
        <v>5</v>
      </c>
      <c r="J59" s="1053">
        <v>5</v>
      </c>
    </row>
    <row r="60" spans="2:10" ht="12.75" customHeight="1">
      <c r="B60" s="1077"/>
      <c r="C60" s="104" t="s">
        <v>1160</v>
      </c>
      <c r="D60" s="323">
        <f t="shared" si="14"/>
        <v>1</v>
      </c>
      <c r="E60" s="407">
        <v>0</v>
      </c>
      <c r="F60" s="407">
        <v>0</v>
      </c>
      <c r="G60" s="407">
        <v>0</v>
      </c>
      <c r="H60" s="407">
        <v>1</v>
      </c>
      <c r="I60" s="407">
        <v>8</v>
      </c>
      <c r="J60" s="1053">
        <v>4</v>
      </c>
    </row>
    <row r="61" spans="2:10" ht="12.75" customHeight="1">
      <c r="B61" s="1077"/>
      <c r="C61" s="104" t="s">
        <v>1162</v>
      </c>
      <c r="D61" s="323">
        <f t="shared" si="14"/>
        <v>1</v>
      </c>
      <c r="E61" s="407">
        <v>0</v>
      </c>
      <c r="F61" s="407">
        <v>1</v>
      </c>
      <c r="G61" s="407">
        <v>0</v>
      </c>
      <c r="H61" s="407">
        <v>0</v>
      </c>
      <c r="I61" s="407">
        <v>3</v>
      </c>
      <c r="J61" s="1053">
        <v>2</v>
      </c>
    </row>
    <row r="62" spans="2:10" ht="12">
      <c r="B62" s="1077"/>
      <c r="C62" s="104" t="s">
        <v>1164</v>
      </c>
      <c r="D62" s="323">
        <f t="shared" si="14"/>
        <v>0</v>
      </c>
      <c r="E62" s="407">
        <v>0</v>
      </c>
      <c r="F62" s="407">
        <v>0</v>
      </c>
      <c r="G62" s="407">
        <v>0</v>
      </c>
      <c r="H62" s="407">
        <v>0</v>
      </c>
      <c r="I62" s="407">
        <v>3</v>
      </c>
      <c r="J62" s="1053">
        <v>3</v>
      </c>
    </row>
    <row r="63" spans="2:10" ht="12.75" customHeight="1">
      <c r="B63" s="885"/>
      <c r="C63" s="113" t="s">
        <v>1166</v>
      </c>
      <c r="D63" s="843">
        <f t="shared" si="14"/>
        <v>0</v>
      </c>
      <c r="E63" s="409">
        <v>0</v>
      </c>
      <c r="F63" s="409">
        <v>0</v>
      </c>
      <c r="G63" s="409">
        <v>0</v>
      </c>
      <c r="H63" s="409">
        <v>0</v>
      </c>
      <c r="I63" s="409">
        <v>5</v>
      </c>
      <c r="J63" s="1078">
        <v>1</v>
      </c>
    </row>
    <row r="64" ht="12">
      <c r="C64" s="23" t="s">
        <v>822</v>
      </c>
    </row>
  </sheetData>
  <mergeCells count="17">
    <mergeCell ref="B40:C40"/>
    <mergeCell ref="B45:C45"/>
    <mergeCell ref="B48:C48"/>
    <mergeCell ref="B56:C56"/>
    <mergeCell ref="B17:C17"/>
    <mergeCell ref="B23:C23"/>
    <mergeCell ref="B28:C28"/>
    <mergeCell ref="B37:C37"/>
    <mergeCell ref="B11:C11"/>
    <mergeCell ref="B6:C6"/>
    <mergeCell ref="J3:J4"/>
    <mergeCell ref="B8:C8"/>
    <mergeCell ref="B9:C9"/>
    <mergeCell ref="B3:C4"/>
    <mergeCell ref="B5:C5"/>
    <mergeCell ref="D3:H3"/>
    <mergeCell ref="I3:I4"/>
  </mergeCells>
  <printOptions/>
  <pageMargins left="0.75" right="0.75" top="1" bottom="1" header="0.512" footer="0.512"/>
  <pageSetup orientation="portrait" paperSize="9"/>
</worksheet>
</file>

<file path=xl/worksheets/sheet32.xml><?xml version="1.0" encoding="utf-8"?>
<worksheet xmlns="http://schemas.openxmlformats.org/spreadsheetml/2006/main" xmlns:r="http://schemas.openxmlformats.org/officeDocument/2006/relationships">
  <dimension ref="A2:L71"/>
  <sheetViews>
    <sheetView workbookViewId="0" topLeftCell="A1">
      <selection activeCell="A1" sqref="A1"/>
    </sheetView>
  </sheetViews>
  <sheetFormatPr defaultColWidth="9.00390625" defaultRowHeight="13.5"/>
  <cols>
    <col min="1" max="1" width="2.625" style="129" customWidth="1"/>
    <col min="2" max="2" width="3.625" style="129" customWidth="1"/>
    <col min="3" max="3" width="20.625" style="129" customWidth="1"/>
    <col min="4" max="12" width="8.125" style="129" customWidth="1"/>
    <col min="13" max="16384" width="9.00390625" style="129" customWidth="1"/>
  </cols>
  <sheetData>
    <row r="2" ht="14.25">
      <c r="B2" s="629" t="s">
        <v>873</v>
      </c>
    </row>
    <row r="3" spans="2:12" ht="12.75" thickBot="1">
      <c r="B3" s="1079">
        <v>-1</v>
      </c>
      <c r="C3" s="771"/>
      <c r="D3" s="771"/>
      <c r="E3" s="771"/>
      <c r="F3" s="771"/>
      <c r="G3" s="771"/>
      <c r="H3" s="771"/>
      <c r="I3" s="771"/>
      <c r="J3" s="771"/>
      <c r="K3" s="771"/>
      <c r="L3" s="1080" t="s">
        <v>832</v>
      </c>
    </row>
    <row r="4" spans="1:12" s="23" customFormat="1" ht="15" customHeight="1" thickTop="1">
      <c r="A4" s="26"/>
      <c r="B4" s="165"/>
      <c r="C4" s="1081" t="s">
        <v>833</v>
      </c>
      <c r="D4" s="1649" t="s">
        <v>834</v>
      </c>
      <c r="E4" s="1650"/>
      <c r="F4" s="1651"/>
      <c r="G4" s="1649" t="s">
        <v>835</v>
      </c>
      <c r="H4" s="1650"/>
      <c r="I4" s="1651"/>
      <c r="J4" s="1649" t="s">
        <v>836</v>
      </c>
      <c r="K4" s="1655"/>
      <c r="L4" s="1656"/>
    </row>
    <row r="5" spans="1:12" s="23" customFormat="1" ht="15" customHeight="1">
      <c r="A5" s="26"/>
      <c r="B5" s="885"/>
      <c r="C5" s="59" t="s">
        <v>837</v>
      </c>
      <c r="D5" s="886" t="s">
        <v>838</v>
      </c>
      <c r="E5" s="886" t="s">
        <v>824</v>
      </c>
      <c r="F5" s="886" t="s">
        <v>825</v>
      </c>
      <c r="G5" s="886" t="s">
        <v>826</v>
      </c>
      <c r="H5" s="886" t="s">
        <v>824</v>
      </c>
      <c r="I5" s="886" t="s">
        <v>825</v>
      </c>
      <c r="J5" s="886" t="s">
        <v>826</v>
      </c>
      <c r="K5" s="886" t="s">
        <v>824</v>
      </c>
      <c r="L5" s="886" t="s">
        <v>825</v>
      </c>
    </row>
    <row r="6" spans="1:12" s="23" customFormat="1" ht="7.5" customHeight="1">
      <c r="A6" s="26"/>
      <c r="B6" s="1077"/>
      <c r="C6" s="41"/>
      <c r="D6" s="1082"/>
      <c r="E6" s="1083"/>
      <c r="F6" s="1083"/>
      <c r="G6" s="1083"/>
      <c r="H6" s="1083"/>
      <c r="I6" s="1083"/>
      <c r="J6" s="1083"/>
      <c r="K6" s="1083"/>
      <c r="L6" s="1084"/>
    </row>
    <row r="7" spans="1:12" s="23" customFormat="1" ht="12.75" customHeight="1">
      <c r="A7" s="26"/>
      <c r="B7" s="1077"/>
      <c r="C7" s="104" t="s">
        <v>839</v>
      </c>
      <c r="D7" s="53">
        <v>210440</v>
      </c>
      <c r="E7" s="53">
        <v>259130</v>
      </c>
      <c r="F7" s="53">
        <v>140696</v>
      </c>
      <c r="G7" s="53">
        <v>160295</v>
      </c>
      <c r="H7" s="53">
        <v>196447</v>
      </c>
      <c r="I7" s="53">
        <v>108432</v>
      </c>
      <c r="J7" s="53">
        <v>50145</v>
      </c>
      <c r="K7" s="53">
        <v>62683</v>
      </c>
      <c r="L7" s="1085">
        <v>32264</v>
      </c>
    </row>
    <row r="8" spans="1:12" s="23" customFormat="1" ht="12.75" customHeight="1">
      <c r="A8" s="26"/>
      <c r="B8" s="1077"/>
      <c r="C8" s="1086" t="s">
        <v>840</v>
      </c>
      <c r="D8" s="53">
        <v>218470</v>
      </c>
      <c r="E8" s="53">
        <v>271924</v>
      </c>
      <c r="F8" s="53">
        <v>146386</v>
      </c>
      <c r="G8" s="53">
        <v>167402</v>
      </c>
      <c r="H8" s="53">
        <v>206776</v>
      </c>
      <c r="I8" s="53">
        <v>114210</v>
      </c>
      <c r="J8" s="53">
        <v>51068</v>
      </c>
      <c r="K8" s="53">
        <v>65148</v>
      </c>
      <c r="L8" s="1085">
        <v>32176</v>
      </c>
    </row>
    <row r="9" spans="1:12" s="23" customFormat="1" ht="12.75" customHeight="1">
      <c r="A9" s="26"/>
      <c r="B9" s="1077"/>
      <c r="C9" s="1087"/>
      <c r="D9" s="53"/>
      <c r="E9" s="53"/>
      <c r="F9" s="53"/>
      <c r="G9" s="53"/>
      <c r="H9" s="53"/>
      <c r="I9" s="53"/>
      <c r="J9" s="53"/>
      <c r="K9" s="53"/>
      <c r="L9" s="1085"/>
    </row>
    <row r="10" spans="1:12" s="888" customFormat="1" ht="12.75" customHeight="1">
      <c r="A10" s="179"/>
      <c r="B10" s="641"/>
      <c r="C10" s="1086" t="s">
        <v>841</v>
      </c>
      <c r="D10" s="46">
        <f>G10+J10</f>
        <v>224862</v>
      </c>
      <c r="E10" s="46">
        <f>H10+K10</f>
        <v>278887</v>
      </c>
      <c r="F10" s="46">
        <f>I10+L10</f>
        <v>157357</v>
      </c>
      <c r="G10" s="179">
        <v>171078</v>
      </c>
      <c r="H10" s="179">
        <v>210342</v>
      </c>
      <c r="I10" s="179">
        <v>121966</v>
      </c>
      <c r="J10" s="179">
        <v>53784</v>
      </c>
      <c r="K10" s="179">
        <v>68545</v>
      </c>
      <c r="L10" s="1033">
        <v>35391</v>
      </c>
    </row>
    <row r="11" spans="1:12" s="23" customFormat="1" ht="9.75" customHeight="1">
      <c r="A11" s="26"/>
      <c r="B11" s="889"/>
      <c r="C11" s="1088"/>
      <c r="D11" s="53"/>
      <c r="E11" s="53"/>
      <c r="F11" s="53"/>
      <c r="G11" s="26"/>
      <c r="H11" s="26"/>
      <c r="I11" s="26"/>
      <c r="J11" s="26"/>
      <c r="K11" s="26"/>
      <c r="L11" s="41"/>
    </row>
    <row r="12" spans="1:12" s="23" customFormat="1" ht="12.75" customHeight="1">
      <c r="A12" s="26"/>
      <c r="B12" s="1077"/>
      <c r="C12" s="1084" t="s">
        <v>842</v>
      </c>
      <c r="D12" s="53">
        <f aca="true" t="shared" si="0" ref="D12:D23">G12+J12</f>
        <v>178209</v>
      </c>
      <c r="E12" s="53">
        <f aca="true" t="shared" si="1" ref="E12:E23">H12+K12</f>
        <v>220099</v>
      </c>
      <c r="F12" s="53">
        <f aca="true" t="shared" si="2" ref="F12:F23">I12+L12</f>
        <v>124803</v>
      </c>
      <c r="G12" s="26">
        <v>165651</v>
      </c>
      <c r="H12" s="26">
        <v>203818</v>
      </c>
      <c r="I12" s="26">
        <v>116992</v>
      </c>
      <c r="J12" s="26">
        <v>12558</v>
      </c>
      <c r="K12" s="26">
        <v>16281</v>
      </c>
      <c r="L12" s="41">
        <v>7811</v>
      </c>
    </row>
    <row r="13" spans="1:12" s="23" customFormat="1" ht="12.75" customHeight="1">
      <c r="A13" s="26"/>
      <c r="B13" s="1077"/>
      <c r="C13" s="1084" t="s">
        <v>843</v>
      </c>
      <c r="D13" s="53">
        <f t="shared" si="0"/>
        <v>173139</v>
      </c>
      <c r="E13" s="53">
        <f t="shared" si="1"/>
        <v>214372</v>
      </c>
      <c r="F13" s="53">
        <f t="shared" si="2"/>
        <v>120796</v>
      </c>
      <c r="G13" s="26">
        <v>169618</v>
      </c>
      <c r="H13" s="26">
        <v>208404</v>
      </c>
      <c r="I13" s="26">
        <v>120382</v>
      </c>
      <c r="J13" s="26">
        <v>3521</v>
      </c>
      <c r="K13" s="26">
        <v>5968</v>
      </c>
      <c r="L13" s="41">
        <v>414</v>
      </c>
    </row>
    <row r="14" spans="1:12" s="23" customFormat="1" ht="12.75" customHeight="1">
      <c r="A14" s="26"/>
      <c r="B14" s="1077"/>
      <c r="C14" s="1084" t="s">
        <v>844</v>
      </c>
      <c r="D14" s="53">
        <f t="shared" si="0"/>
        <v>193278</v>
      </c>
      <c r="E14" s="53">
        <f t="shared" si="1"/>
        <v>236617</v>
      </c>
      <c r="F14" s="53">
        <f t="shared" si="2"/>
        <v>138349</v>
      </c>
      <c r="G14" s="26">
        <v>169218</v>
      </c>
      <c r="H14" s="26">
        <v>208131</v>
      </c>
      <c r="I14" s="26">
        <v>119899</v>
      </c>
      <c r="J14" s="26">
        <v>24060</v>
      </c>
      <c r="K14" s="26">
        <v>28486</v>
      </c>
      <c r="L14" s="41">
        <v>18450</v>
      </c>
    </row>
    <row r="15" spans="1:12" s="23" customFormat="1" ht="12.75" customHeight="1">
      <c r="A15" s="26"/>
      <c r="B15" s="1077"/>
      <c r="C15" s="1084" t="s">
        <v>845</v>
      </c>
      <c r="D15" s="53">
        <f t="shared" si="0"/>
        <v>173374</v>
      </c>
      <c r="E15" s="53">
        <f t="shared" si="1"/>
        <v>212900</v>
      </c>
      <c r="F15" s="53">
        <f t="shared" si="2"/>
        <v>123612</v>
      </c>
      <c r="G15" s="26">
        <v>170120</v>
      </c>
      <c r="H15" s="26">
        <v>208642</v>
      </c>
      <c r="I15" s="26">
        <v>121621</v>
      </c>
      <c r="J15" s="26">
        <v>3254</v>
      </c>
      <c r="K15" s="26">
        <v>4258</v>
      </c>
      <c r="L15" s="41">
        <v>1991</v>
      </c>
    </row>
    <row r="16" spans="1:12" s="23" customFormat="1" ht="12.75" customHeight="1">
      <c r="A16" s="26"/>
      <c r="B16" s="1077"/>
      <c r="C16" s="1084" t="s">
        <v>846</v>
      </c>
      <c r="D16" s="53">
        <f t="shared" si="0"/>
        <v>176380</v>
      </c>
      <c r="E16" s="53">
        <f t="shared" si="1"/>
        <v>219739</v>
      </c>
      <c r="F16" s="53">
        <f t="shared" si="2"/>
        <v>122243</v>
      </c>
      <c r="G16" s="26">
        <v>169560</v>
      </c>
      <c r="H16" s="26">
        <v>208335</v>
      </c>
      <c r="I16" s="26">
        <v>121146</v>
      </c>
      <c r="J16" s="26">
        <v>6820</v>
      </c>
      <c r="K16" s="26">
        <v>11404</v>
      </c>
      <c r="L16" s="41">
        <v>1097</v>
      </c>
    </row>
    <row r="17" spans="1:12" s="23" customFormat="1" ht="12.75" customHeight="1">
      <c r="A17" s="26"/>
      <c r="B17" s="1077"/>
      <c r="C17" s="1084" t="s">
        <v>847</v>
      </c>
      <c r="D17" s="53">
        <f t="shared" si="0"/>
        <v>304273</v>
      </c>
      <c r="E17" s="53">
        <f t="shared" si="1"/>
        <v>373616</v>
      </c>
      <c r="F17" s="53">
        <f t="shared" si="2"/>
        <v>218610</v>
      </c>
      <c r="G17" s="26">
        <v>173359</v>
      </c>
      <c r="H17" s="26">
        <v>213343</v>
      </c>
      <c r="I17" s="26">
        <v>123964</v>
      </c>
      <c r="J17" s="26">
        <v>130914</v>
      </c>
      <c r="K17" s="26">
        <v>160273</v>
      </c>
      <c r="L17" s="41">
        <v>94646</v>
      </c>
    </row>
    <row r="18" spans="1:12" s="23" customFormat="1" ht="12.75" customHeight="1">
      <c r="A18" s="26"/>
      <c r="B18" s="1077"/>
      <c r="C18" s="1084" t="s">
        <v>848</v>
      </c>
      <c r="D18" s="53">
        <f t="shared" si="0"/>
        <v>268115</v>
      </c>
      <c r="E18" s="53">
        <f t="shared" si="1"/>
        <v>343347</v>
      </c>
      <c r="F18" s="53">
        <f t="shared" si="2"/>
        <v>175799</v>
      </c>
      <c r="G18" s="26">
        <v>172658</v>
      </c>
      <c r="H18" s="26">
        <v>213211</v>
      </c>
      <c r="I18" s="26">
        <v>122895</v>
      </c>
      <c r="J18" s="26">
        <v>95457</v>
      </c>
      <c r="K18" s="26">
        <v>130136</v>
      </c>
      <c r="L18" s="41">
        <v>52904</v>
      </c>
    </row>
    <row r="19" spans="1:12" s="23" customFormat="1" ht="12.75" customHeight="1">
      <c r="A19" s="26"/>
      <c r="B19" s="1077"/>
      <c r="C19" s="1084" t="s">
        <v>849</v>
      </c>
      <c r="D19" s="53">
        <f t="shared" si="0"/>
        <v>222307</v>
      </c>
      <c r="E19" s="53">
        <f t="shared" si="1"/>
        <v>276195</v>
      </c>
      <c r="F19" s="53">
        <f t="shared" si="2"/>
        <v>155809</v>
      </c>
      <c r="G19" s="26">
        <v>171372</v>
      </c>
      <c r="H19" s="26">
        <v>210829</v>
      </c>
      <c r="I19" s="26">
        <v>122682</v>
      </c>
      <c r="J19" s="26">
        <v>50935</v>
      </c>
      <c r="K19" s="26">
        <v>65366</v>
      </c>
      <c r="L19" s="41">
        <v>33127</v>
      </c>
    </row>
    <row r="20" spans="1:12" s="23" customFormat="1" ht="12.75" customHeight="1">
      <c r="A20" s="26"/>
      <c r="B20" s="1077"/>
      <c r="C20" s="1084" t="s">
        <v>850</v>
      </c>
      <c r="D20" s="53">
        <f t="shared" si="0"/>
        <v>174632</v>
      </c>
      <c r="E20" s="53">
        <f t="shared" si="1"/>
        <v>215748</v>
      </c>
      <c r="F20" s="53">
        <f t="shared" si="2"/>
        <v>123501</v>
      </c>
      <c r="G20" s="26">
        <v>171471</v>
      </c>
      <c r="H20" s="26">
        <v>210755</v>
      </c>
      <c r="I20" s="26">
        <v>122619</v>
      </c>
      <c r="J20" s="26">
        <v>3161</v>
      </c>
      <c r="K20" s="26">
        <v>4993</v>
      </c>
      <c r="L20" s="41">
        <v>882</v>
      </c>
    </row>
    <row r="21" spans="1:12" s="23" customFormat="1" ht="12.75" customHeight="1">
      <c r="A21" s="26"/>
      <c r="B21" s="1077"/>
      <c r="C21" s="1084" t="s">
        <v>851</v>
      </c>
      <c r="D21" s="53">
        <f t="shared" si="0"/>
        <v>174461</v>
      </c>
      <c r="E21" s="53">
        <f t="shared" si="1"/>
        <v>214289</v>
      </c>
      <c r="F21" s="53">
        <f t="shared" si="2"/>
        <v>124848</v>
      </c>
      <c r="G21" s="26">
        <v>170393</v>
      </c>
      <c r="H21" s="26">
        <v>209962</v>
      </c>
      <c r="I21" s="26">
        <v>121104</v>
      </c>
      <c r="J21" s="26">
        <v>4068</v>
      </c>
      <c r="K21" s="26">
        <v>4327</v>
      </c>
      <c r="L21" s="41">
        <v>3744</v>
      </c>
    </row>
    <row r="22" spans="1:12" s="23" customFormat="1" ht="12.75" customHeight="1">
      <c r="A22" s="26"/>
      <c r="B22" s="1077"/>
      <c r="C22" s="1084" t="s">
        <v>852</v>
      </c>
      <c r="D22" s="53">
        <f t="shared" si="0"/>
        <v>173941</v>
      </c>
      <c r="E22" s="53">
        <f t="shared" si="1"/>
        <v>214148</v>
      </c>
      <c r="F22" s="53">
        <f t="shared" si="2"/>
        <v>123675</v>
      </c>
      <c r="G22" s="26">
        <v>173498</v>
      </c>
      <c r="H22" s="26">
        <v>213586</v>
      </c>
      <c r="I22" s="26">
        <v>123381</v>
      </c>
      <c r="J22" s="26">
        <v>443</v>
      </c>
      <c r="K22" s="26">
        <v>562</v>
      </c>
      <c r="L22" s="41">
        <v>294</v>
      </c>
    </row>
    <row r="23" spans="1:12" s="23" customFormat="1" ht="12.75" customHeight="1">
      <c r="A23" s="26"/>
      <c r="B23" s="1077"/>
      <c r="C23" s="1084" t="s">
        <v>853</v>
      </c>
      <c r="D23" s="53">
        <f t="shared" si="0"/>
        <v>486226</v>
      </c>
      <c r="E23" s="53">
        <f t="shared" si="1"/>
        <v>605579</v>
      </c>
      <c r="F23" s="53">
        <f t="shared" si="2"/>
        <v>336234</v>
      </c>
      <c r="G23" s="26">
        <v>176013</v>
      </c>
      <c r="H23" s="26">
        <v>215088</v>
      </c>
      <c r="I23" s="26">
        <v>126908</v>
      </c>
      <c r="J23" s="26">
        <v>310213</v>
      </c>
      <c r="K23" s="26">
        <v>390491</v>
      </c>
      <c r="L23" s="41">
        <v>209326</v>
      </c>
    </row>
    <row r="24" spans="1:12" s="23" customFormat="1" ht="12.75" customHeight="1">
      <c r="A24" s="26"/>
      <c r="B24" s="1077"/>
      <c r="C24" s="1089"/>
      <c r="D24" s="53"/>
      <c r="E24" s="53"/>
      <c r="F24" s="53"/>
      <c r="G24" s="26"/>
      <c r="H24" s="26"/>
      <c r="I24" s="26"/>
      <c r="J24" s="26"/>
      <c r="K24" s="26"/>
      <c r="L24" s="41"/>
    </row>
    <row r="25" spans="1:12" s="23" customFormat="1" ht="12.75" customHeight="1">
      <c r="A25" s="26"/>
      <c r="B25" s="50"/>
      <c r="C25" s="41"/>
      <c r="D25" s="1652" t="s">
        <v>854</v>
      </c>
      <c r="E25" s="1653"/>
      <c r="F25" s="1653"/>
      <c r="G25" s="1653"/>
      <c r="H25" s="1653"/>
      <c r="I25" s="1653"/>
      <c r="J25" s="1653"/>
      <c r="K25" s="1653"/>
      <c r="L25" s="1654"/>
    </row>
    <row r="26" spans="1:12" s="23" customFormat="1" ht="12.75" customHeight="1">
      <c r="A26" s="26"/>
      <c r="B26" s="1647" t="s">
        <v>827</v>
      </c>
      <c r="C26" s="1648"/>
      <c r="D26" s="53">
        <f aca="true" t="shared" si="3" ref="D26:D44">G26+J26</f>
        <v>201455</v>
      </c>
      <c r="E26" s="53">
        <f aca="true" t="shared" si="4" ref="E26:E44">H26+K26</f>
        <v>222761</v>
      </c>
      <c r="F26" s="53">
        <f aca="true" t="shared" si="5" ref="F26:F44">I26+L26</f>
        <v>115425</v>
      </c>
      <c r="G26" s="26">
        <v>163204</v>
      </c>
      <c r="H26" s="26">
        <v>178138</v>
      </c>
      <c r="I26" s="26">
        <v>102650</v>
      </c>
      <c r="J26" s="26">
        <v>38251</v>
      </c>
      <c r="K26" s="26">
        <v>44623</v>
      </c>
      <c r="L26" s="41">
        <v>12775</v>
      </c>
    </row>
    <row r="27" spans="1:12" s="23" customFormat="1" ht="12.75" customHeight="1">
      <c r="A27" s="26"/>
      <c r="B27" s="1647" t="s">
        <v>828</v>
      </c>
      <c r="C27" s="1648"/>
      <c r="D27" s="53">
        <f t="shared" si="3"/>
        <v>178832</v>
      </c>
      <c r="E27" s="53">
        <f t="shared" si="4"/>
        <v>242292</v>
      </c>
      <c r="F27" s="53">
        <f t="shared" si="5"/>
        <v>124294</v>
      </c>
      <c r="G27" s="26">
        <v>141413</v>
      </c>
      <c r="H27" s="26">
        <v>189184</v>
      </c>
      <c r="I27" s="26">
        <v>100369</v>
      </c>
      <c r="J27" s="26">
        <v>37419</v>
      </c>
      <c r="K27" s="26">
        <v>53108</v>
      </c>
      <c r="L27" s="41">
        <v>23925</v>
      </c>
    </row>
    <row r="28" spans="1:12" s="23" customFormat="1" ht="12.75" customHeight="1">
      <c r="A28" s="26"/>
      <c r="B28" s="38"/>
      <c r="C28" s="651" t="s">
        <v>855</v>
      </c>
      <c r="D28" s="53">
        <f t="shared" si="3"/>
        <v>174620</v>
      </c>
      <c r="E28" s="53">
        <f t="shared" si="4"/>
        <v>263943</v>
      </c>
      <c r="F28" s="53">
        <f t="shared" si="5"/>
        <v>120079</v>
      </c>
      <c r="G28" s="26">
        <v>136979</v>
      </c>
      <c r="H28" s="26">
        <v>201511</v>
      </c>
      <c r="I28" s="26">
        <v>97406</v>
      </c>
      <c r="J28" s="26">
        <v>37641</v>
      </c>
      <c r="K28" s="26">
        <v>62432</v>
      </c>
      <c r="L28" s="41">
        <v>22673</v>
      </c>
    </row>
    <row r="29" spans="1:12" s="23" customFormat="1" ht="12.75" customHeight="1">
      <c r="A29" s="26"/>
      <c r="B29" s="38"/>
      <c r="C29" s="651" t="s">
        <v>856</v>
      </c>
      <c r="D29" s="53">
        <f t="shared" si="3"/>
        <v>146768</v>
      </c>
      <c r="E29" s="53">
        <f t="shared" si="4"/>
        <v>221000</v>
      </c>
      <c r="F29" s="53">
        <f t="shared" si="5"/>
        <v>116099</v>
      </c>
      <c r="G29" s="26">
        <v>119219</v>
      </c>
      <c r="H29" s="26">
        <v>179053</v>
      </c>
      <c r="I29" s="26">
        <v>94480</v>
      </c>
      <c r="J29" s="26">
        <v>27549</v>
      </c>
      <c r="K29" s="26">
        <v>41947</v>
      </c>
      <c r="L29" s="41">
        <v>21619</v>
      </c>
    </row>
    <row r="30" spans="1:12" s="23" customFormat="1" ht="12.75" customHeight="1">
      <c r="A30" s="26"/>
      <c r="B30" s="38"/>
      <c r="C30" s="651" t="s">
        <v>857</v>
      </c>
      <c r="D30" s="53">
        <f t="shared" si="3"/>
        <v>171446</v>
      </c>
      <c r="E30" s="53">
        <f t="shared" si="4"/>
        <v>196660</v>
      </c>
      <c r="F30" s="53">
        <f t="shared" si="5"/>
        <v>124548</v>
      </c>
      <c r="G30" s="26">
        <v>147525</v>
      </c>
      <c r="H30" s="26">
        <v>169607</v>
      </c>
      <c r="I30" s="26">
        <v>106678</v>
      </c>
      <c r="J30" s="26">
        <v>23921</v>
      </c>
      <c r="K30" s="26">
        <v>27053</v>
      </c>
      <c r="L30" s="41">
        <v>17870</v>
      </c>
    </row>
    <row r="31" spans="1:12" s="23" customFormat="1" ht="12.75" customHeight="1">
      <c r="A31" s="26"/>
      <c r="B31" s="38"/>
      <c r="C31" s="651" t="s">
        <v>858</v>
      </c>
      <c r="D31" s="53">
        <f t="shared" si="3"/>
        <v>252522</v>
      </c>
      <c r="E31" s="53">
        <f t="shared" si="4"/>
        <v>280436</v>
      </c>
      <c r="F31" s="53">
        <f t="shared" si="5"/>
        <v>141884</v>
      </c>
      <c r="G31" s="26">
        <v>192102</v>
      </c>
      <c r="H31" s="26">
        <v>211957</v>
      </c>
      <c r="I31" s="26">
        <v>113322</v>
      </c>
      <c r="J31" s="26">
        <v>60420</v>
      </c>
      <c r="K31" s="26">
        <v>68479</v>
      </c>
      <c r="L31" s="41">
        <v>28562</v>
      </c>
    </row>
    <row r="32" spans="1:12" s="23" customFormat="1" ht="12.75" customHeight="1">
      <c r="A32" s="26"/>
      <c r="B32" s="38"/>
      <c r="C32" s="651" t="s">
        <v>859</v>
      </c>
      <c r="D32" s="53">
        <f t="shared" si="3"/>
        <v>233105</v>
      </c>
      <c r="E32" s="53">
        <f t="shared" si="4"/>
        <v>247552</v>
      </c>
      <c r="F32" s="53">
        <f t="shared" si="5"/>
        <v>148670</v>
      </c>
      <c r="G32" s="26">
        <v>184556</v>
      </c>
      <c r="H32" s="26">
        <v>195924</v>
      </c>
      <c r="I32" s="26">
        <v>117985</v>
      </c>
      <c r="J32" s="26">
        <v>48549</v>
      </c>
      <c r="K32" s="26">
        <v>51628</v>
      </c>
      <c r="L32" s="41">
        <v>30685</v>
      </c>
    </row>
    <row r="33" spans="1:12" s="23" customFormat="1" ht="12.75" customHeight="1">
      <c r="A33" s="26"/>
      <c r="B33" s="38"/>
      <c r="C33" s="651" t="s">
        <v>860</v>
      </c>
      <c r="D33" s="53">
        <f t="shared" si="3"/>
        <v>191922</v>
      </c>
      <c r="E33" s="53">
        <f t="shared" si="4"/>
        <v>231698</v>
      </c>
      <c r="F33" s="53">
        <f t="shared" si="5"/>
        <v>128503</v>
      </c>
      <c r="G33" s="26">
        <v>152153</v>
      </c>
      <c r="H33" s="26">
        <v>184092</v>
      </c>
      <c r="I33" s="26">
        <v>101140</v>
      </c>
      <c r="J33" s="26">
        <v>39769</v>
      </c>
      <c r="K33" s="26">
        <v>47606</v>
      </c>
      <c r="L33" s="41">
        <v>27363</v>
      </c>
    </row>
    <row r="34" spans="1:12" s="23" customFormat="1" ht="12.75" customHeight="1">
      <c r="A34" s="26"/>
      <c r="B34" s="38"/>
      <c r="C34" s="651" t="s">
        <v>861</v>
      </c>
      <c r="D34" s="53">
        <f t="shared" si="3"/>
        <v>169324</v>
      </c>
      <c r="E34" s="53">
        <f t="shared" si="4"/>
        <v>229682</v>
      </c>
      <c r="F34" s="53">
        <f t="shared" si="5"/>
        <v>133404</v>
      </c>
      <c r="G34" s="26">
        <v>134487</v>
      </c>
      <c r="H34" s="26">
        <v>182213</v>
      </c>
      <c r="I34" s="26">
        <v>106216</v>
      </c>
      <c r="J34" s="26">
        <v>34837</v>
      </c>
      <c r="K34" s="26">
        <v>47469</v>
      </c>
      <c r="L34" s="41">
        <v>27188</v>
      </c>
    </row>
    <row r="35" spans="1:12" s="23" customFormat="1" ht="12.75" customHeight="1">
      <c r="A35" s="26"/>
      <c r="B35" s="38"/>
      <c r="C35" s="651" t="s">
        <v>862</v>
      </c>
      <c r="D35" s="53">
        <f t="shared" si="3"/>
        <v>182475</v>
      </c>
      <c r="E35" s="53">
        <f t="shared" si="4"/>
        <v>245370</v>
      </c>
      <c r="F35" s="53">
        <f t="shared" si="5"/>
        <v>115772</v>
      </c>
      <c r="G35" s="26">
        <v>143738</v>
      </c>
      <c r="H35" s="26">
        <v>189353</v>
      </c>
      <c r="I35" s="26">
        <v>95355</v>
      </c>
      <c r="J35" s="26">
        <v>38737</v>
      </c>
      <c r="K35" s="26">
        <v>56017</v>
      </c>
      <c r="L35" s="41">
        <v>20417</v>
      </c>
    </row>
    <row r="36" spans="1:12" s="23" customFormat="1" ht="12.75" customHeight="1">
      <c r="A36" s="26"/>
      <c r="B36" s="1647" t="s">
        <v>863</v>
      </c>
      <c r="C36" s="1648"/>
      <c r="D36" s="53">
        <f t="shared" si="3"/>
        <v>201129</v>
      </c>
      <c r="E36" s="53">
        <f t="shared" si="4"/>
        <v>267622</v>
      </c>
      <c r="F36" s="53">
        <f t="shared" si="5"/>
        <v>126966</v>
      </c>
      <c r="G36" s="26">
        <v>153315</v>
      </c>
      <c r="H36" s="26">
        <v>200203</v>
      </c>
      <c r="I36" s="26">
        <v>100953</v>
      </c>
      <c r="J36" s="26">
        <v>47814</v>
      </c>
      <c r="K36" s="26">
        <v>67419</v>
      </c>
      <c r="L36" s="41">
        <v>26013</v>
      </c>
    </row>
    <row r="37" spans="1:12" s="23" customFormat="1" ht="12.75" customHeight="1">
      <c r="A37" s="26"/>
      <c r="B37" s="1647" t="s">
        <v>829</v>
      </c>
      <c r="C37" s="1648"/>
      <c r="D37" s="53">
        <f t="shared" si="3"/>
        <v>309783</v>
      </c>
      <c r="E37" s="53">
        <f t="shared" si="4"/>
        <v>464613</v>
      </c>
      <c r="F37" s="53">
        <f t="shared" si="5"/>
        <v>223091</v>
      </c>
      <c r="G37" s="26">
        <v>220252</v>
      </c>
      <c r="H37" s="26">
        <v>313230</v>
      </c>
      <c r="I37" s="26">
        <v>167597</v>
      </c>
      <c r="J37" s="26">
        <v>89531</v>
      </c>
      <c r="K37" s="26">
        <v>151383</v>
      </c>
      <c r="L37" s="41">
        <v>55494</v>
      </c>
    </row>
    <row r="38" spans="1:12" s="23" customFormat="1" ht="12.75" customHeight="1">
      <c r="A38" s="26"/>
      <c r="B38" s="1647" t="s">
        <v>830</v>
      </c>
      <c r="C38" s="1648"/>
      <c r="D38" s="53">
        <f t="shared" si="3"/>
        <v>315100</v>
      </c>
      <c r="E38" s="53">
        <f t="shared" si="4"/>
        <v>314496</v>
      </c>
      <c r="F38" s="53">
        <f t="shared" si="5"/>
        <v>318162</v>
      </c>
      <c r="G38" s="26">
        <v>228214</v>
      </c>
      <c r="H38" s="26">
        <v>231171</v>
      </c>
      <c r="I38" s="26">
        <v>213413</v>
      </c>
      <c r="J38" s="26">
        <v>86886</v>
      </c>
      <c r="K38" s="26">
        <v>83325</v>
      </c>
      <c r="L38" s="41">
        <v>104749</v>
      </c>
    </row>
    <row r="39" spans="1:12" s="23" customFormat="1" ht="12.75" customHeight="1">
      <c r="A39" s="26"/>
      <c r="B39" s="1647" t="s">
        <v>864</v>
      </c>
      <c r="C39" s="1648"/>
      <c r="D39" s="53">
        <f t="shared" si="3"/>
        <v>378051</v>
      </c>
      <c r="E39" s="53">
        <f t="shared" si="4"/>
        <v>396899</v>
      </c>
      <c r="F39" s="53">
        <f t="shared" si="5"/>
        <v>252329</v>
      </c>
      <c r="G39" s="53">
        <v>266955</v>
      </c>
      <c r="H39" s="53">
        <v>280870</v>
      </c>
      <c r="I39" s="53">
        <v>174365</v>
      </c>
      <c r="J39" s="53">
        <v>111096</v>
      </c>
      <c r="K39" s="53">
        <v>116029</v>
      </c>
      <c r="L39" s="1085">
        <v>77964</v>
      </c>
    </row>
    <row r="40" spans="1:12" s="23" customFormat="1" ht="12.75" customHeight="1">
      <c r="A40" s="26"/>
      <c r="B40" s="1647" t="s">
        <v>831</v>
      </c>
      <c r="C40" s="1648"/>
      <c r="D40" s="53">
        <f t="shared" si="3"/>
        <v>293991</v>
      </c>
      <c r="E40" s="53">
        <f t="shared" si="4"/>
        <v>346527</v>
      </c>
      <c r="F40" s="53">
        <f t="shared" si="5"/>
        <v>231589</v>
      </c>
      <c r="G40" s="26">
        <v>214307</v>
      </c>
      <c r="H40" s="26">
        <v>250823</v>
      </c>
      <c r="I40" s="26">
        <v>170932</v>
      </c>
      <c r="J40" s="26">
        <v>79684</v>
      </c>
      <c r="K40" s="26">
        <v>95704</v>
      </c>
      <c r="L40" s="41">
        <v>60657</v>
      </c>
    </row>
    <row r="41" spans="1:12" s="23" customFormat="1" ht="12.75" customHeight="1">
      <c r="A41" s="26"/>
      <c r="B41" s="38"/>
      <c r="C41" s="651" t="s">
        <v>865</v>
      </c>
      <c r="D41" s="53">
        <f t="shared" si="3"/>
        <v>163839</v>
      </c>
      <c r="E41" s="53">
        <f t="shared" si="4"/>
        <v>206663</v>
      </c>
      <c r="F41" s="53">
        <f t="shared" si="5"/>
        <v>125528</v>
      </c>
      <c r="G41" s="26">
        <v>139832</v>
      </c>
      <c r="H41" s="26">
        <v>172026</v>
      </c>
      <c r="I41" s="26">
        <v>110903</v>
      </c>
      <c r="J41" s="26">
        <v>24007</v>
      </c>
      <c r="K41" s="26">
        <v>34637</v>
      </c>
      <c r="L41" s="41">
        <v>14625</v>
      </c>
    </row>
    <row r="42" spans="1:12" s="23" customFormat="1" ht="12.75" customHeight="1">
      <c r="A42" s="26"/>
      <c r="B42" s="38"/>
      <c r="C42" s="651" t="s">
        <v>866</v>
      </c>
      <c r="D42" s="53">
        <f t="shared" si="3"/>
        <v>317747</v>
      </c>
      <c r="E42" s="53">
        <f t="shared" si="4"/>
        <v>426906</v>
      </c>
      <c r="F42" s="53">
        <f t="shared" si="5"/>
        <v>276627</v>
      </c>
      <c r="G42" s="26">
        <v>240152</v>
      </c>
      <c r="H42" s="26">
        <v>337054</v>
      </c>
      <c r="I42" s="26">
        <v>203655</v>
      </c>
      <c r="J42" s="26">
        <v>77595</v>
      </c>
      <c r="K42" s="26">
        <v>89852</v>
      </c>
      <c r="L42" s="41">
        <v>72972</v>
      </c>
    </row>
    <row r="43" spans="1:12" s="23" customFormat="1" ht="12.75" customHeight="1">
      <c r="A43" s="26"/>
      <c r="B43" s="38"/>
      <c r="C43" s="651" t="s">
        <v>867</v>
      </c>
      <c r="D43" s="53">
        <f t="shared" si="3"/>
        <v>364043</v>
      </c>
      <c r="E43" s="53">
        <f t="shared" si="4"/>
        <v>407446</v>
      </c>
      <c r="F43" s="53">
        <f t="shared" si="5"/>
        <v>287322</v>
      </c>
      <c r="G43" s="26">
        <v>257977</v>
      </c>
      <c r="H43" s="26">
        <v>288939</v>
      </c>
      <c r="I43" s="26">
        <v>203292</v>
      </c>
      <c r="J43" s="26">
        <v>106066</v>
      </c>
      <c r="K43" s="26">
        <v>118507</v>
      </c>
      <c r="L43" s="41">
        <v>84030</v>
      </c>
    </row>
    <row r="44" spans="1:12" s="23" customFormat="1" ht="12.75" customHeight="1">
      <c r="A44" s="26"/>
      <c r="B44" s="38"/>
      <c r="C44" s="651" t="s">
        <v>868</v>
      </c>
      <c r="D44" s="53">
        <f t="shared" si="3"/>
        <v>250607</v>
      </c>
      <c r="E44" s="53">
        <f t="shared" si="4"/>
        <v>299445</v>
      </c>
      <c r="F44" s="53">
        <f t="shared" si="5"/>
        <v>156822</v>
      </c>
      <c r="G44" s="26">
        <v>178957</v>
      </c>
      <c r="H44" s="26">
        <v>210696</v>
      </c>
      <c r="I44" s="26">
        <v>118182</v>
      </c>
      <c r="J44" s="26">
        <v>71650</v>
      </c>
      <c r="K44" s="26">
        <v>88749</v>
      </c>
      <c r="L44" s="41">
        <v>38640</v>
      </c>
    </row>
    <row r="45" spans="2:12" ht="12.75" customHeight="1">
      <c r="B45" s="1090"/>
      <c r="C45" s="735"/>
      <c r="D45" s="771"/>
      <c r="E45" s="771"/>
      <c r="F45" s="771"/>
      <c r="G45" s="771"/>
      <c r="H45" s="771"/>
      <c r="I45" s="771"/>
      <c r="J45" s="771"/>
      <c r="K45" s="771"/>
      <c r="L45" s="735"/>
    </row>
    <row r="46" spans="2:12" ht="12.75" customHeight="1">
      <c r="B46" s="1090"/>
      <c r="C46" s="735"/>
      <c r="D46" s="1652" t="s">
        <v>869</v>
      </c>
      <c r="E46" s="1657"/>
      <c r="F46" s="1657"/>
      <c r="G46" s="1657"/>
      <c r="H46" s="1657"/>
      <c r="I46" s="1657"/>
      <c r="J46" s="1657"/>
      <c r="K46" s="1657"/>
      <c r="L46" s="1658"/>
    </row>
    <row r="47" spans="2:12" ht="12.75" customHeight="1">
      <c r="B47" s="1646" t="s">
        <v>540</v>
      </c>
      <c r="C47" s="1562"/>
      <c r="D47" s="53">
        <f aca="true" t="shared" si="6" ref="D47:D56">G47+J47</f>
        <v>147156</v>
      </c>
      <c r="E47" s="53">
        <f aca="true" t="shared" si="7" ref="E47:E56">H47+K47</f>
        <v>167405</v>
      </c>
      <c r="F47" s="53">
        <f aca="true" t="shared" si="8" ref="F47:F56">I47+L47</f>
        <v>87178</v>
      </c>
      <c r="G47" s="771">
        <v>133607</v>
      </c>
      <c r="H47" s="771">
        <v>150106</v>
      </c>
      <c r="I47" s="771">
        <v>84542</v>
      </c>
      <c r="J47" s="771">
        <v>13549</v>
      </c>
      <c r="K47" s="771">
        <v>17299</v>
      </c>
      <c r="L47" s="735">
        <v>2636</v>
      </c>
    </row>
    <row r="48" spans="2:12" ht="12.75" customHeight="1">
      <c r="B48" s="1646" t="s">
        <v>514</v>
      </c>
      <c r="C48" s="1562"/>
      <c r="D48" s="53">
        <f t="shared" si="6"/>
        <v>161593</v>
      </c>
      <c r="E48" s="53">
        <f t="shared" si="7"/>
        <v>220737</v>
      </c>
      <c r="F48" s="53">
        <f t="shared" si="8"/>
        <v>120514</v>
      </c>
      <c r="G48" s="771">
        <v>129760</v>
      </c>
      <c r="H48" s="771">
        <v>175401</v>
      </c>
      <c r="I48" s="771">
        <v>98072</v>
      </c>
      <c r="J48" s="771">
        <v>31833</v>
      </c>
      <c r="K48" s="771">
        <v>45336</v>
      </c>
      <c r="L48" s="735">
        <v>22442</v>
      </c>
    </row>
    <row r="49" spans="2:12" ht="12.75" customHeight="1">
      <c r="B49" s="1090"/>
      <c r="C49" s="651" t="s">
        <v>855</v>
      </c>
      <c r="D49" s="53">
        <f t="shared" si="6"/>
        <v>153447</v>
      </c>
      <c r="E49" s="53">
        <f t="shared" si="7"/>
        <v>233532</v>
      </c>
      <c r="F49" s="53">
        <f t="shared" si="8"/>
        <v>113568</v>
      </c>
      <c r="G49" s="771">
        <v>122728</v>
      </c>
      <c r="H49" s="771">
        <v>181018</v>
      </c>
      <c r="I49" s="771">
        <v>93576</v>
      </c>
      <c r="J49" s="771">
        <v>30719</v>
      </c>
      <c r="K49" s="771">
        <v>52514</v>
      </c>
      <c r="L49" s="735">
        <v>19992</v>
      </c>
    </row>
    <row r="50" spans="2:12" ht="12.75" customHeight="1">
      <c r="B50" s="1090"/>
      <c r="C50" s="651" t="s">
        <v>856</v>
      </c>
      <c r="D50" s="53">
        <f t="shared" si="6"/>
        <v>138290</v>
      </c>
      <c r="E50" s="53">
        <f t="shared" si="7"/>
        <v>208333</v>
      </c>
      <c r="F50" s="53">
        <f t="shared" si="8"/>
        <v>113111</v>
      </c>
      <c r="G50" s="771">
        <v>113094</v>
      </c>
      <c r="H50" s="771">
        <v>170306</v>
      </c>
      <c r="I50" s="771">
        <v>92485</v>
      </c>
      <c r="J50" s="771">
        <v>25196</v>
      </c>
      <c r="K50" s="771">
        <v>38027</v>
      </c>
      <c r="L50" s="735">
        <v>20626</v>
      </c>
    </row>
    <row r="51" spans="2:12" ht="12.75" customHeight="1">
      <c r="B51" s="1090"/>
      <c r="C51" s="651" t="s">
        <v>857</v>
      </c>
      <c r="D51" s="53">
        <f t="shared" si="6"/>
        <v>161540</v>
      </c>
      <c r="E51" s="53">
        <f t="shared" si="7"/>
        <v>185480</v>
      </c>
      <c r="F51" s="53">
        <f t="shared" si="8"/>
        <v>118542</v>
      </c>
      <c r="G51" s="771">
        <v>139271</v>
      </c>
      <c r="H51" s="771">
        <v>160676</v>
      </c>
      <c r="I51" s="771">
        <v>100955</v>
      </c>
      <c r="J51" s="771">
        <v>22269</v>
      </c>
      <c r="K51" s="771">
        <v>24804</v>
      </c>
      <c r="L51" s="735">
        <v>17587</v>
      </c>
    </row>
    <row r="52" spans="2:12" ht="12.75" customHeight="1">
      <c r="B52" s="1090"/>
      <c r="C52" s="651" t="s">
        <v>858</v>
      </c>
      <c r="D52" s="53">
        <f t="shared" si="6"/>
        <v>244108</v>
      </c>
      <c r="E52" s="53">
        <f t="shared" si="7"/>
        <v>270758</v>
      </c>
      <c r="F52" s="53">
        <f t="shared" si="8"/>
        <v>136442</v>
      </c>
      <c r="G52" s="771">
        <v>188907</v>
      </c>
      <c r="H52" s="771">
        <v>207875</v>
      </c>
      <c r="I52" s="771">
        <v>111838</v>
      </c>
      <c r="J52" s="771">
        <v>55201</v>
      </c>
      <c r="K52" s="771">
        <v>62883</v>
      </c>
      <c r="L52" s="735">
        <v>24604</v>
      </c>
    </row>
    <row r="53" spans="2:12" ht="12.75" customHeight="1">
      <c r="B53" s="1090"/>
      <c r="C53" s="651" t="s">
        <v>859</v>
      </c>
      <c r="D53" s="53">
        <f t="shared" si="6"/>
        <v>231278</v>
      </c>
      <c r="E53" s="53">
        <f t="shared" si="7"/>
        <v>242101</v>
      </c>
      <c r="F53" s="53">
        <f t="shared" si="8"/>
        <v>148661</v>
      </c>
      <c r="G53" s="771">
        <v>184062</v>
      </c>
      <c r="H53" s="771">
        <v>192636</v>
      </c>
      <c r="I53" s="771">
        <v>118532</v>
      </c>
      <c r="J53" s="771">
        <v>47216</v>
      </c>
      <c r="K53" s="771">
        <v>49465</v>
      </c>
      <c r="L53" s="735">
        <v>30129</v>
      </c>
    </row>
    <row r="54" spans="2:12" ht="12.75" customHeight="1">
      <c r="B54" s="1090"/>
      <c r="C54" s="651" t="s">
        <v>860</v>
      </c>
      <c r="D54" s="53">
        <f t="shared" si="6"/>
        <v>180162</v>
      </c>
      <c r="E54" s="53">
        <f t="shared" si="7"/>
        <v>218662</v>
      </c>
      <c r="F54" s="53">
        <f t="shared" si="8"/>
        <v>125877</v>
      </c>
      <c r="G54" s="771">
        <v>145123</v>
      </c>
      <c r="H54" s="771">
        <v>177443</v>
      </c>
      <c r="I54" s="771">
        <v>99503</v>
      </c>
      <c r="J54" s="771">
        <v>35039</v>
      </c>
      <c r="K54" s="771">
        <v>41219</v>
      </c>
      <c r="L54" s="735">
        <v>26374</v>
      </c>
    </row>
    <row r="55" spans="2:12" ht="12.75" customHeight="1">
      <c r="B55" s="1090"/>
      <c r="C55" s="651" t="s">
        <v>861</v>
      </c>
      <c r="D55" s="53">
        <f t="shared" si="6"/>
        <v>152635</v>
      </c>
      <c r="E55" s="53">
        <f t="shared" si="7"/>
        <v>202615</v>
      </c>
      <c r="F55" s="53">
        <f t="shared" si="8"/>
        <v>131029</v>
      </c>
      <c r="G55" s="771">
        <v>122306</v>
      </c>
      <c r="H55" s="771">
        <v>162972</v>
      </c>
      <c r="I55" s="771">
        <v>104814</v>
      </c>
      <c r="J55" s="771">
        <v>30329</v>
      </c>
      <c r="K55" s="771">
        <v>39643</v>
      </c>
      <c r="L55" s="735">
        <v>26215</v>
      </c>
    </row>
    <row r="56" spans="2:12" ht="12.75" customHeight="1">
      <c r="B56" s="1090"/>
      <c r="C56" s="651" t="s">
        <v>862</v>
      </c>
      <c r="D56" s="53">
        <f t="shared" si="6"/>
        <v>161876</v>
      </c>
      <c r="E56" s="53">
        <f t="shared" si="7"/>
        <v>220713</v>
      </c>
      <c r="F56" s="53">
        <f t="shared" si="8"/>
        <v>111157</v>
      </c>
      <c r="G56" s="771">
        <v>130305</v>
      </c>
      <c r="H56" s="771">
        <v>174191</v>
      </c>
      <c r="I56" s="771">
        <v>92492</v>
      </c>
      <c r="J56" s="771">
        <v>31571</v>
      </c>
      <c r="K56" s="771">
        <v>46522</v>
      </c>
      <c r="L56" s="735">
        <v>18665</v>
      </c>
    </row>
    <row r="57" spans="2:12" ht="12.75" customHeight="1">
      <c r="B57" s="1090"/>
      <c r="C57" s="735"/>
      <c r="D57" s="771"/>
      <c r="E57" s="771"/>
      <c r="F57" s="771"/>
      <c r="G57" s="771"/>
      <c r="H57" s="771"/>
      <c r="I57" s="771"/>
      <c r="J57" s="771"/>
      <c r="K57" s="771"/>
      <c r="L57" s="735"/>
    </row>
    <row r="58" spans="2:12" ht="12.75" customHeight="1">
      <c r="B58" s="1090"/>
      <c r="C58" s="735"/>
      <c r="D58" s="1652" t="s">
        <v>870</v>
      </c>
      <c r="E58" s="1657"/>
      <c r="F58" s="1657"/>
      <c r="G58" s="1657"/>
      <c r="H58" s="1657"/>
      <c r="I58" s="1657"/>
      <c r="J58" s="1657"/>
      <c r="K58" s="1657"/>
      <c r="L58" s="1658"/>
    </row>
    <row r="59" spans="2:12" ht="12.75" customHeight="1">
      <c r="B59" s="1646" t="s">
        <v>540</v>
      </c>
      <c r="C59" s="1562"/>
      <c r="D59" s="53">
        <f aca="true" t="shared" si="9" ref="D59:D68">G59+J59</f>
        <v>261607</v>
      </c>
      <c r="E59" s="53">
        <f aca="true" t="shared" si="10" ref="E59:E68">H59+K59</f>
        <v>275971</v>
      </c>
      <c r="F59" s="53">
        <f aca="true" t="shared" si="11" ref="F59:F68">I59+L59</f>
        <v>172367</v>
      </c>
      <c r="G59" s="771">
        <v>195452</v>
      </c>
      <c r="H59" s="771">
        <v>204743</v>
      </c>
      <c r="I59" s="771">
        <v>138060</v>
      </c>
      <c r="J59" s="771">
        <v>66155</v>
      </c>
      <c r="K59" s="771">
        <v>71228</v>
      </c>
      <c r="L59" s="735">
        <v>34307</v>
      </c>
    </row>
    <row r="60" spans="2:12" ht="12.75" customHeight="1">
      <c r="B60" s="1646" t="s">
        <v>514</v>
      </c>
      <c r="C60" s="1562"/>
      <c r="D60" s="53">
        <f t="shared" si="9"/>
        <v>252959</v>
      </c>
      <c r="E60" s="53">
        <f t="shared" si="10"/>
        <v>297631</v>
      </c>
      <c r="F60" s="53">
        <f t="shared" si="11"/>
        <v>154925</v>
      </c>
      <c r="G60" s="771">
        <v>191443</v>
      </c>
      <c r="H60" s="771">
        <v>224507</v>
      </c>
      <c r="I60" s="771">
        <v>118939</v>
      </c>
      <c r="J60" s="771">
        <v>61516</v>
      </c>
      <c r="K60" s="771">
        <v>73124</v>
      </c>
      <c r="L60" s="735">
        <v>35986</v>
      </c>
    </row>
    <row r="61" spans="2:12" ht="12.75" customHeight="1">
      <c r="B61" s="1090"/>
      <c r="C61" s="651" t="s">
        <v>855</v>
      </c>
      <c r="D61" s="53">
        <f t="shared" si="9"/>
        <v>261226</v>
      </c>
      <c r="E61" s="53">
        <f t="shared" si="10"/>
        <v>336560</v>
      </c>
      <c r="F61" s="53">
        <f t="shared" si="11"/>
        <v>161205</v>
      </c>
      <c r="G61" s="771">
        <v>195062</v>
      </c>
      <c r="H61" s="771">
        <v>250374</v>
      </c>
      <c r="I61" s="771">
        <v>121434</v>
      </c>
      <c r="J61" s="771">
        <v>66164</v>
      </c>
      <c r="K61" s="771">
        <v>86186</v>
      </c>
      <c r="L61" s="735">
        <v>39771</v>
      </c>
    </row>
    <row r="62" spans="2:12" ht="12.75" customHeight="1">
      <c r="B62" s="1090"/>
      <c r="C62" s="651" t="s">
        <v>856</v>
      </c>
      <c r="D62" s="53">
        <f t="shared" si="9"/>
        <v>214319</v>
      </c>
      <c r="E62" s="53">
        <f t="shared" si="10"/>
        <v>272805</v>
      </c>
      <c r="F62" s="53">
        <f t="shared" si="11"/>
        <v>152219</v>
      </c>
      <c r="G62" s="771">
        <v>168101</v>
      </c>
      <c r="H62" s="771">
        <v>214901</v>
      </c>
      <c r="I62" s="771">
        <v>118561</v>
      </c>
      <c r="J62" s="771">
        <v>46218</v>
      </c>
      <c r="K62" s="771">
        <v>57904</v>
      </c>
      <c r="L62" s="735">
        <v>33658</v>
      </c>
    </row>
    <row r="63" spans="2:12" ht="12.75" customHeight="1">
      <c r="B63" s="1090"/>
      <c r="C63" s="651" t="s">
        <v>857</v>
      </c>
      <c r="D63" s="53">
        <f t="shared" si="9"/>
        <v>203315</v>
      </c>
      <c r="E63" s="53">
        <f t="shared" si="10"/>
        <v>230891</v>
      </c>
      <c r="F63" s="53">
        <f t="shared" si="11"/>
        <v>145472</v>
      </c>
      <c r="G63" s="771">
        <v>174085</v>
      </c>
      <c r="H63" s="771">
        <v>197019</v>
      </c>
      <c r="I63" s="771">
        <v>126709</v>
      </c>
      <c r="J63" s="771">
        <v>29230</v>
      </c>
      <c r="K63" s="771">
        <v>33872</v>
      </c>
      <c r="L63" s="735">
        <v>18763</v>
      </c>
    </row>
    <row r="64" spans="2:12" ht="12.75" customHeight="1">
      <c r="B64" s="1090"/>
      <c r="C64" s="651" t="s">
        <v>858</v>
      </c>
      <c r="D64" s="53">
        <f t="shared" si="9"/>
        <v>278339</v>
      </c>
      <c r="E64" s="53">
        <f t="shared" si="10"/>
        <v>310726</v>
      </c>
      <c r="F64" s="53">
        <f t="shared" si="11"/>
        <v>157991</v>
      </c>
      <c r="G64" s="771">
        <v>202080</v>
      </c>
      <c r="H64" s="771">
        <v>225069</v>
      </c>
      <c r="I64" s="771">
        <v>117693</v>
      </c>
      <c r="J64" s="771">
        <v>76259</v>
      </c>
      <c r="K64" s="771">
        <v>85657</v>
      </c>
      <c r="L64" s="735">
        <v>40298</v>
      </c>
    </row>
    <row r="65" spans="2:12" ht="12.75" customHeight="1">
      <c r="B65" s="1090"/>
      <c r="C65" s="651" t="s">
        <v>859</v>
      </c>
      <c r="D65" s="53">
        <f t="shared" si="9"/>
        <v>241925</v>
      </c>
      <c r="E65" s="53">
        <f t="shared" si="10"/>
        <v>280659</v>
      </c>
      <c r="F65" s="53">
        <f t="shared" si="11"/>
        <v>148652</v>
      </c>
      <c r="G65" s="771">
        <v>186969</v>
      </c>
      <c r="H65" s="771">
        <v>215964</v>
      </c>
      <c r="I65" s="771">
        <v>116948</v>
      </c>
      <c r="J65" s="771">
        <v>54956</v>
      </c>
      <c r="K65" s="771">
        <v>64695</v>
      </c>
      <c r="L65" s="735">
        <v>31704</v>
      </c>
    </row>
    <row r="66" spans="2:12" ht="12.75" customHeight="1">
      <c r="B66" s="1090"/>
      <c r="C66" s="651" t="s">
        <v>860</v>
      </c>
      <c r="D66" s="53">
        <f t="shared" si="9"/>
        <v>234424</v>
      </c>
      <c r="E66" s="53">
        <f t="shared" si="10"/>
        <v>269921</v>
      </c>
      <c r="F66" s="53">
        <f t="shared" si="11"/>
        <v>142647</v>
      </c>
      <c r="G66" s="771">
        <v>177438</v>
      </c>
      <c r="H66" s="771">
        <v>203514</v>
      </c>
      <c r="I66" s="771">
        <v>109896</v>
      </c>
      <c r="J66" s="771">
        <v>56986</v>
      </c>
      <c r="K66" s="771">
        <v>66407</v>
      </c>
      <c r="L66" s="735">
        <v>32751</v>
      </c>
    </row>
    <row r="67" spans="2:12" ht="12.75" customHeight="1">
      <c r="B67" s="1090"/>
      <c r="C67" s="651" t="s">
        <v>861</v>
      </c>
      <c r="D67" s="53">
        <f t="shared" si="9"/>
        <v>243938</v>
      </c>
      <c r="E67" s="53">
        <f t="shared" si="10"/>
        <v>282795</v>
      </c>
      <c r="F67" s="53">
        <f t="shared" si="11"/>
        <v>157310</v>
      </c>
      <c r="G67" s="771">
        <v>189020</v>
      </c>
      <c r="H67" s="771">
        <v>219838</v>
      </c>
      <c r="I67" s="771">
        <v>120390</v>
      </c>
      <c r="J67" s="771">
        <v>54918</v>
      </c>
      <c r="K67" s="771">
        <v>62957</v>
      </c>
      <c r="L67" s="735">
        <v>36920</v>
      </c>
    </row>
    <row r="68" spans="2:12" ht="12.75" customHeight="1">
      <c r="B68" s="1090"/>
      <c r="C68" s="651" t="s">
        <v>862</v>
      </c>
      <c r="D68" s="53">
        <f t="shared" si="9"/>
        <v>267299</v>
      </c>
      <c r="E68" s="53">
        <f t="shared" si="10"/>
        <v>310042</v>
      </c>
      <c r="F68" s="53">
        <f t="shared" si="11"/>
        <v>153207</v>
      </c>
      <c r="G68" s="771">
        <v>198846</v>
      </c>
      <c r="H68" s="771">
        <v>228930</v>
      </c>
      <c r="I68" s="771">
        <v>118511</v>
      </c>
      <c r="J68" s="771">
        <v>68453</v>
      </c>
      <c r="K68" s="771">
        <v>81112</v>
      </c>
      <c r="L68" s="735">
        <v>34696</v>
      </c>
    </row>
    <row r="69" spans="2:12" ht="12.75" customHeight="1">
      <c r="B69" s="1090"/>
      <c r="C69" s="1091"/>
      <c r="D69" s="771"/>
      <c r="E69" s="771"/>
      <c r="F69" s="771"/>
      <c r="G69" s="771"/>
      <c r="H69" s="771"/>
      <c r="I69" s="771"/>
      <c r="J69" s="771"/>
      <c r="K69" s="771"/>
      <c r="L69" s="735"/>
    </row>
    <row r="70" spans="2:12" ht="12.75" customHeight="1">
      <c r="B70" s="1092" t="s">
        <v>871</v>
      </c>
      <c r="C70" s="1093"/>
      <c r="D70" s="1093"/>
      <c r="E70" s="1093"/>
      <c r="F70" s="1093"/>
      <c r="G70" s="1093"/>
      <c r="H70" s="1093"/>
      <c r="I70" s="1093"/>
      <c r="J70" s="1093"/>
      <c r="K70" s="1093"/>
      <c r="L70" s="1093"/>
    </row>
    <row r="71" spans="2:12" ht="12.75" customHeight="1">
      <c r="B71" s="771" t="s">
        <v>872</v>
      </c>
      <c r="C71" s="772"/>
      <c r="D71" s="772"/>
      <c r="E71" s="772"/>
      <c r="F71" s="772"/>
      <c r="G71" s="772"/>
      <c r="H71" s="772"/>
      <c r="I71" s="772"/>
      <c r="J71" s="772"/>
      <c r="K71" s="772"/>
      <c r="L71" s="772"/>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sheetData>
  <mergeCells count="17">
    <mergeCell ref="B27:C27"/>
    <mergeCell ref="B26:C26"/>
    <mergeCell ref="B38:C38"/>
    <mergeCell ref="D58:L58"/>
    <mergeCell ref="D46:L46"/>
    <mergeCell ref="B36:C36"/>
    <mergeCell ref="B37:C37"/>
    <mergeCell ref="D4:F4"/>
    <mergeCell ref="D25:L25"/>
    <mergeCell ref="G4:I4"/>
    <mergeCell ref="J4:L4"/>
    <mergeCell ref="B60:C60"/>
    <mergeCell ref="B59:C59"/>
    <mergeCell ref="B39:C39"/>
    <mergeCell ref="B47:C47"/>
    <mergeCell ref="B48:C48"/>
    <mergeCell ref="B40:C40"/>
  </mergeCells>
  <printOptions/>
  <pageMargins left="0.75" right="0.75" top="1" bottom="1" header="0.512" footer="0.512"/>
  <pageSetup orientation="portrait" paperSize="8" r:id="rId1"/>
</worksheet>
</file>

<file path=xl/worksheets/sheet33.xml><?xml version="1.0" encoding="utf-8"?>
<worksheet xmlns="http://schemas.openxmlformats.org/spreadsheetml/2006/main" xmlns:r="http://schemas.openxmlformats.org/officeDocument/2006/relationships">
  <dimension ref="A2:L71"/>
  <sheetViews>
    <sheetView workbookViewId="0" topLeftCell="A1">
      <selection activeCell="A1" sqref="A1"/>
    </sheetView>
  </sheetViews>
  <sheetFormatPr defaultColWidth="9.00390625" defaultRowHeight="13.5"/>
  <cols>
    <col min="1" max="1" width="2.625" style="129" customWidth="1"/>
    <col min="2" max="2" width="3.625" style="129" customWidth="1"/>
    <col min="3" max="3" width="20.625" style="129" customWidth="1"/>
    <col min="4" max="12" width="8.125" style="129" customWidth="1"/>
    <col min="13" max="16384" width="9.00390625" style="129" customWidth="1"/>
  </cols>
  <sheetData>
    <row r="2" ht="14.25">
      <c r="B2" s="629" t="s">
        <v>876</v>
      </c>
    </row>
    <row r="3" spans="2:12" ht="12.75" thickBot="1">
      <c r="B3" s="1079">
        <v>-2</v>
      </c>
      <c r="C3" s="771"/>
      <c r="D3" s="771"/>
      <c r="E3" s="771"/>
      <c r="F3" s="771"/>
      <c r="G3" s="771"/>
      <c r="H3" s="771"/>
      <c r="I3" s="771"/>
      <c r="J3" s="771"/>
      <c r="K3" s="771"/>
      <c r="L3" s="1080" t="s">
        <v>832</v>
      </c>
    </row>
    <row r="4" spans="1:12" s="23" customFormat="1" ht="15" customHeight="1" thickTop="1">
      <c r="A4" s="26"/>
      <c r="B4" s="165"/>
      <c r="C4" s="1081" t="s">
        <v>833</v>
      </c>
      <c r="D4" s="1649" t="s">
        <v>834</v>
      </c>
      <c r="E4" s="1650"/>
      <c r="F4" s="1651"/>
      <c r="G4" s="1649" t="s">
        <v>835</v>
      </c>
      <c r="H4" s="1650"/>
      <c r="I4" s="1651"/>
      <c r="J4" s="1649" t="s">
        <v>836</v>
      </c>
      <c r="K4" s="1655"/>
      <c r="L4" s="1656"/>
    </row>
    <row r="5" spans="1:12" s="23" customFormat="1" ht="15" customHeight="1">
      <c r="A5" s="26"/>
      <c r="B5" s="885"/>
      <c r="C5" s="59" t="s">
        <v>837</v>
      </c>
      <c r="D5" s="886" t="s">
        <v>838</v>
      </c>
      <c r="E5" s="886" t="s">
        <v>824</v>
      </c>
      <c r="F5" s="886" t="s">
        <v>825</v>
      </c>
      <c r="G5" s="886" t="s">
        <v>826</v>
      </c>
      <c r="H5" s="886" t="s">
        <v>824</v>
      </c>
      <c r="I5" s="886" t="s">
        <v>825</v>
      </c>
      <c r="J5" s="886" t="s">
        <v>826</v>
      </c>
      <c r="K5" s="886" t="s">
        <v>824</v>
      </c>
      <c r="L5" s="886" t="s">
        <v>825</v>
      </c>
    </row>
    <row r="6" spans="1:12" s="23" customFormat="1" ht="7.5" customHeight="1">
      <c r="A6" s="26"/>
      <c r="B6" s="1077"/>
      <c r="C6" s="41"/>
      <c r="D6" s="1082"/>
      <c r="E6" s="1083"/>
      <c r="F6" s="1083"/>
      <c r="G6" s="1083"/>
      <c r="H6" s="1083"/>
      <c r="I6" s="1083"/>
      <c r="J6" s="1083"/>
      <c r="K6" s="1083"/>
      <c r="L6" s="1084"/>
    </row>
    <row r="7" spans="1:12" s="23" customFormat="1" ht="12.75" customHeight="1">
      <c r="A7" s="26"/>
      <c r="B7" s="1077"/>
      <c r="C7" s="104" t="s">
        <v>1186</v>
      </c>
      <c r="D7" s="53">
        <v>218470</v>
      </c>
      <c r="E7" s="53">
        <v>271924</v>
      </c>
      <c r="F7" s="53">
        <v>146386</v>
      </c>
      <c r="G7" s="53">
        <v>167402</v>
      </c>
      <c r="H7" s="53">
        <v>206776</v>
      </c>
      <c r="I7" s="53">
        <v>114210</v>
      </c>
      <c r="J7" s="53">
        <v>51068</v>
      </c>
      <c r="K7" s="53">
        <v>65148</v>
      </c>
      <c r="L7" s="1085">
        <v>32176</v>
      </c>
    </row>
    <row r="8" spans="1:12" s="23" customFormat="1" ht="12.75" customHeight="1">
      <c r="A8" s="26"/>
      <c r="B8" s="1077"/>
      <c r="C8" s="1086" t="s">
        <v>874</v>
      </c>
      <c r="D8" s="53">
        <v>224862</v>
      </c>
      <c r="E8" s="53">
        <v>278887</v>
      </c>
      <c r="F8" s="53">
        <v>157357</v>
      </c>
      <c r="G8" s="26">
        <v>171078</v>
      </c>
      <c r="H8" s="26">
        <v>210342</v>
      </c>
      <c r="I8" s="26">
        <v>121966</v>
      </c>
      <c r="J8" s="26">
        <v>53784</v>
      </c>
      <c r="K8" s="26">
        <v>68545</v>
      </c>
      <c r="L8" s="41">
        <v>35391</v>
      </c>
    </row>
    <row r="9" spans="1:12" s="23" customFormat="1" ht="12.75" customHeight="1">
      <c r="A9" s="26"/>
      <c r="B9" s="1077"/>
      <c r="C9" s="1087"/>
      <c r="D9" s="53"/>
      <c r="E9" s="53"/>
      <c r="F9" s="53"/>
      <c r="G9" s="53"/>
      <c r="H9" s="53"/>
      <c r="I9" s="53"/>
      <c r="J9" s="53"/>
      <c r="K9" s="53"/>
      <c r="L9" s="1085"/>
    </row>
    <row r="10" spans="1:12" s="888" customFormat="1" ht="12.75" customHeight="1">
      <c r="A10" s="179"/>
      <c r="B10" s="641"/>
      <c r="C10" s="1086" t="s">
        <v>875</v>
      </c>
      <c r="D10" s="46">
        <f>G10+J10</f>
        <v>231909</v>
      </c>
      <c r="E10" s="46">
        <f>H10+K10</f>
        <v>285760</v>
      </c>
      <c r="F10" s="46">
        <f>I10+L10</f>
        <v>163617</v>
      </c>
      <c r="G10" s="179">
        <v>177968</v>
      </c>
      <c r="H10" s="179">
        <v>218110</v>
      </c>
      <c r="I10" s="179">
        <v>127087</v>
      </c>
      <c r="J10" s="179">
        <v>53941</v>
      </c>
      <c r="K10" s="179">
        <v>67650</v>
      </c>
      <c r="L10" s="1033">
        <v>36530</v>
      </c>
    </row>
    <row r="11" spans="1:12" s="23" customFormat="1" ht="9.75" customHeight="1">
      <c r="A11" s="26"/>
      <c r="B11" s="889"/>
      <c r="C11" s="1088"/>
      <c r="D11" s="53"/>
      <c r="E11" s="53"/>
      <c r="F11" s="53"/>
      <c r="G11" s="26"/>
      <c r="H11" s="26"/>
      <c r="I11" s="26"/>
      <c r="J11" s="26"/>
      <c r="K11" s="26"/>
      <c r="L11" s="41"/>
    </row>
    <row r="12" spans="1:12" s="23" customFormat="1" ht="12.75" customHeight="1">
      <c r="A12" s="26"/>
      <c r="B12" s="1077"/>
      <c r="C12" s="1084" t="s">
        <v>842</v>
      </c>
      <c r="D12" s="53">
        <f aca="true" t="shared" si="0" ref="D12:D23">G12+J12</f>
        <v>175994</v>
      </c>
      <c r="E12" s="53">
        <f aca="true" t="shared" si="1" ref="E12:E23">H12+K12</f>
        <v>217538</v>
      </c>
      <c r="F12" s="53">
        <f aca="true" t="shared" si="2" ref="F12:F23">I12+L12</f>
        <v>123965</v>
      </c>
      <c r="G12" s="26">
        <v>169970</v>
      </c>
      <c r="H12" s="26">
        <v>208963</v>
      </c>
      <c r="I12" s="26">
        <v>121135</v>
      </c>
      <c r="J12" s="26">
        <v>6024</v>
      </c>
      <c r="K12" s="26">
        <v>8575</v>
      </c>
      <c r="L12" s="41">
        <v>2830</v>
      </c>
    </row>
    <row r="13" spans="1:12" s="23" customFormat="1" ht="12.75" customHeight="1">
      <c r="A13" s="26"/>
      <c r="B13" s="1077"/>
      <c r="C13" s="1084" t="s">
        <v>843</v>
      </c>
      <c r="D13" s="53">
        <f t="shared" si="0"/>
        <v>174399</v>
      </c>
      <c r="E13" s="53">
        <f t="shared" si="1"/>
        <v>214221</v>
      </c>
      <c r="F13" s="53">
        <f t="shared" si="2"/>
        <v>124494</v>
      </c>
      <c r="G13" s="26">
        <v>173362</v>
      </c>
      <c r="H13" s="26">
        <v>212378</v>
      </c>
      <c r="I13" s="26">
        <v>124468</v>
      </c>
      <c r="J13" s="26">
        <v>1037</v>
      </c>
      <c r="K13" s="26">
        <v>1843</v>
      </c>
      <c r="L13" s="41">
        <v>26</v>
      </c>
    </row>
    <row r="14" spans="1:12" s="23" customFormat="1" ht="12.75" customHeight="1">
      <c r="A14" s="26"/>
      <c r="B14" s="1077"/>
      <c r="C14" s="1084" t="s">
        <v>844</v>
      </c>
      <c r="D14" s="53">
        <f t="shared" si="0"/>
        <v>195013</v>
      </c>
      <c r="E14" s="53">
        <f t="shared" si="1"/>
        <v>238828</v>
      </c>
      <c r="F14" s="53">
        <f t="shared" si="2"/>
        <v>139787</v>
      </c>
      <c r="G14" s="26">
        <v>175463</v>
      </c>
      <c r="H14" s="26">
        <v>215545</v>
      </c>
      <c r="I14" s="26">
        <v>124941</v>
      </c>
      <c r="J14" s="26">
        <v>19550</v>
      </c>
      <c r="K14" s="26">
        <v>23283</v>
      </c>
      <c r="L14" s="41">
        <v>14846</v>
      </c>
    </row>
    <row r="15" spans="1:12" s="23" customFormat="1" ht="12.75" customHeight="1">
      <c r="A15" s="26"/>
      <c r="B15" s="1077"/>
      <c r="C15" s="1084" t="s">
        <v>845</v>
      </c>
      <c r="D15" s="53">
        <f t="shared" si="0"/>
        <v>186917</v>
      </c>
      <c r="E15" s="53">
        <f t="shared" si="1"/>
        <v>228495</v>
      </c>
      <c r="F15" s="53">
        <f t="shared" si="2"/>
        <v>134073</v>
      </c>
      <c r="G15" s="26">
        <v>178174</v>
      </c>
      <c r="H15" s="26">
        <v>217911</v>
      </c>
      <c r="I15" s="26">
        <v>127669</v>
      </c>
      <c r="J15" s="26">
        <v>8743</v>
      </c>
      <c r="K15" s="26">
        <v>10584</v>
      </c>
      <c r="L15" s="41">
        <v>6404</v>
      </c>
    </row>
    <row r="16" spans="1:12" s="23" customFormat="1" ht="12.75" customHeight="1">
      <c r="A16" s="26"/>
      <c r="B16" s="1077"/>
      <c r="C16" s="1084" t="s">
        <v>846</v>
      </c>
      <c r="D16" s="53">
        <f t="shared" si="0"/>
        <v>180576</v>
      </c>
      <c r="E16" s="53">
        <f t="shared" si="1"/>
        <v>222289</v>
      </c>
      <c r="F16" s="53">
        <f t="shared" si="2"/>
        <v>127447</v>
      </c>
      <c r="G16" s="26">
        <v>176679</v>
      </c>
      <c r="H16" s="26">
        <v>216304</v>
      </c>
      <c r="I16" s="26">
        <v>126209</v>
      </c>
      <c r="J16" s="26">
        <v>3897</v>
      </c>
      <c r="K16" s="26">
        <v>5985</v>
      </c>
      <c r="L16" s="41">
        <v>1238</v>
      </c>
    </row>
    <row r="17" spans="1:12" s="23" customFormat="1" ht="12.75" customHeight="1">
      <c r="A17" s="26"/>
      <c r="B17" s="1077"/>
      <c r="C17" s="1084" t="s">
        <v>847</v>
      </c>
      <c r="D17" s="53">
        <f t="shared" si="0"/>
        <v>313037</v>
      </c>
      <c r="E17" s="53">
        <f t="shared" si="1"/>
        <v>382611</v>
      </c>
      <c r="F17" s="53">
        <f t="shared" si="2"/>
        <v>224636</v>
      </c>
      <c r="G17" s="26">
        <v>180587</v>
      </c>
      <c r="H17" s="26">
        <v>220821</v>
      </c>
      <c r="I17" s="26">
        <v>129465</v>
      </c>
      <c r="J17" s="26">
        <v>132450</v>
      </c>
      <c r="K17" s="26">
        <v>161790</v>
      </c>
      <c r="L17" s="41">
        <v>95171</v>
      </c>
    </row>
    <row r="18" spans="1:12" s="23" customFormat="1" ht="12.75" customHeight="1">
      <c r="A18" s="26"/>
      <c r="B18" s="1077"/>
      <c r="C18" s="1084" t="s">
        <v>848</v>
      </c>
      <c r="D18" s="53">
        <f t="shared" si="0"/>
        <v>278545</v>
      </c>
      <c r="E18" s="53">
        <f t="shared" si="1"/>
        <v>347677</v>
      </c>
      <c r="F18" s="53">
        <f t="shared" si="2"/>
        <v>190600</v>
      </c>
      <c r="G18" s="26">
        <v>179705</v>
      </c>
      <c r="H18" s="26">
        <v>219915</v>
      </c>
      <c r="I18" s="26">
        <v>128553</v>
      </c>
      <c r="J18" s="26">
        <v>98840</v>
      </c>
      <c r="K18" s="26">
        <v>127762</v>
      </c>
      <c r="L18" s="41">
        <v>62047</v>
      </c>
    </row>
    <row r="19" spans="1:12" s="23" customFormat="1" ht="12.75" customHeight="1">
      <c r="A19" s="26"/>
      <c r="B19" s="1077"/>
      <c r="C19" s="1084" t="s">
        <v>849</v>
      </c>
      <c r="D19" s="53">
        <f t="shared" si="0"/>
        <v>230734</v>
      </c>
      <c r="E19" s="53">
        <f t="shared" si="1"/>
        <v>285859</v>
      </c>
      <c r="F19" s="53">
        <f t="shared" si="2"/>
        <v>160461</v>
      </c>
      <c r="G19" s="26">
        <v>178685</v>
      </c>
      <c r="H19" s="26">
        <v>218544</v>
      </c>
      <c r="I19" s="26">
        <v>127873</v>
      </c>
      <c r="J19" s="26">
        <v>52049</v>
      </c>
      <c r="K19" s="26">
        <v>67315</v>
      </c>
      <c r="L19" s="41">
        <v>32588</v>
      </c>
    </row>
    <row r="20" spans="1:12" s="23" customFormat="1" ht="12.75" customHeight="1">
      <c r="A20" s="26"/>
      <c r="B20" s="1077"/>
      <c r="C20" s="1084" t="s">
        <v>850</v>
      </c>
      <c r="D20" s="53">
        <f t="shared" si="0"/>
        <v>182251</v>
      </c>
      <c r="E20" s="53">
        <f t="shared" si="1"/>
        <v>223303</v>
      </c>
      <c r="F20" s="53">
        <f t="shared" si="2"/>
        <v>130156</v>
      </c>
      <c r="G20" s="26">
        <v>180433</v>
      </c>
      <c r="H20" s="26">
        <v>221241</v>
      </c>
      <c r="I20" s="26">
        <v>128648</v>
      </c>
      <c r="J20" s="26">
        <v>1818</v>
      </c>
      <c r="K20" s="26">
        <v>2062</v>
      </c>
      <c r="L20" s="41">
        <v>1508</v>
      </c>
    </row>
    <row r="21" spans="1:12" s="23" customFormat="1" ht="12.75" customHeight="1">
      <c r="A21" s="26"/>
      <c r="B21" s="1077"/>
      <c r="C21" s="1084" t="s">
        <v>851</v>
      </c>
      <c r="D21" s="53">
        <f t="shared" si="0"/>
        <v>184940</v>
      </c>
      <c r="E21" s="53">
        <f t="shared" si="1"/>
        <v>226390</v>
      </c>
      <c r="F21" s="53">
        <f t="shared" si="2"/>
        <v>132224</v>
      </c>
      <c r="G21" s="26">
        <v>179941</v>
      </c>
      <c r="H21" s="26">
        <v>220799</v>
      </c>
      <c r="I21" s="26">
        <v>127977</v>
      </c>
      <c r="J21" s="26">
        <v>4999</v>
      </c>
      <c r="K21" s="26">
        <v>5591</v>
      </c>
      <c r="L21" s="41">
        <v>4247</v>
      </c>
    </row>
    <row r="22" spans="1:12" s="23" customFormat="1" ht="12.75" customHeight="1">
      <c r="A22" s="26"/>
      <c r="B22" s="1077"/>
      <c r="C22" s="1084" t="s">
        <v>852</v>
      </c>
      <c r="D22" s="53">
        <f t="shared" si="0"/>
        <v>185881</v>
      </c>
      <c r="E22" s="53">
        <f t="shared" si="1"/>
        <v>228992</v>
      </c>
      <c r="F22" s="53">
        <f t="shared" si="2"/>
        <v>131077</v>
      </c>
      <c r="G22" s="26">
        <v>181237</v>
      </c>
      <c r="H22" s="26">
        <v>222973</v>
      </c>
      <c r="I22" s="26">
        <v>128181</v>
      </c>
      <c r="J22" s="26">
        <v>4644</v>
      </c>
      <c r="K22" s="26">
        <v>6019</v>
      </c>
      <c r="L22" s="41">
        <v>2896</v>
      </c>
    </row>
    <row r="23" spans="1:12" s="23" customFormat="1" ht="12.75" customHeight="1">
      <c r="A23" s="26"/>
      <c r="B23" s="1077"/>
      <c r="C23" s="1084" t="s">
        <v>853</v>
      </c>
      <c r="D23" s="53">
        <f t="shared" si="0"/>
        <v>494622</v>
      </c>
      <c r="E23" s="53">
        <f t="shared" si="1"/>
        <v>612917</v>
      </c>
      <c r="F23" s="53">
        <f t="shared" si="2"/>
        <v>344486</v>
      </c>
      <c r="G23" s="26">
        <v>181381</v>
      </c>
      <c r="H23" s="26">
        <v>221921</v>
      </c>
      <c r="I23" s="26">
        <v>129929</v>
      </c>
      <c r="J23" s="26">
        <v>313241</v>
      </c>
      <c r="K23" s="26">
        <v>390996</v>
      </c>
      <c r="L23" s="41">
        <v>214557</v>
      </c>
    </row>
    <row r="24" spans="1:12" s="23" customFormat="1" ht="12.75" customHeight="1">
      <c r="A24" s="26"/>
      <c r="B24" s="1077"/>
      <c r="C24" s="1089"/>
      <c r="D24" s="53"/>
      <c r="E24" s="53"/>
      <c r="F24" s="53"/>
      <c r="G24" s="26"/>
      <c r="H24" s="26"/>
      <c r="I24" s="26"/>
      <c r="J24" s="26"/>
      <c r="K24" s="26"/>
      <c r="L24" s="41"/>
    </row>
    <row r="25" spans="1:12" s="23" customFormat="1" ht="12.75" customHeight="1">
      <c r="A25" s="26"/>
      <c r="B25" s="50"/>
      <c r="C25" s="41"/>
      <c r="D25" s="1652" t="s">
        <v>854</v>
      </c>
      <c r="E25" s="1653"/>
      <c r="F25" s="1653"/>
      <c r="G25" s="1653"/>
      <c r="H25" s="1653"/>
      <c r="I25" s="1653"/>
      <c r="J25" s="1653"/>
      <c r="K25" s="1653"/>
      <c r="L25" s="1654"/>
    </row>
    <row r="26" spans="1:12" s="23" customFormat="1" ht="12.75" customHeight="1">
      <c r="A26" s="26"/>
      <c r="B26" s="1647" t="s">
        <v>827</v>
      </c>
      <c r="C26" s="1648"/>
      <c r="D26" s="53">
        <f aca="true" t="shared" si="3" ref="D26:D44">G26+J26</f>
        <v>213239</v>
      </c>
      <c r="E26" s="53">
        <f aca="true" t="shared" si="4" ref="E26:E44">H26+K26</f>
        <v>232988</v>
      </c>
      <c r="F26" s="53">
        <f aca="true" t="shared" si="5" ref="F26:F44">I26+L26</f>
        <v>126316</v>
      </c>
      <c r="G26" s="26">
        <v>177078</v>
      </c>
      <c r="H26" s="26">
        <v>191603</v>
      </c>
      <c r="I26" s="26">
        <v>113225</v>
      </c>
      <c r="J26" s="26">
        <v>36161</v>
      </c>
      <c r="K26" s="26">
        <v>41385</v>
      </c>
      <c r="L26" s="41">
        <v>13091</v>
      </c>
    </row>
    <row r="27" spans="1:12" s="23" customFormat="1" ht="12.75" customHeight="1">
      <c r="A27" s="26"/>
      <c r="B27" s="1647" t="s">
        <v>828</v>
      </c>
      <c r="C27" s="1648"/>
      <c r="D27" s="53">
        <f t="shared" si="3"/>
        <v>187690</v>
      </c>
      <c r="E27" s="53">
        <f t="shared" si="4"/>
        <v>250386</v>
      </c>
      <c r="F27" s="53">
        <f t="shared" si="5"/>
        <v>131340</v>
      </c>
      <c r="G27" s="26">
        <v>148691</v>
      </c>
      <c r="H27" s="26">
        <v>196184</v>
      </c>
      <c r="I27" s="26">
        <v>106131</v>
      </c>
      <c r="J27" s="26">
        <v>38999</v>
      </c>
      <c r="K27" s="26">
        <v>54202</v>
      </c>
      <c r="L27" s="41">
        <v>25209</v>
      </c>
    </row>
    <row r="28" spans="1:12" s="23" customFormat="1" ht="12.75" customHeight="1">
      <c r="A28" s="26"/>
      <c r="B28" s="38"/>
      <c r="C28" s="651" t="s">
        <v>855</v>
      </c>
      <c r="D28" s="53">
        <f t="shared" si="3"/>
        <v>170257</v>
      </c>
      <c r="E28" s="53">
        <f t="shared" si="4"/>
        <v>268061</v>
      </c>
      <c r="F28" s="53">
        <f t="shared" si="5"/>
        <v>115186</v>
      </c>
      <c r="G28" s="26">
        <v>136276</v>
      </c>
      <c r="H28" s="26">
        <v>207813</v>
      </c>
      <c r="I28" s="26">
        <v>96030</v>
      </c>
      <c r="J28" s="26">
        <v>33981</v>
      </c>
      <c r="K28" s="26">
        <v>60248</v>
      </c>
      <c r="L28" s="41">
        <v>19156</v>
      </c>
    </row>
    <row r="29" spans="1:12" s="23" customFormat="1" ht="12.75" customHeight="1">
      <c r="A29" s="26"/>
      <c r="B29" s="38"/>
      <c r="C29" s="651" t="s">
        <v>856</v>
      </c>
      <c r="D29" s="53">
        <f t="shared" si="3"/>
        <v>156752</v>
      </c>
      <c r="E29" s="53">
        <f t="shared" si="4"/>
        <v>236109</v>
      </c>
      <c r="F29" s="53">
        <f t="shared" si="5"/>
        <v>123543</v>
      </c>
      <c r="G29" s="26">
        <v>126193</v>
      </c>
      <c r="H29" s="26">
        <v>188648</v>
      </c>
      <c r="I29" s="26">
        <v>100121</v>
      </c>
      <c r="J29" s="26">
        <v>30559</v>
      </c>
      <c r="K29" s="26">
        <v>47461</v>
      </c>
      <c r="L29" s="41">
        <v>23422</v>
      </c>
    </row>
    <row r="30" spans="1:12" s="23" customFormat="1" ht="12.75" customHeight="1">
      <c r="A30" s="26"/>
      <c r="B30" s="38"/>
      <c r="C30" s="651" t="s">
        <v>857</v>
      </c>
      <c r="D30" s="53">
        <f t="shared" si="3"/>
        <v>176218</v>
      </c>
      <c r="E30" s="53">
        <f t="shared" si="4"/>
        <v>200595</v>
      </c>
      <c r="F30" s="53">
        <f t="shared" si="5"/>
        <v>126185</v>
      </c>
      <c r="G30" s="26">
        <v>153979</v>
      </c>
      <c r="H30" s="26">
        <v>175515</v>
      </c>
      <c r="I30" s="26">
        <v>109860</v>
      </c>
      <c r="J30" s="26">
        <v>22239</v>
      </c>
      <c r="K30" s="26">
        <v>25080</v>
      </c>
      <c r="L30" s="41">
        <v>16325</v>
      </c>
    </row>
    <row r="31" spans="1:12" s="23" customFormat="1" ht="12.75" customHeight="1">
      <c r="A31" s="26"/>
      <c r="B31" s="38"/>
      <c r="C31" s="651" t="s">
        <v>858</v>
      </c>
      <c r="D31" s="53">
        <f t="shared" si="3"/>
        <v>266161</v>
      </c>
      <c r="E31" s="53">
        <f t="shared" si="4"/>
        <v>296865</v>
      </c>
      <c r="F31" s="53">
        <f t="shared" si="5"/>
        <v>146072</v>
      </c>
      <c r="G31" s="26">
        <v>201477</v>
      </c>
      <c r="H31" s="26">
        <v>223515</v>
      </c>
      <c r="I31" s="26">
        <v>115417</v>
      </c>
      <c r="J31" s="26">
        <v>64684</v>
      </c>
      <c r="K31" s="26">
        <v>73350</v>
      </c>
      <c r="L31" s="41">
        <v>30655</v>
      </c>
    </row>
    <row r="32" spans="1:12" s="23" customFormat="1" ht="12.75" customHeight="1">
      <c r="A32" s="26"/>
      <c r="B32" s="38"/>
      <c r="C32" s="651" t="s">
        <v>859</v>
      </c>
      <c r="D32" s="53">
        <f t="shared" si="3"/>
        <v>247456</v>
      </c>
      <c r="E32" s="53">
        <f t="shared" si="4"/>
        <v>261961</v>
      </c>
      <c r="F32" s="53">
        <f t="shared" si="5"/>
        <v>168110</v>
      </c>
      <c r="G32" s="26">
        <v>197042</v>
      </c>
      <c r="H32" s="26">
        <v>208382</v>
      </c>
      <c r="I32" s="26">
        <v>134733</v>
      </c>
      <c r="J32" s="26">
        <v>50414</v>
      </c>
      <c r="K32" s="26">
        <v>53579</v>
      </c>
      <c r="L32" s="41">
        <v>33377</v>
      </c>
    </row>
    <row r="33" spans="1:12" s="23" customFormat="1" ht="12.75" customHeight="1">
      <c r="A33" s="26"/>
      <c r="B33" s="38"/>
      <c r="C33" s="651" t="s">
        <v>860</v>
      </c>
      <c r="D33" s="53">
        <f t="shared" si="3"/>
        <v>195868</v>
      </c>
      <c r="E33" s="53">
        <f t="shared" si="4"/>
        <v>237854</v>
      </c>
      <c r="F33" s="53">
        <f t="shared" si="5"/>
        <v>131529</v>
      </c>
      <c r="G33" s="26">
        <v>156711</v>
      </c>
      <c r="H33" s="26">
        <v>191121</v>
      </c>
      <c r="I33" s="26">
        <v>103875</v>
      </c>
      <c r="J33" s="26">
        <v>39157</v>
      </c>
      <c r="K33" s="26">
        <v>46733</v>
      </c>
      <c r="L33" s="41">
        <v>27654</v>
      </c>
    </row>
    <row r="34" spans="1:12" s="23" customFormat="1" ht="12.75" customHeight="1">
      <c r="A34" s="26"/>
      <c r="B34" s="38"/>
      <c r="C34" s="651" t="s">
        <v>861</v>
      </c>
      <c r="D34" s="53">
        <f t="shared" si="3"/>
        <v>183509</v>
      </c>
      <c r="E34" s="53">
        <f t="shared" si="4"/>
        <v>238114</v>
      </c>
      <c r="F34" s="53">
        <f t="shared" si="5"/>
        <v>145463</v>
      </c>
      <c r="G34" s="26">
        <v>144813</v>
      </c>
      <c r="H34" s="26">
        <v>187301</v>
      </c>
      <c r="I34" s="26">
        <v>115398</v>
      </c>
      <c r="J34" s="26">
        <v>38696</v>
      </c>
      <c r="K34" s="26">
        <v>50813</v>
      </c>
      <c r="L34" s="41">
        <v>30065</v>
      </c>
    </row>
    <row r="35" spans="1:12" s="23" customFormat="1" ht="12.75" customHeight="1">
      <c r="A35" s="26"/>
      <c r="B35" s="38"/>
      <c r="C35" s="651" t="s">
        <v>862</v>
      </c>
      <c r="D35" s="53">
        <f t="shared" si="3"/>
        <v>190898</v>
      </c>
      <c r="E35" s="53">
        <f t="shared" si="4"/>
        <v>253751</v>
      </c>
      <c r="F35" s="53">
        <f t="shared" si="5"/>
        <v>122330</v>
      </c>
      <c r="G35" s="26">
        <v>151199</v>
      </c>
      <c r="H35" s="26">
        <v>197572</v>
      </c>
      <c r="I35" s="26">
        <v>100737</v>
      </c>
      <c r="J35" s="26">
        <v>39699</v>
      </c>
      <c r="K35" s="26">
        <v>56179</v>
      </c>
      <c r="L35" s="41">
        <v>21593</v>
      </c>
    </row>
    <row r="36" spans="1:12" s="23" customFormat="1" ht="12.75" customHeight="1">
      <c r="A36" s="26"/>
      <c r="B36" s="1647" t="s">
        <v>863</v>
      </c>
      <c r="C36" s="1648"/>
      <c r="D36" s="53">
        <f t="shared" si="3"/>
        <v>201066</v>
      </c>
      <c r="E36" s="53">
        <f t="shared" si="4"/>
        <v>262337</v>
      </c>
      <c r="F36" s="53">
        <f t="shared" si="5"/>
        <v>128877</v>
      </c>
      <c r="G36" s="26">
        <v>158937</v>
      </c>
      <c r="H36" s="26">
        <v>205874</v>
      </c>
      <c r="I36" s="26">
        <v>103646</v>
      </c>
      <c r="J36" s="26">
        <v>42129</v>
      </c>
      <c r="K36" s="26">
        <v>56463</v>
      </c>
      <c r="L36" s="41">
        <v>25231</v>
      </c>
    </row>
    <row r="37" spans="1:12" s="23" customFormat="1" ht="12.75" customHeight="1">
      <c r="A37" s="26"/>
      <c r="B37" s="1647" t="s">
        <v>829</v>
      </c>
      <c r="C37" s="1648"/>
      <c r="D37" s="53">
        <f t="shared" si="3"/>
        <v>318612</v>
      </c>
      <c r="E37" s="53">
        <f t="shared" si="4"/>
        <v>473299</v>
      </c>
      <c r="F37" s="53">
        <f t="shared" si="5"/>
        <v>233722</v>
      </c>
      <c r="G37" s="26">
        <v>230296</v>
      </c>
      <c r="H37" s="26">
        <v>328992</v>
      </c>
      <c r="I37" s="26">
        <v>175825</v>
      </c>
      <c r="J37" s="26">
        <v>88316</v>
      </c>
      <c r="K37" s="26">
        <v>144307</v>
      </c>
      <c r="L37" s="41">
        <v>57897</v>
      </c>
    </row>
    <row r="38" spans="1:12" s="23" customFormat="1" ht="12.75" customHeight="1">
      <c r="A38" s="26"/>
      <c r="B38" s="1647" t="s">
        <v>830</v>
      </c>
      <c r="C38" s="1648"/>
      <c r="D38" s="53">
        <f t="shared" si="3"/>
        <v>325578</v>
      </c>
      <c r="E38" s="53">
        <f t="shared" si="4"/>
        <v>324633</v>
      </c>
      <c r="F38" s="53">
        <f t="shared" si="5"/>
        <v>330632</v>
      </c>
      <c r="G38" s="26">
        <v>236923</v>
      </c>
      <c r="H38" s="26">
        <v>239731</v>
      </c>
      <c r="I38" s="26">
        <v>221970</v>
      </c>
      <c r="J38" s="26">
        <v>88655</v>
      </c>
      <c r="K38" s="26">
        <v>84902</v>
      </c>
      <c r="L38" s="41">
        <v>108662</v>
      </c>
    </row>
    <row r="39" spans="1:12" s="23" customFormat="1" ht="12.75" customHeight="1">
      <c r="A39" s="26"/>
      <c r="B39" s="1647" t="s">
        <v>864</v>
      </c>
      <c r="C39" s="1648"/>
      <c r="D39" s="53">
        <f t="shared" si="3"/>
        <v>385695</v>
      </c>
      <c r="E39" s="53">
        <f t="shared" si="4"/>
        <v>405237</v>
      </c>
      <c r="F39" s="53">
        <f t="shared" si="5"/>
        <v>254520</v>
      </c>
      <c r="G39" s="53">
        <v>276648</v>
      </c>
      <c r="H39" s="53">
        <v>291070</v>
      </c>
      <c r="I39" s="53">
        <v>179585</v>
      </c>
      <c r="J39" s="53">
        <v>109047</v>
      </c>
      <c r="K39" s="53">
        <v>114167</v>
      </c>
      <c r="L39" s="1085">
        <v>74935</v>
      </c>
    </row>
    <row r="40" spans="1:12" s="23" customFormat="1" ht="12.75" customHeight="1">
      <c r="A40" s="26"/>
      <c r="B40" s="1647" t="s">
        <v>831</v>
      </c>
      <c r="C40" s="1648"/>
      <c r="D40" s="53">
        <f t="shared" si="3"/>
        <v>301110</v>
      </c>
      <c r="E40" s="53">
        <f t="shared" si="4"/>
        <v>357128</v>
      </c>
      <c r="F40" s="53">
        <f t="shared" si="5"/>
        <v>236671</v>
      </c>
      <c r="G40" s="26">
        <v>219714</v>
      </c>
      <c r="H40" s="26">
        <v>259010</v>
      </c>
      <c r="I40" s="26">
        <v>174493</v>
      </c>
      <c r="J40" s="26">
        <v>81396</v>
      </c>
      <c r="K40" s="26">
        <v>98118</v>
      </c>
      <c r="L40" s="41">
        <v>62178</v>
      </c>
    </row>
    <row r="41" spans="1:12" s="23" customFormat="1" ht="12.75" customHeight="1">
      <c r="A41" s="26"/>
      <c r="B41" s="38"/>
      <c r="C41" s="651" t="s">
        <v>865</v>
      </c>
      <c r="D41" s="53">
        <f t="shared" si="3"/>
        <v>165990</v>
      </c>
      <c r="E41" s="53">
        <f t="shared" si="4"/>
        <v>210625</v>
      </c>
      <c r="F41" s="53">
        <f t="shared" si="5"/>
        <v>126493</v>
      </c>
      <c r="G41" s="26">
        <v>143723</v>
      </c>
      <c r="H41" s="26">
        <v>177404</v>
      </c>
      <c r="I41" s="26">
        <v>113776</v>
      </c>
      <c r="J41" s="26">
        <v>22267</v>
      </c>
      <c r="K41" s="26">
        <v>33221</v>
      </c>
      <c r="L41" s="41">
        <v>12717</v>
      </c>
    </row>
    <row r="42" spans="1:12" s="23" customFormat="1" ht="12.75" customHeight="1">
      <c r="A42" s="26"/>
      <c r="B42" s="38"/>
      <c r="C42" s="651" t="s">
        <v>866</v>
      </c>
      <c r="D42" s="53">
        <f t="shared" si="3"/>
        <v>329407</v>
      </c>
      <c r="E42" s="53">
        <f t="shared" si="4"/>
        <v>441968</v>
      </c>
      <c r="F42" s="53">
        <f t="shared" si="5"/>
        <v>287234</v>
      </c>
      <c r="G42" s="26">
        <v>247778</v>
      </c>
      <c r="H42" s="26">
        <v>347084</v>
      </c>
      <c r="I42" s="26">
        <v>210565</v>
      </c>
      <c r="J42" s="26">
        <v>81629</v>
      </c>
      <c r="K42" s="26">
        <v>94884</v>
      </c>
      <c r="L42" s="41">
        <v>76669</v>
      </c>
    </row>
    <row r="43" spans="1:12" s="23" customFormat="1" ht="12.75" customHeight="1">
      <c r="A43" s="26"/>
      <c r="B43" s="38"/>
      <c r="C43" s="651" t="s">
        <v>867</v>
      </c>
      <c r="D43" s="53">
        <f t="shared" si="3"/>
        <v>375218</v>
      </c>
      <c r="E43" s="53">
        <f t="shared" si="4"/>
        <v>418164</v>
      </c>
      <c r="F43" s="53">
        <f t="shared" si="5"/>
        <v>298150</v>
      </c>
      <c r="G43" s="26">
        <v>264255</v>
      </c>
      <c r="H43" s="26">
        <v>294670</v>
      </c>
      <c r="I43" s="26">
        <v>209716</v>
      </c>
      <c r="J43" s="26">
        <v>110963</v>
      </c>
      <c r="K43" s="26">
        <v>123494</v>
      </c>
      <c r="L43" s="41">
        <v>88434</v>
      </c>
    </row>
    <row r="44" spans="1:12" s="23" customFormat="1" ht="12.75" customHeight="1">
      <c r="A44" s="26"/>
      <c r="B44" s="38"/>
      <c r="C44" s="651" t="s">
        <v>868</v>
      </c>
      <c r="D44" s="53">
        <f t="shared" si="3"/>
        <v>253055</v>
      </c>
      <c r="E44" s="53">
        <f t="shared" si="4"/>
        <v>308314</v>
      </c>
      <c r="F44" s="53">
        <f t="shared" si="5"/>
        <v>155107</v>
      </c>
      <c r="G44" s="26">
        <v>182667</v>
      </c>
      <c r="H44" s="26">
        <v>219282</v>
      </c>
      <c r="I44" s="26">
        <v>117676</v>
      </c>
      <c r="J44" s="26">
        <v>70388</v>
      </c>
      <c r="K44" s="26">
        <v>89032</v>
      </c>
      <c r="L44" s="41">
        <v>37431</v>
      </c>
    </row>
    <row r="45" spans="2:12" ht="12.75" customHeight="1">
      <c r="B45" s="1090"/>
      <c r="C45" s="735"/>
      <c r="D45" s="771"/>
      <c r="E45" s="771"/>
      <c r="F45" s="771"/>
      <c r="G45" s="771"/>
      <c r="H45" s="771"/>
      <c r="I45" s="771"/>
      <c r="J45" s="771"/>
      <c r="K45" s="771"/>
      <c r="L45" s="735"/>
    </row>
    <row r="46" spans="2:12" ht="12.75" customHeight="1">
      <c r="B46" s="1090"/>
      <c r="C46" s="735"/>
      <c r="D46" s="1652" t="s">
        <v>869</v>
      </c>
      <c r="E46" s="1657"/>
      <c r="F46" s="1657"/>
      <c r="G46" s="1657"/>
      <c r="H46" s="1657"/>
      <c r="I46" s="1657"/>
      <c r="J46" s="1657"/>
      <c r="K46" s="1657"/>
      <c r="L46" s="1658"/>
    </row>
    <row r="47" spans="2:12" ht="12.75" customHeight="1">
      <c r="B47" s="1646" t="s">
        <v>540</v>
      </c>
      <c r="C47" s="1562"/>
      <c r="D47" s="53">
        <f aca="true" t="shared" si="6" ref="D47:D56">G47+J47</f>
        <v>159703</v>
      </c>
      <c r="E47" s="53">
        <f aca="true" t="shared" si="7" ref="E47:E56">H47+K47</f>
        <v>177336</v>
      </c>
      <c r="F47" s="53">
        <f aca="true" t="shared" si="8" ref="F47:F56">I47+L47</f>
        <v>100548</v>
      </c>
      <c r="G47" s="771">
        <v>145625</v>
      </c>
      <c r="H47" s="771">
        <v>159773</v>
      </c>
      <c r="I47" s="771">
        <v>98105</v>
      </c>
      <c r="J47" s="771">
        <v>14078</v>
      </c>
      <c r="K47" s="771">
        <v>17563</v>
      </c>
      <c r="L47" s="735">
        <v>2443</v>
      </c>
    </row>
    <row r="48" spans="2:12" ht="12.75" customHeight="1">
      <c r="B48" s="1646" t="s">
        <v>514</v>
      </c>
      <c r="C48" s="1562"/>
      <c r="D48" s="53">
        <f t="shared" si="6"/>
        <v>170354</v>
      </c>
      <c r="E48" s="53">
        <f t="shared" si="7"/>
        <v>228563</v>
      </c>
      <c r="F48" s="53">
        <f t="shared" si="8"/>
        <v>127398</v>
      </c>
      <c r="G48" s="771">
        <v>136736</v>
      </c>
      <c r="H48" s="771">
        <v>181732</v>
      </c>
      <c r="I48" s="771">
        <v>103633</v>
      </c>
      <c r="J48" s="771">
        <v>33618</v>
      </c>
      <c r="K48" s="771">
        <v>46831</v>
      </c>
      <c r="L48" s="735">
        <v>23765</v>
      </c>
    </row>
    <row r="49" spans="2:12" ht="12.75" customHeight="1">
      <c r="B49" s="1090"/>
      <c r="C49" s="651" t="s">
        <v>855</v>
      </c>
      <c r="D49" s="53">
        <f t="shared" si="6"/>
        <v>149018</v>
      </c>
      <c r="E49" s="53">
        <f t="shared" si="7"/>
        <v>237902</v>
      </c>
      <c r="F49" s="53">
        <f t="shared" si="8"/>
        <v>108563</v>
      </c>
      <c r="G49" s="771">
        <v>122080</v>
      </c>
      <c r="H49" s="771">
        <v>187702</v>
      </c>
      <c r="I49" s="771">
        <v>92188</v>
      </c>
      <c r="J49" s="771">
        <v>26938</v>
      </c>
      <c r="K49" s="771">
        <v>50200</v>
      </c>
      <c r="L49" s="735">
        <v>16375</v>
      </c>
    </row>
    <row r="50" spans="2:12" ht="12.75" customHeight="1">
      <c r="B50" s="1090"/>
      <c r="C50" s="651" t="s">
        <v>856</v>
      </c>
      <c r="D50" s="53">
        <f t="shared" si="6"/>
        <v>147613</v>
      </c>
      <c r="E50" s="53">
        <f t="shared" si="7"/>
        <v>223564</v>
      </c>
      <c r="F50" s="53">
        <f t="shared" si="8"/>
        <v>120203</v>
      </c>
      <c r="G50" s="771">
        <v>119563</v>
      </c>
      <c r="H50" s="771">
        <v>179401</v>
      </c>
      <c r="I50" s="771">
        <v>98025</v>
      </c>
      <c r="J50" s="771">
        <v>28050</v>
      </c>
      <c r="K50" s="771">
        <v>44163</v>
      </c>
      <c r="L50" s="735">
        <v>22178</v>
      </c>
    </row>
    <row r="51" spans="2:12" ht="12.75" customHeight="1">
      <c r="B51" s="1090"/>
      <c r="C51" s="651" t="s">
        <v>857</v>
      </c>
      <c r="D51" s="53">
        <f t="shared" si="6"/>
        <v>165250</v>
      </c>
      <c r="E51" s="53">
        <f t="shared" si="7"/>
        <v>188308</v>
      </c>
      <c r="F51" s="53">
        <f t="shared" si="8"/>
        <v>119707</v>
      </c>
      <c r="G51" s="771">
        <v>145210</v>
      </c>
      <c r="H51" s="771">
        <v>166142</v>
      </c>
      <c r="I51" s="771">
        <v>103925</v>
      </c>
      <c r="J51" s="771">
        <v>20040</v>
      </c>
      <c r="K51" s="771">
        <v>22166</v>
      </c>
      <c r="L51" s="735">
        <v>15782</v>
      </c>
    </row>
    <row r="52" spans="2:12" ht="12.75" customHeight="1">
      <c r="B52" s="1090"/>
      <c r="C52" s="651" t="s">
        <v>858</v>
      </c>
      <c r="D52" s="53">
        <f t="shared" si="6"/>
        <v>259175</v>
      </c>
      <c r="E52" s="53">
        <f t="shared" si="7"/>
        <v>288652</v>
      </c>
      <c r="F52" s="53">
        <f t="shared" si="8"/>
        <v>140419</v>
      </c>
      <c r="G52" s="771">
        <v>198274</v>
      </c>
      <c r="H52" s="771">
        <v>219495</v>
      </c>
      <c r="I52" s="771">
        <v>113015</v>
      </c>
      <c r="J52" s="771">
        <v>60901</v>
      </c>
      <c r="K52" s="771">
        <v>69157</v>
      </c>
      <c r="L52" s="735">
        <v>27404</v>
      </c>
    </row>
    <row r="53" spans="2:12" ht="12.75" customHeight="1">
      <c r="B53" s="1090"/>
      <c r="C53" s="651" t="s">
        <v>859</v>
      </c>
      <c r="D53" s="53">
        <f t="shared" si="6"/>
        <v>245611</v>
      </c>
      <c r="E53" s="53">
        <f t="shared" si="7"/>
        <v>256759</v>
      </c>
      <c r="F53" s="53">
        <f t="shared" si="8"/>
        <v>169372</v>
      </c>
      <c r="G53" s="771">
        <v>197066</v>
      </c>
      <c r="H53" s="771">
        <v>205908</v>
      </c>
      <c r="I53" s="771">
        <v>136250</v>
      </c>
      <c r="J53" s="771">
        <v>48545</v>
      </c>
      <c r="K53" s="771">
        <v>50851</v>
      </c>
      <c r="L53" s="735">
        <v>33122</v>
      </c>
    </row>
    <row r="54" spans="2:12" ht="12.75" customHeight="1">
      <c r="B54" s="1090"/>
      <c r="C54" s="651" t="s">
        <v>860</v>
      </c>
      <c r="D54" s="53">
        <f t="shared" si="6"/>
        <v>184645</v>
      </c>
      <c r="E54" s="53">
        <f t="shared" si="7"/>
        <v>226304</v>
      </c>
      <c r="F54" s="53">
        <f t="shared" si="8"/>
        <v>129318</v>
      </c>
      <c r="G54" s="771">
        <v>148964</v>
      </c>
      <c r="H54" s="771">
        <v>184105</v>
      </c>
      <c r="I54" s="771">
        <v>102145</v>
      </c>
      <c r="J54" s="771">
        <v>35681</v>
      </c>
      <c r="K54" s="771">
        <v>42199</v>
      </c>
      <c r="L54" s="735">
        <v>27173</v>
      </c>
    </row>
    <row r="55" spans="2:12" ht="12.75" customHeight="1">
      <c r="B55" s="1090"/>
      <c r="C55" s="651" t="s">
        <v>861</v>
      </c>
      <c r="D55" s="53">
        <f t="shared" si="6"/>
        <v>166625</v>
      </c>
      <c r="E55" s="53">
        <f t="shared" si="7"/>
        <v>211025</v>
      </c>
      <c r="F55" s="53">
        <f t="shared" si="8"/>
        <v>142668</v>
      </c>
      <c r="G55" s="771">
        <v>132392</v>
      </c>
      <c r="H55" s="771">
        <v>167571</v>
      </c>
      <c r="I55" s="771">
        <v>113546</v>
      </c>
      <c r="J55" s="771">
        <v>34233</v>
      </c>
      <c r="K55" s="771">
        <v>43454</v>
      </c>
      <c r="L55" s="735">
        <v>29122</v>
      </c>
    </row>
    <row r="56" spans="2:12" ht="12.75" customHeight="1">
      <c r="B56" s="1090"/>
      <c r="C56" s="651" t="s">
        <v>862</v>
      </c>
      <c r="D56" s="53">
        <f t="shared" si="6"/>
        <v>169928</v>
      </c>
      <c r="E56" s="53">
        <f t="shared" si="7"/>
        <v>228234</v>
      </c>
      <c r="F56" s="53">
        <f t="shared" si="8"/>
        <v>117497</v>
      </c>
      <c r="G56" s="771">
        <v>137343</v>
      </c>
      <c r="H56" s="771">
        <v>181567</v>
      </c>
      <c r="I56" s="771">
        <v>97691</v>
      </c>
      <c r="J56" s="771">
        <v>32585</v>
      </c>
      <c r="K56" s="771">
        <v>46667</v>
      </c>
      <c r="L56" s="735">
        <v>19806</v>
      </c>
    </row>
    <row r="57" spans="2:12" ht="12.75" customHeight="1">
      <c r="B57" s="1090"/>
      <c r="C57" s="735"/>
      <c r="D57" s="771"/>
      <c r="E57" s="771"/>
      <c r="F57" s="771"/>
      <c r="G57" s="771"/>
      <c r="H57" s="771"/>
      <c r="I57" s="771"/>
      <c r="J57" s="771"/>
      <c r="K57" s="771"/>
      <c r="L57" s="735"/>
    </row>
    <row r="58" spans="2:12" ht="12.75" customHeight="1">
      <c r="B58" s="1090"/>
      <c r="C58" s="735"/>
      <c r="D58" s="1652" t="s">
        <v>870</v>
      </c>
      <c r="E58" s="1657"/>
      <c r="F58" s="1657"/>
      <c r="G58" s="1657"/>
      <c r="H58" s="1657"/>
      <c r="I58" s="1657"/>
      <c r="J58" s="1657"/>
      <c r="K58" s="1657"/>
      <c r="L58" s="1658"/>
    </row>
    <row r="59" spans="2:12" ht="12.75" customHeight="1">
      <c r="B59" s="1646" t="s">
        <v>540</v>
      </c>
      <c r="C59" s="1562"/>
      <c r="D59" s="53">
        <f aca="true" t="shared" si="9" ref="D59:D68">G59+J59</f>
        <v>272815</v>
      </c>
      <c r="E59" s="53">
        <f aca="true" t="shared" si="10" ref="E59:E68">H59+K59</f>
        <v>287977</v>
      </c>
      <c r="F59" s="53">
        <f aca="true" t="shared" si="11" ref="F59:F68">I59+L59</f>
        <v>175190</v>
      </c>
      <c r="G59" s="771">
        <v>211960</v>
      </c>
      <c r="H59" s="771">
        <v>222957</v>
      </c>
      <c r="I59" s="771">
        <v>141413</v>
      </c>
      <c r="J59" s="771">
        <v>60855</v>
      </c>
      <c r="K59" s="771">
        <v>65020</v>
      </c>
      <c r="L59" s="735">
        <v>33777</v>
      </c>
    </row>
    <row r="60" spans="2:12" ht="12.75" customHeight="1">
      <c r="B60" s="1646" t="s">
        <v>514</v>
      </c>
      <c r="C60" s="1562"/>
      <c r="D60" s="53">
        <f t="shared" si="9"/>
        <v>264237</v>
      </c>
      <c r="E60" s="53">
        <f t="shared" si="10"/>
        <v>309856</v>
      </c>
      <c r="F60" s="53">
        <f t="shared" si="11"/>
        <v>163466</v>
      </c>
      <c r="G60" s="771">
        <v>201537</v>
      </c>
      <c r="H60" s="771">
        <v>235548</v>
      </c>
      <c r="I60" s="771">
        <v>126523</v>
      </c>
      <c r="J60" s="771">
        <v>62700</v>
      </c>
      <c r="K60" s="771">
        <v>74308</v>
      </c>
      <c r="L60" s="735">
        <v>36943</v>
      </c>
    </row>
    <row r="61" spans="2:12" ht="12.75" customHeight="1">
      <c r="B61" s="1090"/>
      <c r="C61" s="651" t="s">
        <v>855</v>
      </c>
      <c r="D61" s="53">
        <f t="shared" si="9"/>
        <v>263053</v>
      </c>
      <c r="E61" s="53">
        <f t="shared" si="10"/>
        <v>340909</v>
      </c>
      <c r="F61" s="53">
        <f t="shared" si="11"/>
        <v>161054</v>
      </c>
      <c r="G61" s="771">
        <v>198581</v>
      </c>
      <c r="H61" s="771">
        <v>256659</v>
      </c>
      <c r="I61" s="771">
        <v>122715</v>
      </c>
      <c r="J61" s="771">
        <v>64472</v>
      </c>
      <c r="K61" s="771">
        <v>84250</v>
      </c>
      <c r="L61" s="735">
        <v>38339</v>
      </c>
    </row>
    <row r="62" spans="2:12" ht="12.75" customHeight="1">
      <c r="B62" s="1090"/>
      <c r="C62" s="651" t="s">
        <v>856</v>
      </c>
      <c r="D62" s="53">
        <f t="shared" si="9"/>
        <v>228420</v>
      </c>
      <c r="E62" s="53">
        <f t="shared" si="10"/>
        <v>285389</v>
      </c>
      <c r="F62" s="53">
        <f t="shared" si="11"/>
        <v>164444</v>
      </c>
      <c r="G62" s="771">
        <v>178238</v>
      </c>
      <c r="H62" s="771">
        <v>224962</v>
      </c>
      <c r="I62" s="771">
        <v>125803</v>
      </c>
      <c r="J62" s="771">
        <v>50182</v>
      </c>
      <c r="K62" s="771">
        <v>60427</v>
      </c>
      <c r="L62" s="735">
        <v>38641</v>
      </c>
    </row>
    <row r="63" spans="2:12" ht="12.75" customHeight="1">
      <c r="B63" s="1090"/>
      <c r="C63" s="651" t="s">
        <v>857</v>
      </c>
      <c r="D63" s="53">
        <f t="shared" si="9"/>
        <v>212519</v>
      </c>
      <c r="E63" s="53">
        <f t="shared" si="10"/>
        <v>239303</v>
      </c>
      <c r="F63" s="53">
        <f t="shared" si="11"/>
        <v>150444</v>
      </c>
      <c r="G63" s="771">
        <v>183004</v>
      </c>
      <c r="H63" s="771">
        <v>204923</v>
      </c>
      <c r="I63" s="771">
        <v>131981</v>
      </c>
      <c r="J63" s="771">
        <v>29515</v>
      </c>
      <c r="K63" s="771">
        <v>34380</v>
      </c>
      <c r="L63" s="735">
        <v>18463</v>
      </c>
    </row>
    <row r="64" spans="2:12" ht="12.75" customHeight="1">
      <c r="B64" s="1090"/>
      <c r="C64" s="651" t="s">
        <v>858</v>
      </c>
      <c r="D64" s="53">
        <f t="shared" si="9"/>
        <v>289606</v>
      </c>
      <c r="E64" s="53">
        <f t="shared" si="10"/>
        <v>325210</v>
      </c>
      <c r="F64" s="53">
        <f t="shared" si="11"/>
        <v>163133</v>
      </c>
      <c r="G64" s="771">
        <v>212233</v>
      </c>
      <c r="H64" s="771">
        <v>237369</v>
      </c>
      <c r="I64" s="771">
        <v>122748</v>
      </c>
      <c r="J64" s="771">
        <v>77373</v>
      </c>
      <c r="K64" s="771">
        <v>87841</v>
      </c>
      <c r="L64" s="735">
        <v>40385</v>
      </c>
    </row>
    <row r="65" spans="2:12" ht="12.75" customHeight="1">
      <c r="B65" s="1090"/>
      <c r="C65" s="651" t="s">
        <v>859</v>
      </c>
      <c r="D65" s="53">
        <f t="shared" si="9"/>
        <v>255736</v>
      </c>
      <c r="E65" s="53">
        <f t="shared" si="10"/>
        <v>290110</v>
      </c>
      <c r="F65" s="53">
        <f t="shared" si="11"/>
        <v>165454</v>
      </c>
      <c r="G65" s="771">
        <v>196949</v>
      </c>
      <c r="H65" s="771">
        <v>221829</v>
      </c>
      <c r="I65" s="771">
        <v>131618</v>
      </c>
      <c r="J65" s="771">
        <v>58787</v>
      </c>
      <c r="K65" s="771">
        <v>68281</v>
      </c>
      <c r="L65" s="735">
        <v>33836</v>
      </c>
    </row>
    <row r="66" spans="2:12" ht="12.75" customHeight="1">
      <c r="B66" s="1090"/>
      <c r="C66" s="651" t="s">
        <v>860</v>
      </c>
      <c r="D66" s="53">
        <f t="shared" si="9"/>
        <v>237232</v>
      </c>
      <c r="E66" s="53">
        <f t="shared" si="10"/>
        <v>270763</v>
      </c>
      <c r="F66" s="53">
        <f t="shared" si="11"/>
        <v>144676</v>
      </c>
      <c r="G66" s="771">
        <v>185302</v>
      </c>
      <c r="H66" s="771">
        <v>211302</v>
      </c>
      <c r="I66" s="771">
        <v>114114</v>
      </c>
      <c r="J66" s="771">
        <v>51930</v>
      </c>
      <c r="K66" s="771">
        <v>59461</v>
      </c>
      <c r="L66" s="735">
        <v>30562</v>
      </c>
    </row>
    <row r="67" spans="2:12" ht="12.75" customHeight="1">
      <c r="B67" s="1090"/>
      <c r="C67" s="651" t="s">
        <v>861</v>
      </c>
      <c r="D67" s="53">
        <f t="shared" si="9"/>
        <v>261663</v>
      </c>
      <c r="E67" s="53">
        <f t="shared" si="10"/>
        <v>302062</v>
      </c>
      <c r="F67" s="53">
        <f t="shared" si="11"/>
        <v>172440</v>
      </c>
      <c r="G67" s="771">
        <v>202282</v>
      </c>
      <c r="H67" s="771">
        <v>233547</v>
      </c>
      <c r="I67" s="771">
        <v>133289</v>
      </c>
      <c r="J67" s="771">
        <v>59381</v>
      </c>
      <c r="K67" s="771">
        <v>68515</v>
      </c>
      <c r="L67" s="735">
        <v>39151</v>
      </c>
    </row>
    <row r="68" spans="2:12" ht="12.75" customHeight="1">
      <c r="B68" s="1090"/>
      <c r="C68" s="651" t="s">
        <v>862</v>
      </c>
      <c r="D68" s="53">
        <f t="shared" si="9"/>
        <v>278651</v>
      </c>
      <c r="E68" s="53">
        <f t="shared" si="10"/>
        <v>323709</v>
      </c>
      <c r="F68" s="53">
        <f t="shared" si="11"/>
        <v>160827</v>
      </c>
      <c r="G68" s="771">
        <v>209286</v>
      </c>
      <c r="H68" s="771">
        <v>241401</v>
      </c>
      <c r="I68" s="771">
        <v>125123</v>
      </c>
      <c r="J68" s="771">
        <v>69365</v>
      </c>
      <c r="K68" s="771">
        <v>82308</v>
      </c>
      <c r="L68" s="735">
        <v>35704</v>
      </c>
    </row>
    <row r="69" spans="2:12" ht="12.75" customHeight="1">
      <c r="B69" s="1090"/>
      <c r="C69" s="1091"/>
      <c r="D69" s="771"/>
      <c r="E69" s="771"/>
      <c r="F69" s="771"/>
      <c r="G69" s="771"/>
      <c r="H69" s="771"/>
      <c r="I69" s="771"/>
      <c r="J69" s="771"/>
      <c r="K69" s="771"/>
      <c r="L69" s="735"/>
    </row>
    <row r="70" spans="2:12" ht="12.75" customHeight="1">
      <c r="B70" s="1092" t="s">
        <v>871</v>
      </c>
      <c r="C70" s="1093"/>
      <c r="D70" s="1093"/>
      <c r="E70" s="1093"/>
      <c r="F70" s="1093"/>
      <c r="G70" s="1093"/>
      <c r="H70" s="1093"/>
      <c r="I70" s="1093"/>
      <c r="J70" s="1093"/>
      <c r="K70" s="1093"/>
      <c r="L70" s="1093"/>
    </row>
    <row r="71" spans="2:12" ht="12.75" customHeight="1">
      <c r="B71" s="771" t="s">
        <v>872</v>
      </c>
      <c r="C71" s="772"/>
      <c r="D71" s="772"/>
      <c r="E71" s="772"/>
      <c r="F71" s="772"/>
      <c r="G71" s="772"/>
      <c r="H71" s="772"/>
      <c r="I71" s="772"/>
      <c r="J71" s="772"/>
      <c r="K71" s="772"/>
      <c r="L71" s="772"/>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sheetData>
  <mergeCells count="17">
    <mergeCell ref="B38:C38"/>
    <mergeCell ref="B26:C26"/>
    <mergeCell ref="B27:C27"/>
    <mergeCell ref="B36:C36"/>
    <mergeCell ref="B37:C37"/>
    <mergeCell ref="D4:F4"/>
    <mergeCell ref="G4:I4"/>
    <mergeCell ref="J4:L4"/>
    <mergeCell ref="D25:L25"/>
    <mergeCell ref="B48:C48"/>
    <mergeCell ref="D58:L58"/>
    <mergeCell ref="B59:C59"/>
    <mergeCell ref="B60:C60"/>
    <mergeCell ref="B39:C39"/>
    <mergeCell ref="B40:C40"/>
    <mergeCell ref="D46:L46"/>
    <mergeCell ref="B47:C47"/>
  </mergeCells>
  <printOptions/>
  <pageMargins left="0.75" right="0.75" top="1" bottom="1" header="0.512" footer="0.512"/>
  <pageSetup orientation="portrait" paperSize="9"/>
</worksheet>
</file>

<file path=xl/worksheets/sheet34.xml><?xml version="1.0" encoding="utf-8"?>
<worksheet xmlns="http://schemas.openxmlformats.org/spreadsheetml/2006/main" xmlns:r="http://schemas.openxmlformats.org/officeDocument/2006/relationships">
  <dimension ref="A2:AE52"/>
  <sheetViews>
    <sheetView workbookViewId="0" topLeftCell="A1">
      <selection activeCell="A1" sqref="A1"/>
    </sheetView>
  </sheetViews>
  <sheetFormatPr defaultColWidth="9.00390625" defaultRowHeight="13.5"/>
  <cols>
    <col min="1" max="1" width="1.75390625" style="726" customWidth="1"/>
    <col min="2" max="2" width="3.625" style="726" customWidth="1"/>
    <col min="3" max="3" width="25.625" style="726" customWidth="1"/>
    <col min="4" max="4" width="6.25390625" style="726" customWidth="1"/>
    <col min="5" max="24" width="5.625" style="726" customWidth="1"/>
    <col min="25" max="25" width="7.375" style="726" customWidth="1"/>
    <col min="26" max="26" width="8.625" style="726" customWidth="1"/>
    <col min="27" max="27" width="14.00390625" style="726" customWidth="1"/>
    <col min="28" max="28" width="11.375" style="726" customWidth="1"/>
    <col min="29" max="29" width="12.75390625" style="726" customWidth="1"/>
    <col min="30" max="30" width="7.625" style="726" customWidth="1"/>
    <col min="31" max="31" width="11.25390625" style="726" customWidth="1"/>
    <col min="32" max="16384" width="9.00390625" style="726" customWidth="1"/>
  </cols>
  <sheetData>
    <row r="2" spans="2:4" ht="14.25">
      <c r="B2" s="1094" t="s">
        <v>962</v>
      </c>
      <c r="D2" s="1094"/>
    </row>
    <row r="3" spans="2:31" ht="12.75" thickBot="1">
      <c r="B3" s="1095">
        <v>-1</v>
      </c>
      <c r="C3" s="938"/>
      <c r="D3" s="938"/>
      <c r="E3" s="938"/>
      <c r="F3" s="938"/>
      <c r="G3" s="938"/>
      <c r="H3" s="938"/>
      <c r="I3" s="938"/>
      <c r="J3" s="938"/>
      <c r="K3" s="938"/>
      <c r="L3" s="938"/>
      <c r="M3" s="938"/>
      <c r="N3" s="938"/>
      <c r="O3" s="938"/>
      <c r="P3" s="938"/>
      <c r="Q3" s="938"/>
      <c r="R3" s="938"/>
      <c r="S3" s="938"/>
      <c r="T3" s="938"/>
      <c r="U3" s="938"/>
      <c r="V3" s="938"/>
      <c r="W3" s="938"/>
      <c r="X3" s="938"/>
      <c r="Y3" s="938"/>
      <c r="Z3" s="938"/>
      <c r="AB3" s="1096"/>
      <c r="AC3" s="1096"/>
      <c r="AE3" s="707" t="s">
        <v>910</v>
      </c>
    </row>
    <row r="4" spans="1:31" ht="13.5" customHeight="1" thickTop="1">
      <c r="A4" s="1097"/>
      <c r="B4" s="1660" t="s">
        <v>878</v>
      </c>
      <c r="C4" s="1661"/>
      <c r="D4" s="1672" t="s">
        <v>911</v>
      </c>
      <c r="E4" s="1673"/>
      <c r="F4" s="1673"/>
      <c r="G4" s="1673"/>
      <c r="H4" s="1673"/>
      <c r="I4" s="1673"/>
      <c r="J4" s="1673"/>
      <c r="K4" s="1673"/>
      <c r="L4" s="1673"/>
      <c r="M4" s="1673"/>
      <c r="N4" s="1673"/>
      <c r="O4" s="1673"/>
      <c r="P4" s="1673"/>
      <c r="Q4" s="1673"/>
      <c r="R4" s="1673"/>
      <c r="S4" s="1673"/>
      <c r="T4" s="1673"/>
      <c r="U4" s="1673"/>
      <c r="V4" s="1673"/>
      <c r="W4" s="1673"/>
      <c r="X4" s="1674"/>
      <c r="Y4" s="1098" t="s">
        <v>879</v>
      </c>
      <c r="Z4" s="1099"/>
      <c r="AA4" s="1667" t="s">
        <v>912</v>
      </c>
      <c r="AB4" s="1668"/>
      <c r="AC4" s="1669" t="s">
        <v>913</v>
      </c>
      <c r="AD4" s="1670"/>
      <c r="AE4" s="1671"/>
    </row>
    <row r="5" spans="1:31" ht="13.5" customHeight="1">
      <c r="A5" s="1097"/>
      <c r="B5" s="1662"/>
      <c r="C5" s="1663"/>
      <c r="D5" s="1481" t="s">
        <v>1317</v>
      </c>
      <c r="E5" s="1481" t="s">
        <v>914</v>
      </c>
      <c r="F5" s="1481" t="s">
        <v>915</v>
      </c>
      <c r="G5" s="1481" t="s">
        <v>916</v>
      </c>
      <c r="H5" s="1481" t="s">
        <v>917</v>
      </c>
      <c r="I5" s="1481" t="s">
        <v>918</v>
      </c>
      <c r="J5" s="665" t="s">
        <v>919</v>
      </c>
      <c r="K5" s="1481" t="s">
        <v>920</v>
      </c>
      <c r="L5" s="1481" t="s">
        <v>921</v>
      </c>
      <c r="M5" s="1481" t="s">
        <v>922</v>
      </c>
      <c r="N5" s="1481" t="s">
        <v>923</v>
      </c>
      <c r="O5" s="1481" t="s">
        <v>924</v>
      </c>
      <c r="P5" s="665" t="s">
        <v>925</v>
      </c>
      <c r="Q5" s="1481" t="s">
        <v>926</v>
      </c>
      <c r="R5" s="665" t="s">
        <v>927</v>
      </c>
      <c r="S5" s="1481" t="s">
        <v>928</v>
      </c>
      <c r="T5" s="1481" t="s">
        <v>929</v>
      </c>
      <c r="U5" s="1481" t="s">
        <v>930</v>
      </c>
      <c r="V5" s="747" t="s">
        <v>931</v>
      </c>
      <c r="W5" s="1481" t="s">
        <v>932</v>
      </c>
      <c r="X5" s="1100" t="s">
        <v>933</v>
      </c>
      <c r="Y5" s="1481" t="s">
        <v>880</v>
      </c>
      <c r="Z5" s="665" t="s">
        <v>881</v>
      </c>
      <c r="AA5" s="1663" t="s">
        <v>934</v>
      </c>
      <c r="AB5" s="1665" t="s">
        <v>935</v>
      </c>
      <c r="AC5" s="1504" t="s">
        <v>936</v>
      </c>
      <c r="AD5" s="744" t="s">
        <v>937</v>
      </c>
      <c r="AE5" s="1665" t="s">
        <v>938</v>
      </c>
    </row>
    <row r="6" spans="1:31" ht="12">
      <c r="A6" s="1097"/>
      <c r="B6" s="1664"/>
      <c r="C6" s="1491"/>
      <c r="D6" s="1482"/>
      <c r="E6" s="1482"/>
      <c r="F6" s="1482"/>
      <c r="G6" s="1482"/>
      <c r="H6" s="1482"/>
      <c r="I6" s="1482"/>
      <c r="J6" s="751" t="s">
        <v>882</v>
      </c>
      <c r="K6" s="1482"/>
      <c r="L6" s="1482"/>
      <c r="M6" s="1482"/>
      <c r="N6" s="1482"/>
      <c r="O6" s="1482"/>
      <c r="P6" s="751" t="s">
        <v>883</v>
      </c>
      <c r="Q6" s="1482"/>
      <c r="R6" s="751" t="s">
        <v>884</v>
      </c>
      <c r="S6" s="1482"/>
      <c r="T6" s="1482"/>
      <c r="U6" s="1482"/>
      <c r="V6" s="755" t="s">
        <v>939</v>
      </c>
      <c r="W6" s="1482"/>
      <c r="X6" s="755" t="s">
        <v>940</v>
      </c>
      <c r="Y6" s="1482"/>
      <c r="Z6" s="751" t="s">
        <v>885</v>
      </c>
      <c r="AA6" s="1491"/>
      <c r="AB6" s="1666"/>
      <c r="AC6" s="1482"/>
      <c r="AD6" s="752" t="s">
        <v>941</v>
      </c>
      <c r="AE6" s="1666"/>
    </row>
    <row r="7" spans="1:31" ht="12">
      <c r="A7" s="1097"/>
      <c r="B7" s="1101"/>
      <c r="C7" s="1102"/>
      <c r="D7" s="1103"/>
      <c r="E7" s="109"/>
      <c r="F7" s="109"/>
      <c r="G7" s="109"/>
      <c r="H7" s="109"/>
      <c r="I7" s="109"/>
      <c r="J7" s="109"/>
      <c r="K7" s="109"/>
      <c r="L7" s="109"/>
      <c r="M7" s="109"/>
      <c r="N7" s="109"/>
      <c r="O7" s="109"/>
      <c r="P7" s="109"/>
      <c r="Q7" s="109"/>
      <c r="R7" s="1104"/>
      <c r="S7" s="1104"/>
      <c r="T7" s="1104"/>
      <c r="U7" s="1104"/>
      <c r="V7" s="1104"/>
      <c r="W7" s="1104"/>
      <c r="X7" s="1104"/>
      <c r="Y7" s="1104"/>
      <c r="Z7" s="1104"/>
      <c r="AA7" s="1104"/>
      <c r="AB7" s="1105"/>
      <c r="AC7" s="1105"/>
      <c r="AD7" s="1105"/>
      <c r="AE7" s="1106"/>
    </row>
    <row r="8" spans="1:31" s="952" customFormat="1" ht="15" customHeight="1">
      <c r="A8" s="1107"/>
      <c r="B8" s="1659" t="s">
        <v>942</v>
      </c>
      <c r="C8" s="1393"/>
      <c r="D8" s="1108">
        <f>SUM(E8:X8)</f>
        <v>124</v>
      </c>
      <c r="E8" s="513">
        <f aca="true" t="shared" si="0" ref="E8:M8">SUM(E10+E14+E28+E34+E45+E47)</f>
        <v>18</v>
      </c>
      <c r="F8" s="513">
        <f t="shared" si="0"/>
        <v>13</v>
      </c>
      <c r="G8" s="513">
        <f t="shared" si="0"/>
        <v>10</v>
      </c>
      <c r="H8" s="513">
        <f t="shared" si="0"/>
        <v>7</v>
      </c>
      <c r="I8" s="513">
        <f t="shared" si="0"/>
        <v>5</v>
      </c>
      <c r="J8" s="513">
        <f t="shared" si="0"/>
        <v>5</v>
      </c>
      <c r="K8" s="513">
        <f t="shared" si="0"/>
        <v>4</v>
      </c>
      <c r="L8" s="513">
        <f t="shared" si="0"/>
        <v>1</v>
      </c>
      <c r="M8" s="513">
        <f t="shared" si="0"/>
        <v>6</v>
      </c>
      <c r="N8" s="513">
        <v>3</v>
      </c>
      <c r="O8" s="513">
        <v>4</v>
      </c>
      <c r="P8" s="513">
        <f aca="true" t="shared" si="1" ref="P8:Y8">SUM(P10+P14+P28+P34+P45+P47)</f>
        <v>4</v>
      </c>
      <c r="Q8" s="513">
        <f t="shared" si="1"/>
        <v>3</v>
      </c>
      <c r="R8" s="513">
        <f t="shared" si="1"/>
        <v>5</v>
      </c>
      <c r="S8" s="513">
        <f t="shared" si="1"/>
        <v>7</v>
      </c>
      <c r="T8" s="513">
        <f t="shared" si="1"/>
        <v>0</v>
      </c>
      <c r="U8" s="513">
        <f t="shared" si="1"/>
        <v>6</v>
      </c>
      <c r="V8" s="513">
        <f t="shared" si="1"/>
        <v>8</v>
      </c>
      <c r="W8" s="513">
        <f t="shared" si="1"/>
        <v>2</v>
      </c>
      <c r="X8" s="513">
        <f t="shared" si="1"/>
        <v>13</v>
      </c>
      <c r="Y8" s="513">
        <f t="shared" si="1"/>
        <v>5667</v>
      </c>
      <c r="Z8" s="513" t="s">
        <v>943</v>
      </c>
      <c r="AA8" s="513" t="s">
        <v>943</v>
      </c>
      <c r="AB8" s="513" t="s">
        <v>943</v>
      </c>
      <c r="AC8" s="513" t="s">
        <v>943</v>
      </c>
      <c r="AD8" s="513" t="s">
        <v>943</v>
      </c>
      <c r="AE8" s="514" t="s">
        <v>943</v>
      </c>
    </row>
    <row r="9" spans="1:31" s="952" customFormat="1" ht="15" customHeight="1">
      <c r="A9" s="1107"/>
      <c r="B9" s="1109"/>
      <c r="C9" s="551"/>
      <c r="D9" s="1110"/>
      <c r="E9" s="513"/>
      <c r="F9" s="513"/>
      <c r="G9" s="513"/>
      <c r="H9" s="513"/>
      <c r="I9" s="513"/>
      <c r="J9" s="513"/>
      <c r="K9" s="513"/>
      <c r="L9" s="513"/>
      <c r="M9" s="513"/>
      <c r="N9" s="513"/>
      <c r="O9" s="513"/>
      <c r="P9" s="513"/>
      <c r="Q9" s="513"/>
      <c r="R9" s="513"/>
      <c r="S9" s="513"/>
      <c r="T9" s="513"/>
      <c r="U9" s="513"/>
      <c r="V9" s="513"/>
      <c r="W9" s="513"/>
      <c r="X9" s="513"/>
      <c r="Y9" s="513"/>
      <c r="Z9" s="513"/>
      <c r="AA9" s="345"/>
      <c r="AB9" s="345"/>
      <c r="AC9" s="345"/>
      <c r="AD9" s="345"/>
      <c r="AE9" s="346"/>
    </row>
    <row r="10" spans="1:31" s="952" customFormat="1" ht="15" customHeight="1">
      <c r="A10" s="1107"/>
      <c r="B10" s="1659" t="s">
        <v>886</v>
      </c>
      <c r="C10" s="1393"/>
      <c r="D10" s="1108">
        <f aca="true" t="shared" si="2" ref="D10:Z10">SUM(D11:D12)</f>
        <v>4</v>
      </c>
      <c r="E10" s="513">
        <f t="shared" si="2"/>
        <v>0</v>
      </c>
      <c r="F10" s="513">
        <f t="shared" si="2"/>
        <v>0</v>
      </c>
      <c r="G10" s="513">
        <f t="shared" si="2"/>
        <v>0</v>
      </c>
      <c r="H10" s="513">
        <f t="shared" si="2"/>
        <v>1</v>
      </c>
      <c r="I10" s="513">
        <f t="shared" si="2"/>
        <v>0</v>
      </c>
      <c r="J10" s="513">
        <f t="shared" si="2"/>
        <v>0</v>
      </c>
      <c r="K10" s="513">
        <f t="shared" si="2"/>
        <v>0</v>
      </c>
      <c r="L10" s="513">
        <f t="shared" si="2"/>
        <v>0</v>
      </c>
      <c r="M10" s="513">
        <f t="shared" si="2"/>
        <v>1</v>
      </c>
      <c r="N10" s="513">
        <f t="shared" si="2"/>
        <v>1</v>
      </c>
      <c r="O10" s="513">
        <f t="shared" si="2"/>
        <v>0</v>
      </c>
      <c r="P10" s="513">
        <f t="shared" si="2"/>
        <v>0</v>
      </c>
      <c r="Q10" s="513">
        <f t="shared" si="2"/>
        <v>0</v>
      </c>
      <c r="R10" s="513">
        <f t="shared" si="2"/>
        <v>0</v>
      </c>
      <c r="S10" s="513">
        <f t="shared" si="2"/>
        <v>1</v>
      </c>
      <c r="T10" s="513">
        <f t="shared" si="2"/>
        <v>0</v>
      </c>
      <c r="U10" s="513">
        <f t="shared" si="2"/>
        <v>0</v>
      </c>
      <c r="V10" s="513">
        <f t="shared" si="2"/>
        <v>0</v>
      </c>
      <c r="W10" s="513">
        <f t="shared" si="2"/>
        <v>0</v>
      </c>
      <c r="X10" s="513">
        <f t="shared" si="2"/>
        <v>0</v>
      </c>
      <c r="Y10" s="513">
        <f t="shared" si="2"/>
        <v>390</v>
      </c>
      <c r="Z10" s="513">
        <f t="shared" si="2"/>
        <v>4274</v>
      </c>
      <c r="AA10" s="345">
        <v>0</v>
      </c>
      <c r="AB10" s="345">
        <v>0</v>
      </c>
      <c r="AC10" s="345">
        <v>0</v>
      </c>
      <c r="AD10" s="345">
        <v>0</v>
      </c>
      <c r="AE10" s="346">
        <v>0</v>
      </c>
    </row>
    <row r="11" spans="1:31" ht="15" customHeight="1">
      <c r="A11" s="1097"/>
      <c r="B11" s="1101"/>
      <c r="C11" s="1102" t="s">
        <v>944</v>
      </c>
      <c r="D11" s="509">
        <f>SUM(E11:X11)</f>
        <v>3</v>
      </c>
      <c r="E11" s="345">
        <v>0</v>
      </c>
      <c r="F11" s="345">
        <v>0</v>
      </c>
      <c r="G11" s="345">
        <v>0</v>
      </c>
      <c r="H11" s="345">
        <v>0</v>
      </c>
      <c r="I11" s="345">
        <v>0</v>
      </c>
      <c r="J11" s="345">
        <v>0</v>
      </c>
      <c r="K11" s="345">
        <v>0</v>
      </c>
      <c r="L11" s="345">
        <v>0</v>
      </c>
      <c r="M11" s="345">
        <v>1</v>
      </c>
      <c r="N11" s="345">
        <v>1</v>
      </c>
      <c r="O11" s="345">
        <v>0</v>
      </c>
      <c r="P11" s="345">
        <v>0</v>
      </c>
      <c r="Q11" s="345">
        <v>0</v>
      </c>
      <c r="R11" s="345">
        <v>0</v>
      </c>
      <c r="S11" s="345">
        <v>1</v>
      </c>
      <c r="T11" s="345">
        <v>0</v>
      </c>
      <c r="U11" s="345">
        <v>0</v>
      </c>
      <c r="V11" s="345">
        <v>0</v>
      </c>
      <c r="W11" s="345">
        <v>0</v>
      </c>
      <c r="X11" s="345">
        <v>0</v>
      </c>
      <c r="Y11" s="345">
        <v>310</v>
      </c>
      <c r="Z11" s="345">
        <v>3750</v>
      </c>
      <c r="AA11" s="345">
        <v>0</v>
      </c>
      <c r="AB11" s="345">
        <v>0</v>
      </c>
      <c r="AC11" s="345">
        <v>0</v>
      </c>
      <c r="AD11" s="345">
        <v>0</v>
      </c>
      <c r="AE11" s="346">
        <v>0</v>
      </c>
    </row>
    <row r="12" spans="1:31" ht="15" customHeight="1">
      <c r="A12" s="1097"/>
      <c r="B12" s="1101"/>
      <c r="C12" s="1102" t="s">
        <v>887</v>
      </c>
      <c r="D12" s="509">
        <f>SUM(E12:X12)</f>
        <v>1</v>
      </c>
      <c r="E12" s="345">
        <v>0</v>
      </c>
      <c r="F12" s="345">
        <v>0</v>
      </c>
      <c r="G12" s="345">
        <v>0</v>
      </c>
      <c r="H12" s="345">
        <v>1</v>
      </c>
      <c r="I12" s="345">
        <v>0</v>
      </c>
      <c r="J12" s="345">
        <v>0</v>
      </c>
      <c r="K12" s="345">
        <v>0</v>
      </c>
      <c r="L12" s="345">
        <v>0</v>
      </c>
      <c r="M12" s="345">
        <v>0</v>
      </c>
      <c r="N12" s="345">
        <v>0</v>
      </c>
      <c r="O12" s="345">
        <v>0</v>
      </c>
      <c r="P12" s="345">
        <v>0</v>
      </c>
      <c r="Q12" s="345">
        <v>0</v>
      </c>
      <c r="R12" s="345">
        <v>0</v>
      </c>
      <c r="S12" s="345">
        <v>0</v>
      </c>
      <c r="T12" s="345">
        <v>0</v>
      </c>
      <c r="U12" s="345">
        <v>0</v>
      </c>
      <c r="V12" s="345">
        <v>0</v>
      </c>
      <c r="W12" s="345">
        <v>0</v>
      </c>
      <c r="X12" s="345">
        <v>0</v>
      </c>
      <c r="Y12" s="345">
        <v>80</v>
      </c>
      <c r="Z12" s="345">
        <v>524</v>
      </c>
      <c r="AA12" s="345">
        <v>0</v>
      </c>
      <c r="AB12" s="345">
        <v>0</v>
      </c>
      <c r="AC12" s="345">
        <v>0</v>
      </c>
      <c r="AD12" s="345">
        <v>0</v>
      </c>
      <c r="AE12" s="346">
        <v>0</v>
      </c>
    </row>
    <row r="13" spans="1:31" ht="15" customHeight="1">
      <c r="A13" s="1097"/>
      <c r="B13" s="1101"/>
      <c r="C13" s="1102"/>
      <c r="D13" s="1111"/>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946"/>
      <c r="AC13" s="946"/>
      <c r="AD13" s="946"/>
      <c r="AE13" s="1112"/>
    </row>
    <row r="14" spans="1:31" s="952" customFormat="1" ht="15" customHeight="1">
      <c r="A14" s="1107"/>
      <c r="B14" s="1659" t="s">
        <v>888</v>
      </c>
      <c r="C14" s="1393"/>
      <c r="D14" s="1108">
        <f aca="true" t="shared" si="3" ref="D14:Z14">SUM(D15:D26)</f>
        <v>35</v>
      </c>
      <c r="E14" s="513">
        <f t="shared" si="3"/>
        <v>6</v>
      </c>
      <c r="F14" s="513">
        <f t="shared" si="3"/>
        <v>6</v>
      </c>
      <c r="G14" s="513">
        <f t="shared" si="3"/>
        <v>2</v>
      </c>
      <c r="H14" s="513">
        <f t="shared" si="3"/>
        <v>2</v>
      </c>
      <c r="I14" s="513">
        <f t="shared" si="3"/>
        <v>1</v>
      </c>
      <c r="J14" s="513">
        <f t="shared" si="3"/>
        <v>2</v>
      </c>
      <c r="K14" s="513">
        <f t="shared" si="3"/>
        <v>0</v>
      </c>
      <c r="L14" s="513">
        <f t="shared" si="3"/>
        <v>0</v>
      </c>
      <c r="M14" s="513">
        <f t="shared" si="3"/>
        <v>1</v>
      </c>
      <c r="N14" s="513">
        <f t="shared" si="3"/>
        <v>0</v>
      </c>
      <c r="O14" s="513">
        <f t="shared" si="3"/>
        <v>0</v>
      </c>
      <c r="P14" s="513">
        <f t="shared" si="3"/>
        <v>0</v>
      </c>
      <c r="Q14" s="513">
        <f t="shared" si="3"/>
        <v>2</v>
      </c>
      <c r="R14" s="513">
        <f t="shared" si="3"/>
        <v>5</v>
      </c>
      <c r="S14" s="513">
        <f t="shared" si="3"/>
        <v>1</v>
      </c>
      <c r="T14" s="513">
        <f t="shared" si="3"/>
        <v>0</v>
      </c>
      <c r="U14" s="513">
        <f t="shared" si="3"/>
        <v>2</v>
      </c>
      <c r="V14" s="513">
        <f t="shared" si="3"/>
        <v>1</v>
      </c>
      <c r="W14" s="513">
        <f t="shared" si="3"/>
        <v>2</v>
      </c>
      <c r="X14" s="513">
        <f t="shared" si="3"/>
        <v>2</v>
      </c>
      <c r="Y14" s="513">
        <f t="shared" si="3"/>
        <v>1073</v>
      </c>
      <c r="Z14" s="513">
        <f t="shared" si="3"/>
        <v>9303</v>
      </c>
      <c r="AA14" s="513">
        <v>1952377428</v>
      </c>
      <c r="AB14" s="513">
        <f>SUM(AB15:AB26)</f>
        <v>2215448</v>
      </c>
      <c r="AC14" s="513">
        <f>SUM(AC15:AC26)</f>
        <v>62842224</v>
      </c>
      <c r="AD14" s="513">
        <f>SUM(AD15:AD26)</f>
        <v>5978</v>
      </c>
      <c r="AE14" s="514">
        <f>SUM(AE15:AE26)</f>
        <v>136999</v>
      </c>
    </row>
    <row r="15" spans="1:31" ht="15" customHeight="1">
      <c r="A15" s="1097"/>
      <c r="B15" s="1101"/>
      <c r="C15" s="1102" t="s">
        <v>889</v>
      </c>
      <c r="D15" s="509">
        <f aca="true" t="shared" si="4" ref="D15:D26">SUM(E15:X15)</f>
        <v>11</v>
      </c>
      <c r="E15" s="345">
        <v>1</v>
      </c>
      <c r="F15" s="345">
        <v>3</v>
      </c>
      <c r="G15" s="345">
        <v>1</v>
      </c>
      <c r="H15" s="345">
        <v>1</v>
      </c>
      <c r="I15" s="345">
        <v>0</v>
      </c>
      <c r="J15" s="345">
        <v>0</v>
      </c>
      <c r="K15" s="345">
        <v>0</v>
      </c>
      <c r="L15" s="345">
        <v>0</v>
      </c>
      <c r="M15" s="345">
        <v>1</v>
      </c>
      <c r="N15" s="345">
        <v>0</v>
      </c>
      <c r="O15" s="345">
        <v>0</v>
      </c>
      <c r="P15" s="345">
        <v>0</v>
      </c>
      <c r="Q15" s="345">
        <v>1</v>
      </c>
      <c r="R15" s="345">
        <v>0</v>
      </c>
      <c r="S15" s="345">
        <v>0</v>
      </c>
      <c r="T15" s="345">
        <v>0</v>
      </c>
      <c r="U15" s="345">
        <v>1</v>
      </c>
      <c r="V15" s="345">
        <v>1</v>
      </c>
      <c r="W15" s="345">
        <v>1</v>
      </c>
      <c r="X15" s="345">
        <v>0</v>
      </c>
      <c r="Y15" s="345">
        <v>43</v>
      </c>
      <c r="Z15" s="345">
        <v>56</v>
      </c>
      <c r="AA15" s="345">
        <v>6898384</v>
      </c>
      <c r="AB15" s="946">
        <v>123185</v>
      </c>
      <c r="AC15" s="946">
        <v>1052700</v>
      </c>
      <c r="AD15" s="946">
        <v>32</v>
      </c>
      <c r="AE15" s="1112">
        <v>32896</v>
      </c>
    </row>
    <row r="16" spans="1:31" ht="15" customHeight="1">
      <c r="A16" s="1097"/>
      <c r="B16" s="1101"/>
      <c r="C16" s="1102" t="s">
        <v>890</v>
      </c>
      <c r="D16" s="509">
        <f t="shared" si="4"/>
        <v>1</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0</v>
      </c>
      <c r="X16" s="345">
        <v>1</v>
      </c>
      <c r="Y16" s="345">
        <v>40</v>
      </c>
      <c r="Z16" s="345">
        <v>214</v>
      </c>
      <c r="AA16" s="946">
        <v>68147829</v>
      </c>
      <c r="AB16" s="946">
        <v>318448</v>
      </c>
      <c r="AC16" s="345">
        <v>1128200</v>
      </c>
      <c r="AD16" s="345">
        <v>97</v>
      </c>
      <c r="AE16" s="346">
        <v>11630</v>
      </c>
    </row>
    <row r="17" spans="1:31" ht="15" customHeight="1">
      <c r="A17" s="1097"/>
      <c r="B17" s="1101"/>
      <c r="C17" s="1102" t="s">
        <v>945</v>
      </c>
      <c r="D17" s="509">
        <f t="shared" si="4"/>
        <v>5</v>
      </c>
      <c r="E17" s="345">
        <v>2</v>
      </c>
      <c r="F17" s="345">
        <v>1</v>
      </c>
      <c r="G17" s="345">
        <v>0</v>
      </c>
      <c r="H17" s="345">
        <v>0</v>
      </c>
      <c r="I17" s="345">
        <v>0</v>
      </c>
      <c r="J17" s="345">
        <v>0</v>
      </c>
      <c r="K17" s="345">
        <v>0</v>
      </c>
      <c r="L17" s="345">
        <v>0</v>
      </c>
      <c r="M17" s="345">
        <v>0</v>
      </c>
      <c r="N17" s="345">
        <v>0</v>
      </c>
      <c r="O17" s="345">
        <v>0</v>
      </c>
      <c r="P17" s="345">
        <v>0</v>
      </c>
      <c r="Q17" s="345">
        <v>1</v>
      </c>
      <c r="R17" s="345">
        <v>1</v>
      </c>
      <c r="S17" s="345">
        <v>0</v>
      </c>
      <c r="T17" s="345">
        <v>0</v>
      </c>
      <c r="U17" s="345">
        <v>0</v>
      </c>
      <c r="V17" s="345">
        <v>0</v>
      </c>
      <c r="W17" s="345">
        <v>0</v>
      </c>
      <c r="X17" s="345">
        <v>0</v>
      </c>
      <c r="Y17" s="345">
        <v>52</v>
      </c>
      <c r="Z17" s="345">
        <v>364</v>
      </c>
      <c r="AA17" s="946">
        <v>41071456</v>
      </c>
      <c r="AB17" s="946">
        <v>112834</v>
      </c>
      <c r="AC17" s="345">
        <v>24960</v>
      </c>
      <c r="AD17" s="345">
        <v>19</v>
      </c>
      <c r="AE17" s="346">
        <v>1313</v>
      </c>
    </row>
    <row r="18" spans="1:31" ht="15" customHeight="1">
      <c r="A18" s="1097"/>
      <c r="B18" s="1101"/>
      <c r="C18" s="1102" t="s">
        <v>946</v>
      </c>
      <c r="D18" s="509">
        <f t="shared" si="4"/>
        <v>5</v>
      </c>
      <c r="E18" s="345">
        <v>1</v>
      </c>
      <c r="F18" s="345">
        <v>1</v>
      </c>
      <c r="G18" s="345">
        <v>1</v>
      </c>
      <c r="H18" s="345">
        <v>0</v>
      </c>
      <c r="I18" s="345">
        <v>1</v>
      </c>
      <c r="J18" s="345">
        <v>1</v>
      </c>
      <c r="K18" s="345">
        <v>0</v>
      </c>
      <c r="L18" s="345">
        <v>0</v>
      </c>
      <c r="M18" s="345">
        <v>0</v>
      </c>
      <c r="N18" s="345">
        <v>0</v>
      </c>
      <c r="O18" s="345">
        <v>0</v>
      </c>
      <c r="P18" s="345">
        <v>0</v>
      </c>
      <c r="Q18" s="345">
        <v>0</v>
      </c>
      <c r="R18" s="345">
        <v>0</v>
      </c>
      <c r="S18" s="345">
        <v>0</v>
      </c>
      <c r="T18" s="345">
        <v>0</v>
      </c>
      <c r="U18" s="345">
        <v>0</v>
      </c>
      <c r="V18" s="345">
        <v>0</v>
      </c>
      <c r="W18" s="345">
        <v>0</v>
      </c>
      <c r="X18" s="345">
        <v>0</v>
      </c>
      <c r="Y18" s="345">
        <v>263</v>
      </c>
      <c r="Z18" s="345">
        <v>2715</v>
      </c>
      <c r="AA18" s="946">
        <v>384858180</v>
      </c>
      <c r="AB18" s="946">
        <v>141753</v>
      </c>
      <c r="AC18" s="345">
        <v>4970245</v>
      </c>
      <c r="AD18" s="345">
        <v>828</v>
      </c>
      <c r="AE18" s="346">
        <v>6002</v>
      </c>
    </row>
    <row r="19" spans="1:31" ht="15" customHeight="1">
      <c r="A19" s="1097"/>
      <c r="B19" s="1101"/>
      <c r="C19" s="1102" t="s">
        <v>947</v>
      </c>
      <c r="D19" s="509">
        <f t="shared" si="4"/>
        <v>3</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1</v>
      </c>
      <c r="V19" s="345">
        <v>0</v>
      </c>
      <c r="W19" s="345">
        <v>1</v>
      </c>
      <c r="X19" s="345">
        <v>1</v>
      </c>
      <c r="Y19" s="345">
        <v>270</v>
      </c>
      <c r="Z19" s="345">
        <v>1413</v>
      </c>
      <c r="AA19" s="946">
        <v>290569510</v>
      </c>
      <c r="AB19" s="946">
        <v>205640</v>
      </c>
      <c r="AC19" s="345">
        <v>14492540</v>
      </c>
      <c r="AD19" s="345">
        <v>1126</v>
      </c>
      <c r="AE19" s="346">
        <v>12870</v>
      </c>
    </row>
    <row r="20" spans="1:31" ht="15" customHeight="1">
      <c r="A20" s="1097"/>
      <c r="B20" s="1101"/>
      <c r="C20" s="1102" t="s">
        <v>948</v>
      </c>
      <c r="D20" s="509">
        <f t="shared" si="4"/>
        <v>3</v>
      </c>
      <c r="E20" s="345">
        <v>1</v>
      </c>
      <c r="F20" s="345">
        <v>0</v>
      </c>
      <c r="G20" s="345">
        <v>0</v>
      </c>
      <c r="H20" s="345">
        <v>1</v>
      </c>
      <c r="I20" s="345">
        <v>0</v>
      </c>
      <c r="J20" s="345">
        <v>1</v>
      </c>
      <c r="K20" s="345">
        <v>0</v>
      </c>
      <c r="L20" s="345">
        <v>0</v>
      </c>
      <c r="M20" s="345">
        <v>0</v>
      </c>
      <c r="N20" s="345">
        <v>0</v>
      </c>
      <c r="O20" s="345">
        <v>0</v>
      </c>
      <c r="P20" s="345">
        <v>0</v>
      </c>
      <c r="Q20" s="345">
        <v>0</v>
      </c>
      <c r="R20" s="345">
        <v>0</v>
      </c>
      <c r="S20" s="345">
        <v>0</v>
      </c>
      <c r="T20" s="345">
        <v>0</v>
      </c>
      <c r="U20" s="345">
        <v>0</v>
      </c>
      <c r="V20" s="345">
        <v>0</v>
      </c>
      <c r="W20" s="345">
        <v>0</v>
      </c>
      <c r="X20" s="345">
        <v>0</v>
      </c>
      <c r="Y20" s="345">
        <v>90</v>
      </c>
      <c r="Z20" s="345">
        <v>550</v>
      </c>
      <c r="AA20" s="946">
        <v>70324692</v>
      </c>
      <c r="AB20" s="946">
        <v>127863</v>
      </c>
      <c r="AC20" s="345">
        <v>3182990</v>
      </c>
      <c r="AD20" s="345">
        <v>475</v>
      </c>
      <c r="AE20" s="346">
        <v>6701</v>
      </c>
    </row>
    <row r="21" spans="1:31" ht="15" customHeight="1">
      <c r="A21" s="1097"/>
      <c r="B21" s="1101"/>
      <c r="C21" s="1102" t="s">
        <v>891</v>
      </c>
      <c r="D21" s="509">
        <f t="shared" si="4"/>
        <v>1</v>
      </c>
      <c r="E21" s="345">
        <v>0</v>
      </c>
      <c r="F21" s="345">
        <v>0</v>
      </c>
      <c r="G21" s="345">
        <v>0</v>
      </c>
      <c r="H21" s="345">
        <v>0</v>
      </c>
      <c r="I21" s="345">
        <v>0</v>
      </c>
      <c r="J21" s="345">
        <v>0</v>
      </c>
      <c r="K21" s="345">
        <v>0</v>
      </c>
      <c r="L21" s="345">
        <v>0</v>
      </c>
      <c r="M21" s="345">
        <v>0</v>
      </c>
      <c r="N21" s="345">
        <v>0</v>
      </c>
      <c r="O21" s="345">
        <v>0</v>
      </c>
      <c r="P21" s="345">
        <v>0</v>
      </c>
      <c r="Q21" s="345">
        <v>0</v>
      </c>
      <c r="R21" s="345">
        <v>1</v>
      </c>
      <c r="S21" s="345">
        <v>0</v>
      </c>
      <c r="T21" s="345">
        <v>0</v>
      </c>
      <c r="U21" s="345">
        <v>0</v>
      </c>
      <c r="V21" s="345">
        <v>0</v>
      </c>
      <c r="W21" s="345">
        <v>0</v>
      </c>
      <c r="X21" s="345">
        <v>0</v>
      </c>
      <c r="Y21" s="345">
        <v>70</v>
      </c>
      <c r="Z21" s="345">
        <v>156</v>
      </c>
      <c r="AA21" s="345">
        <v>52988572</v>
      </c>
      <c r="AB21" s="345">
        <v>339670</v>
      </c>
      <c r="AC21" s="345">
        <v>637200</v>
      </c>
      <c r="AD21" s="345">
        <v>104</v>
      </c>
      <c r="AE21" s="346">
        <v>6126</v>
      </c>
    </row>
    <row r="22" spans="1:31" ht="15" customHeight="1">
      <c r="A22" s="1097"/>
      <c r="B22" s="1101"/>
      <c r="C22" s="1102" t="s">
        <v>892</v>
      </c>
      <c r="D22" s="509">
        <f t="shared" si="4"/>
        <v>1</v>
      </c>
      <c r="E22" s="345">
        <v>0</v>
      </c>
      <c r="F22" s="345">
        <v>0</v>
      </c>
      <c r="G22" s="345">
        <v>0</v>
      </c>
      <c r="H22" s="345">
        <v>0</v>
      </c>
      <c r="I22" s="345">
        <v>0</v>
      </c>
      <c r="J22" s="345">
        <v>0</v>
      </c>
      <c r="K22" s="345">
        <v>0</v>
      </c>
      <c r="L22" s="345">
        <v>0</v>
      </c>
      <c r="M22" s="345">
        <v>0</v>
      </c>
      <c r="N22" s="345">
        <v>0</v>
      </c>
      <c r="O22" s="345">
        <v>0</v>
      </c>
      <c r="P22" s="345">
        <v>0</v>
      </c>
      <c r="Q22" s="345">
        <v>0</v>
      </c>
      <c r="R22" s="345">
        <v>1</v>
      </c>
      <c r="S22" s="345">
        <v>0</v>
      </c>
      <c r="T22" s="345">
        <v>0</v>
      </c>
      <c r="U22" s="345">
        <v>0</v>
      </c>
      <c r="V22" s="345">
        <v>0</v>
      </c>
      <c r="W22" s="345">
        <v>0</v>
      </c>
      <c r="X22" s="345">
        <v>0</v>
      </c>
      <c r="Y22" s="345">
        <v>40</v>
      </c>
      <c r="Z22" s="345">
        <v>97</v>
      </c>
      <c r="AA22" s="345">
        <v>20292100</v>
      </c>
      <c r="AB22" s="345">
        <v>209197</v>
      </c>
      <c r="AC22" s="345">
        <v>965200</v>
      </c>
      <c r="AD22" s="345">
        <v>78</v>
      </c>
      <c r="AE22" s="346">
        <v>12374</v>
      </c>
    </row>
    <row r="23" spans="1:31" ht="15" customHeight="1">
      <c r="A23" s="1097"/>
      <c r="B23" s="1101"/>
      <c r="C23" s="1102" t="s">
        <v>893</v>
      </c>
      <c r="D23" s="509">
        <f t="shared" si="4"/>
        <v>1</v>
      </c>
      <c r="E23" s="345">
        <v>0</v>
      </c>
      <c r="F23" s="345">
        <v>0</v>
      </c>
      <c r="G23" s="345">
        <v>0</v>
      </c>
      <c r="H23" s="345">
        <v>0</v>
      </c>
      <c r="I23" s="345">
        <v>0</v>
      </c>
      <c r="J23" s="345">
        <v>0</v>
      </c>
      <c r="K23" s="345">
        <v>0</v>
      </c>
      <c r="L23" s="345">
        <v>0</v>
      </c>
      <c r="M23" s="345">
        <v>0</v>
      </c>
      <c r="N23" s="345">
        <v>0</v>
      </c>
      <c r="O23" s="345">
        <v>0</v>
      </c>
      <c r="P23" s="345">
        <v>0</v>
      </c>
      <c r="Q23" s="345">
        <v>0</v>
      </c>
      <c r="R23" s="345">
        <v>1</v>
      </c>
      <c r="S23" s="345">
        <v>0</v>
      </c>
      <c r="T23" s="345">
        <v>0</v>
      </c>
      <c r="U23" s="345">
        <v>0</v>
      </c>
      <c r="V23" s="345">
        <v>0</v>
      </c>
      <c r="W23" s="345">
        <v>0</v>
      </c>
      <c r="X23" s="345">
        <v>0</v>
      </c>
      <c r="Y23" s="345">
        <v>30</v>
      </c>
      <c r="Z23" s="345">
        <v>229</v>
      </c>
      <c r="AA23" s="946">
        <v>33454290</v>
      </c>
      <c r="AB23" s="946">
        <v>146089</v>
      </c>
      <c r="AC23" s="345">
        <v>2999360</v>
      </c>
      <c r="AD23" s="345">
        <v>198</v>
      </c>
      <c r="AE23" s="346">
        <v>15148</v>
      </c>
    </row>
    <row r="24" spans="1:31" ht="15" customHeight="1">
      <c r="A24" s="1097"/>
      <c r="B24" s="1101"/>
      <c r="C24" s="1102" t="s">
        <v>894</v>
      </c>
      <c r="D24" s="509">
        <f t="shared" si="4"/>
        <v>1</v>
      </c>
      <c r="E24" s="345">
        <v>0</v>
      </c>
      <c r="F24" s="345">
        <v>0</v>
      </c>
      <c r="G24" s="345">
        <v>0</v>
      </c>
      <c r="H24" s="345">
        <v>0</v>
      </c>
      <c r="I24" s="345">
        <v>0</v>
      </c>
      <c r="J24" s="345">
        <v>0</v>
      </c>
      <c r="K24" s="345">
        <v>0</v>
      </c>
      <c r="L24" s="345">
        <v>0</v>
      </c>
      <c r="M24" s="345">
        <v>0</v>
      </c>
      <c r="N24" s="345">
        <v>0</v>
      </c>
      <c r="O24" s="345">
        <v>0</v>
      </c>
      <c r="P24" s="345">
        <v>0</v>
      </c>
      <c r="Q24" s="345">
        <v>0</v>
      </c>
      <c r="R24" s="345">
        <v>1</v>
      </c>
      <c r="S24" s="345">
        <v>0</v>
      </c>
      <c r="T24" s="345">
        <v>0</v>
      </c>
      <c r="U24" s="345">
        <v>0</v>
      </c>
      <c r="V24" s="345">
        <v>0</v>
      </c>
      <c r="W24" s="345">
        <v>0</v>
      </c>
      <c r="X24" s="345">
        <v>0</v>
      </c>
      <c r="Y24" s="345">
        <v>120</v>
      </c>
      <c r="Z24" s="345">
        <v>1210</v>
      </c>
      <c r="AA24" s="946">
        <v>121791494</v>
      </c>
      <c r="AB24" s="946">
        <v>100654</v>
      </c>
      <c r="AC24" s="345">
        <v>10019189</v>
      </c>
      <c r="AD24" s="345">
        <v>954</v>
      </c>
      <c r="AE24" s="346">
        <v>10052</v>
      </c>
    </row>
    <row r="25" spans="1:31" ht="15" customHeight="1">
      <c r="A25" s="1097"/>
      <c r="B25" s="1101"/>
      <c r="C25" s="1102" t="s">
        <v>895</v>
      </c>
      <c r="D25" s="509">
        <f t="shared" si="4"/>
        <v>2</v>
      </c>
      <c r="E25" s="345">
        <v>1</v>
      </c>
      <c r="F25" s="345">
        <v>1</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0</v>
      </c>
      <c r="X25" s="345">
        <v>0</v>
      </c>
      <c r="Y25" s="345">
        <v>0</v>
      </c>
      <c r="Z25" s="345">
        <v>2089</v>
      </c>
      <c r="AA25" s="946">
        <v>477117741</v>
      </c>
      <c r="AB25" s="946">
        <v>228395</v>
      </c>
      <c r="AC25" s="345">
        <v>22336240</v>
      </c>
      <c r="AD25" s="345">
        <v>1969</v>
      </c>
      <c r="AE25" s="346">
        <v>11343</v>
      </c>
    </row>
    <row r="26" spans="1:31" ht="15" customHeight="1">
      <c r="A26" s="1097"/>
      <c r="B26" s="1101"/>
      <c r="C26" s="1102" t="s">
        <v>949</v>
      </c>
      <c r="D26" s="509">
        <f t="shared" si="4"/>
        <v>1</v>
      </c>
      <c r="E26" s="345">
        <v>0</v>
      </c>
      <c r="F26" s="345">
        <v>0</v>
      </c>
      <c r="G26" s="345">
        <v>0</v>
      </c>
      <c r="H26" s="345">
        <v>0</v>
      </c>
      <c r="I26" s="345">
        <v>0</v>
      </c>
      <c r="J26" s="345">
        <v>0</v>
      </c>
      <c r="K26" s="345">
        <v>0</v>
      </c>
      <c r="L26" s="345">
        <v>0</v>
      </c>
      <c r="M26" s="345">
        <v>0</v>
      </c>
      <c r="N26" s="345">
        <v>0</v>
      </c>
      <c r="O26" s="345">
        <v>0</v>
      </c>
      <c r="P26" s="345">
        <v>0</v>
      </c>
      <c r="Q26" s="345">
        <v>0</v>
      </c>
      <c r="R26" s="345">
        <v>0</v>
      </c>
      <c r="S26" s="345">
        <v>1</v>
      </c>
      <c r="T26" s="345">
        <v>0</v>
      </c>
      <c r="U26" s="345">
        <v>0</v>
      </c>
      <c r="V26" s="345">
        <v>0</v>
      </c>
      <c r="W26" s="345">
        <v>0</v>
      </c>
      <c r="X26" s="345">
        <v>0</v>
      </c>
      <c r="Y26" s="345">
        <v>55</v>
      </c>
      <c r="Z26" s="345">
        <v>210</v>
      </c>
      <c r="AA26" s="946">
        <v>384858180</v>
      </c>
      <c r="AB26" s="946">
        <v>161720</v>
      </c>
      <c r="AC26" s="345">
        <v>1033400</v>
      </c>
      <c r="AD26" s="345">
        <v>98</v>
      </c>
      <c r="AE26" s="346">
        <v>10544</v>
      </c>
    </row>
    <row r="27" spans="1:31" ht="15" customHeight="1">
      <c r="A27" s="1097"/>
      <c r="B27" s="1101"/>
      <c r="C27" s="1102"/>
      <c r="D27" s="1111"/>
      <c r="E27" s="345"/>
      <c r="F27" s="345"/>
      <c r="G27" s="345"/>
      <c r="H27" s="345"/>
      <c r="I27" s="345"/>
      <c r="J27" s="345"/>
      <c r="K27" s="345"/>
      <c r="L27" s="345"/>
      <c r="M27" s="345"/>
      <c r="N27" s="345"/>
      <c r="O27" s="345"/>
      <c r="P27" s="345"/>
      <c r="Q27" s="345"/>
      <c r="R27" s="345"/>
      <c r="S27" s="345"/>
      <c r="T27" s="345"/>
      <c r="U27" s="345"/>
      <c r="V27" s="345"/>
      <c r="W27" s="345"/>
      <c r="X27" s="345"/>
      <c r="Y27" s="345"/>
      <c r="Z27" s="345"/>
      <c r="AA27" s="345"/>
      <c r="AB27" s="946"/>
      <c r="AC27" s="946"/>
      <c r="AD27" s="946"/>
      <c r="AE27" s="1112"/>
    </row>
    <row r="28" spans="1:31" s="952" customFormat="1" ht="15" customHeight="1">
      <c r="A28" s="1107"/>
      <c r="B28" s="1659" t="s">
        <v>896</v>
      </c>
      <c r="C28" s="1393"/>
      <c r="D28" s="1108">
        <f aca="true" t="shared" si="5" ref="D28:AA28">SUM(D29:D32)</f>
        <v>57</v>
      </c>
      <c r="E28" s="513">
        <f t="shared" si="5"/>
        <v>5</v>
      </c>
      <c r="F28" s="513">
        <f t="shared" si="5"/>
        <v>4</v>
      </c>
      <c r="G28" s="513">
        <f t="shared" si="5"/>
        <v>5</v>
      </c>
      <c r="H28" s="513">
        <f t="shared" si="5"/>
        <v>3</v>
      </c>
      <c r="I28" s="513">
        <f t="shared" si="5"/>
        <v>3</v>
      </c>
      <c r="J28" s="513">
        <f t="shared" si="5"/>
        <v>2</v>
      </c>
      <c r="K28" s="513">
        <f t="shared" si="5"/>
        <v>3</v>
      </c>
      <c r="L28" s="513">
        <f t="shared" si="5"/>
        <v>1</v>
      </c>
      <c r="M28" s="513">
        <f t="shared" si="5"/>
        <v>4</v>
      </c>
      <c r="N28" s="513">
        <f t="shared" si="5"/>
        <v>1</v>
      </c>
      <c r="O28" s="513">
        <f t="shared" si="5"/>
        <v>2</v>
      </c>
      <c r="P28" s="513">
        <f t="shared" si="5"/>
        <v>3</v>
      </c>
      <c r="Q28" s="513">
        <f t="shared" si="5"/>
        <v>1</v>
      </c>
      <c r="R28" s="513">
        <f t="shared" si="5"/>
        <v>0</v>
      </c>
      <c r="S28" s="513">
        <f t="shared" si="5"/>
        <v>5</v>
      </c>
      <c r="T28" s="513">
        <f t="shared" si="5"/>
        <v>0</v>
      </c>
      <c r="U28" s="513">
        <f t="shared" si="5"/>
        <v>3</v>
      </c>
      <c r="V28" s="513">
        <f t="shared" si="5"/>
        <v>2</v>
      </c>
      <c r="W28" s="513">
        <f t="shared" si="5"/>
        <v>0</v>
      </c>
      <c r="X28" s="513">
        <f t="shared" si="5"/>
        <v>10</v>
      </c>
      <c r="Y28" s="513">
        <f t="shared" si="5"/>
        <v>2680</v>
      </c>
      <c r="Z28" s="513">
        <f t="shared" si="5"/>
        <v>28947</v>
      </c>
      <c r="AA28" s="513">
        <f t="shared" si="5"/>
        <v>4301017970</v>
      </c>
      <c r="AB28" s="513">
        <v>148582</v>
      </c>
      <c r="AC28" s="513">
        <f>SUM(AC29:AC32)</f>
        <v>221745919</v>
      </c>
      <c r="AD28" s="513">
        <f>SUM(AD29:AD32)</f>
        <v>0</v>
      </c>
      <c r="AE28" s="514">
        <v>7660</v>
      </c>
    </row>
    <row r="29" spans="1:31" ht="15" customHeight="1">
      <c r="A29" s="1097"/>
      <c r="B29" s="1101"/>
      <c r="C29" s="1102" t="s">
        <v>897</v>
      </c>
      <c r="D29" s="509">
        <f>SUM(E29:X29)</f>
        <v>12</v>
      </c>
      <c r="E29" s="345">
        <v>1</v>
      </c>
      <c r="F29" s="345">
        <v>1</v>
      </c>
      <c r="G29" s="345">
        <v>2</v>
      </c>
      <c r="H29" s="345">
        <v>1</v>
      </c>
      <c r="I29" s="345">
        <v>1</v>
      </c>
      <c r="J29" s="345">
        <v>0</v>
      </c>
      <c r="K29" s="345">
        <v>1</v>
      </c>
      <c r="L29" s="345">
        <v>1</v>
      </c>
      <c r="M29" s="345">
        <v>1</v>
      </c>
      <c r="N29" s="345">
        <v>0</v>
      </c>
      <c r="O29" s="345">
        <v>0</v>
      </c>
      <c r="P29" s="345">
        <v>1</v>
      </c>
      <c r="Q29" s="345">
        <v>1</v>
      </c>
      <c r="R29" s="345">
        <v>0</v>
      </c>
      <c r="S29" s="345">
        <v>1</v>
      </c>
      <c r="T29" s="345">
        <v>0</v>
      </c>
      <c r="U29" s="345">
        <v>0</v>
      </c>
      <c r="V29" s="345">
        <v>0</v>
      </c>
      <c r="W29" s="345">
        <v>0</v>
      </c>
      <c r="X29" s="345">
        <v>0</v>
      </c>
      <c r="Y29" s="345">
        <v>1020</v>
      </c>
      <c r="Z29" s="345">
        <v>12188</v>
      </c>
      <c r="AA29" s="345">
        <v>1300288777</v>
      </c>
      <c r="AB29" s="946">
        <v>106685</v>
      </c>
      <c r="AC29" s="946">
        <v>44925418</v>
      </c>
      <c r="AD29" s="946">
        <v>0</v>
      </c>
      <c r="AE29" s="1112">
        <v>3686</v>
      </c>
    </row>
    <row r="30" spans="1:31" ht="15" customHeight="1">
      <c r="A30" s="1097"/>
      <c r="B30" s="1101"/>
      <c r="C30" s="1102" t="s">
        <v>898</v>
      </c>
      <c r="D30" s="509">
        <f>SUM(E30:X30)</f>
        <v>20</v>
      </c>
      <c r="E30" s="345">
        <v>2</v>
      </c>
      <c r="F30" s="345">
        <v>1</v>
      </c>
      <c r="G30" s="345">
        <v>1</v>
      </c>
      <c r="H30" s="345">
        <v>1</v>
      </c>
      <c r="I30" s="345">
        <v>1</v>
      </c>
      <c r="J30" s="345">
        <v>1</v>
      </c>
      <c r="K30" s="345">
        <v>1</v>
      </c>
      <c r="L30" s="345">
        <v>0</v>
      </c>
      <c r="M30" s="345">
        <v>2</v>
      </c>
      <c r="N30" s="345">
        <v>1</v>
      </c>
      <c r="O30" s="345">
        <v>0</v>
      </c>
      <c r="P30" s="345">
        <v>1</v>
      </c>
      <c r="Q30" s="345">
        <v>0</v>
      </c>
      <c r="R30" s="345">
        <v>0</v>
      </c>
      <c r="S30" s="345">
        <v>2</v>
      </c>
      <c r="T30" s="345">
        <v>0</v>
      </c>
      <c r="U30" s="345">
        <v>2</v>
      </c>
      <c r="V30" s="345">
        <v>1</v>
      </c>
      <c r="W30" s="345">
        <v>0</v>
      </c>
      <c r="X30" s="345">
        <v>3</v>
      </c>
      <c r="Y30" s="345">
        <v>1460</v>
      </c>
      <c r="Z30" s="345">
        <v>16759</v>
      </c>
      <c r="AA30" s="345">
        <v>3000729193</v>
      </c>
      <c r="AB30" s="946">
        <v>179051</v>
      </c>
      <c r="AC30" s="946">
        <v>176820501</v>
      </c>
      <c r="AD30" s="946">
        <v>0</v>
      </c>
      <c r="AE30" s="1112">
        <v>10550</v>
      </c>
    </row>
    <row r="31" spans="1:31" ht="15" customHeight="1">
      <c r="A31" s="1097"/>
      <c r="B31" s="1101"/>
      <c r="C31" s="1102" t="s">
        <v>899</v>
      </c>
      <c r="D31" s="509">
        <f>SUM(E31:X31)</f>
        <v>2</v>
      </c>
      <c r="E31" s="345">
        <v>0</v>
      </c>
      <c r="F31" s="345">
        <v>1</v>
      </c>
      <c r="G31" s="345">
        <v>0</v>
      </c>
      <c r="H31" s="345">
        <v>0</v>
      </c>
      <c r="I31" s="345">
        <v>0</v>
      </c>
      <c r="J31" s="345">
        <v>0</v>
      </c>
      <c r="K31" s="345">
        <v>0</v>
      </c>
      <c r="L31" s="345">
        <v>0</v>
      </c>
      <c r="M31" s="345">
        <v>0</v>
      </c>
      <c r="N31" s="345">
        <v>0</v>
      </c>
      <c r="O31" s="345">
        <v>1</v>
      </c>
      <c r="P31" s="345">
        <v>0</v>
      </c>
      <c r="Q31" s="345">
        <v>0</v>
      </c>
      <c r="R31" s="345">
        <v>0</v>
      </c>
      <c r="S31" s="345">
        <v>0</v>
      </c>
      <c r="T31" s="345">
        <v>0</v>
      </c>
      <c r="U31" s="345">
        <v>0</v>
      </c>
      <c r="V31" s="345">
        <v>0</v>
      </c>
      <c r="W31" s="345">
        <v>0</v>
      </c>
      <c r="X31" s="345">
        <v>0</v>
      </c>
      <c r="Y31" s="345">
        <v>200</v>
      </c>
      <c r="Z31" s="345">
        <v>0</v>
      </c>
      <c r="AA31" s="345">
        <v>0</v>
      </c>
      <c r="AB31" s="345">
        <v>0</v>
      </c>
      <c r="AC31" s="345">
        <v>0</v>
      </c>
      <c r="AD31" s="345">
        <v>0</v>
      </c>
      <c r="AE31" s="346">
        <v>0</v>
      </c>
    </row>
    <row r="32" spans="1:31" ht="15" customHeight="1">
      <c r="A32" s="1097"/>
      <c r="B32" s="1101"/>
      <c r="C32" s="1102" t="s">
        <v>900</v>
      </c>
      <c r="D32" s="509">
        <f>SUM(E32:X32)</f>
        <v>23</v>
      </c>
      <c r="E32" s="345">
        <v>2</v>
      </c>
      <c r="F32" s="345">
        <v>1</v>
      </c>
      <c r="G32" s="345">
        <v>2</v>
      </c>
      <c r="H32" s="345">
        <v>1</v>
      </c>
      <c r="I32" s="345">
        <v>1</v>
      </c>
      <c r="J32" s="345">
        <v>1</v>
      </c>
      <c r="K32" s="345">
        <v>1</v>
      </c>
      <c r="L32" s="345">
        <v>0</v>
      </c>
      <c r="M32" s="345">
        <v>1</v>
      </c>
      <c r="N32" s="345">
        <v>0</v>
      </c>
      <c r="O32" s="345">
        <v>1</v>
      </c>
      <c r="P32" s="345">
        <v>1</v>
      </c>
      <c r="Q32" s="345">
        <v>0</v>
      </c>
      <c r="R32" s="345">
        <v>0</v>
      </c>
      <c r="S32" s="345">
        <v>2</v>
      </c>
      <c r="T32" s="345">
        <v>0</v>
      </c>
      <c r="U32" s="345">
        <v>1</v>
      </c>
      <c r="V32" s="345">
        <v>1</v>
      </c>
      <c r="W32" s="345">
        <v>0</v>
      </c>
      <c r="X32" s="345">
        <v>7</v>
      </c>
      <c r="Y32" s="345">
        <v>0</v>
      </c>
      <c r="Z32" s="345">
        <v>0</v>
      </c>
      <c r="AA32" s="345">
        <v>0</v>
      </c>
      <c r="AB32" s="345">
        <v>0</v>
      </c>
      <c r="AC32" s="345">
        <v>0</v>
      </c>
      <c r="AD32" s="345">
        <v>0</v>
      </c>
      <c r="AE32" s="346">
        <v>0</v>
      </c>
    </row>
    <row r="33" spans="1:31" ht="15" customHeight="1">
      <c r="A33" s="1097"/>
      <c r="B33" s="1101"/>
      <c r="C33" s="1102"/>
      <c r="D33" s="1111"/>
      <c r="E33" s="345"/>
      <c r="F33" s="345"/>
      <c r="G33" s="345"/>
      <c r="H33" s="345"/>
      <c r="I33" s="345"/>
      <c r="J33" s="345"/>
      <c r="K33" s="345"/>
      <c r="L33" s="345"/>
      <c r="M33" s="345"/>
      <c r="N33" s="345"/>
      <c r="O33" s="345"/>
      <c r="P33" s="345"/>
      <c r="Q33" s="345"/>
      <c r="R33" s="345"/>
      <c r="S33" s="345"/>
      <c r="T33" s="345"/>
      <c r="U33" s="345"/>
      <c r="V33" s="345"/>
      <c r="W33" s="345"/>
      <c r="X33" s="345"/>
      <c r="Y33" s="345"/>
      <c r="Z33" s="513"/>
      <c r="AA33" s="345"/>
      <c r="AB33" s="946"/>
      <c r="AC33" s="946"/>
      <c r="AD33" s="946"/>
      <c r="AE33" s="1112"/>
    </row>
    <row r="34" spans="1:31" s="952" customFormat="1" ht="15" customHeight="1">
      <c r="A34" s="1107"/>
      <c r="B34" s="1659" t="s">
        <v>901</v>
      </c>
      <c r="C34" s="1393"/>
      <c r="D34" s="1108">
        <f aca="true" t="shared" si="6" ref="D34:AA34">SUM(D35:D43)</f>
        <v>10</v>
      </c>
      <c r="E34" s="513">
        <f t="shared" si="6"/>
        <v>5</v>
      </c>
      <c r="F34" s="513">
        <f t="shared" si="6"/>
        <v>1</v>
      </c>
      <c r="G34" s="513">
        <f t="shared" si="6"/>
        <v>1</v>
      </c>
      <c r="H34" s="513">
        <f t="shared" si="6"/>
        <v>0</v>
      </c>
      <c r="I34" s="513">
        <f t="shared" si="6"/>
        <v>0</v>
      </c>
      <c r="J34" s="513">
        <f t="shared" si="6"/>
        <v>0</v>
      </c>
      <c r="K34" s="513">
        <f t="shared" si="6"/>
        <v>1</v>
      </c>
      <c r="L34" s="513">
        <f t="shared" si="6"/>
        <v>0</v>
      </c>
      <c r="M34" s="513">
        <f t="shared" si="6"/>
        <v>0</v>
      </c>
      <c r="N34" s="513">
        <f t="shared" si="6"/>
        <v>0</v>
      </c>
      <c r="O34" s="513">
        <f t="shared" si="6"/>
        <v>1</v>
      </c>
      <c r="P34" s="513">
        <f t="shared" si="6"/>
        <v>0</v>
      </c>
      <c r="Q34" s="513">
        <f t="shared" si="6"/>
        <v>0</v>
      </c>
      <c r="R34" s="513">
        <f t="shared" si="6"/>
        <v>0</v>
      </c>
      <c r="S34" s="513">
        <f t="shared" si="6"/>
        <v>0</v>
      </c>
      <c r="T34" s="513">
        <f t="shared" si="6"/>
        <v>0</v>
      </c>
      <c r="U34" s="513">
        <f t="shared" si="6"/>
        <v>1</v>
      </c>
      <c r="V34" s="513">
        <f t="shared" si="6"/>
        <v>0</v>
      </c>
      <c r="W34" s="513">
        <f t="shared" si="6"/>
        <v>0</v>
      </c>
      <c r="X34" s="513">
        <f t="shared" si="6"/>
        <v>0</v>
      </c>
      <c r="Y34" s="513">
        <f t="shared" si="6"/>
        <v>462</v>
      </c>
      <c r="Z34" s="513">
        <f t="shared" si="6"/>
        <v>421</v>
      </c>
      <c r="AA34" s="513">
        <f t="shared" si="6"/>
        <v>753917268</v>
      </c>
      <c r="AB34" s="513">
        <v>161300</v>
      </c>
      <c r="AC34" s="345" t="s">
        <v>950</v>
      </c>
      <c r="AD34" s="345" t="s">
        <v>950</v>
      </c>
      <c r="AE34" s="346" t="s">
        <v>950</v>
      </c>
    </row>
    <row r="35" spans="1:31" ht="15" customHeight="1">
      <c r="A35" s="1097"/>
      <c r="B35" s="1101"/>
      <c r="C35" s="1102" t="s">
        <v>951</v>
      </c>
      <c r="D35" s="509">
        <f aca="true" t="shared" si="7" ref="D35:D43">SUM(E35:X35)</f>
        <v>1</v>
      </c>
      <c r="E35" s="345">
        <v>0</v>
      </c>
      <c r="F35" s="345">
        <v>0</v>
      </c>
      <c r="G35" s="345">
        <v>0</v>
      </c>
      <c r="H35" s="345">
        <v>0</v>
      </c>
      <c r="I35" s="345">
        <v>0</v>
      </c>
      <c r="J35" s="345">
        <v>0</v>
      </c>
      <c r="K35" s="345">
        <v>1</v>
      </c>
      <c r="L35" s="345">
        <v>0</v>
      </c>
      <c r="M35" s="345">
        <v>0</v>
      </c>
      <c r="N35" s="345">
        <v>0</v>
      </c>
      <c r="O35" s="345">
        <v>0</v>
      </c>
      <c r="P35" s="345">
        <v>0</v>
      </c>
      <c r="Q35" s="345">
        <v>0</v>
      </c>
      <c r="R35" s="345">
        <v>0</v>
      </c>
      <c r="S35" s="345">
        <v>0</v>
      </c>
      <c r="T35" s="345">
        <v>0</v>
      </c>
      <c r="U35" s="345">
        <v>0</v>
      </c>
      <c r="V35" s="345">
        <v>0</v>
      </c>
      <c r="W35" s="345">
        <v>0</v>
      </c>
      <c r="X35" s="345">
        <v>0</v>
      </c>
      <c r="Y35" s="345">
        <v>35</v>
      </c>
      <c r="Z35" s="345">
        <v>28</v>
      </c>
      <c r="AA35" s="345">
        <v>51601632</v>
      </c>
      <c r="AB35" s="345">
        <v>152217</v>
      </c>
      <c r="AC35" s="345" t="s">
        <v>950</v>
      </c>
      <c r="AD35" s="345" t="s">
        <v>950</v>
      </c>
      <c r="AE35" s="346" t="s">
        <v>950</v>
      </c>
    </row>
    <row r="36" spans="1:31" ht="15" customHeight="1">
      <c r="A36" s="1097"/>
      <c r="B36" s="1101"/>
      <c r="C36" s="1102" t="s">
        <v>952</v>
      </c>
      <c r="D36" s="509">
        <f t="shared" si="7"/>
        <v>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0</v>
      </c>
      <c r="X36" s="345">
        <v>0</v>
      </c>
      <c r="Y36" s="345">
        <v>0</v>
      </c>
      <c r="Z36" s="345">
        <v>0</v>
      </c>
      <c r="AA36" s="345">
        <v>0</v>
      </c>
      <c r="AB36" s="345">
        <v>0</v>
      </c>
      <c r="AC36" s="345" t="s">
        <v>953</v>
      </c>
      <c r="AD36" s="345" t="s">
        <v>953</v>
      </c>
      <c r="AE36" s="346" t="s">
        <v>953</v>
      </c>
    </row>
    <row r="37" spans="1:31" ht="15" customHeight="1">
      <c r="A37" s="1097"/>
      <c r="B37" s="1101"/>
      <c r="C37" s="1102" t="s">
        <v>902</v>
      </c>
      <c r="D37" s="509">
        <f t="shared" si="7"/>
        <v>3</v>
      </c>
      <c r="E37" s="345">
        <v>3</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0</v>
      </c>
      <c r="X37" s="345">
        <v>0</v>
      </c>
      <c r="Y37" s="345">
        <v>152</v>
      </c>
      <c r="Z37" s="345">
        <v>135</v>
      </c>
      <c r="AA37" s="345">
        <v>162381516</v>
      </c>
      <c r="AB37" s="345">
        <v>100112</v>
      </c>
      <c r="AC37" s="345" t="s">
        <v>953</v>
      </c>
      <c r="AD37" s="345" t="s">
        <v>953</v>
      </c>
      <c r="AE37" s="346" t="s">
        <v>953</v>
      </c>
    </row>
    <row r="38" spans="1:31" ht="15" customHeight="1">
      <c r="A38" s="1097"/>
      <c r="B38" s="1101"/>
      <c r="C38" s="1102" t="s">
        <v>954</v>
      </c>
      <c r="D38" s="509">
        <f t="shared" si="7"/>
        <v>1</v>
      </c>
      <c r="E38" s="345">
        <v>0</v>
      </c>
      <c r="F38" s="345">
        <v>1</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0</v>
      </c>
      <c r="X38" s="345">
        <v>0</v>
      </c>
      <c r="Y38" s="345">
        <v>70</v>
      </c>
      <c r="Z38" s="345">
        <v>70</v>
      </c>
      <c r="AA38" s="345">
        <v>130901056</v>
      </c>
      <c r="AB38" s="345">
        <v>153640</v>
      </c>
      <c r="AC38" s="345" t="s">
        <v>953</v>
      </c>
      <c r="AD38" s="345" t="s">
        <v>953</v>
      </c>
      <c r="AE38" s="346" t="s">
        <v>953</v>
      </c>
    </row>
    <row r="39" spans="1:31" ht="15" customHeight="1">
      <c r="A39" s="1097"/>
      <c r="B39" s="1101"/>
      <c r="C39" s="1102" t="s">
        <v>903</v>
      </c>
      <c r="D39" s="509">
        <f t="shared" si="7"/>
        <v>1</v>
      </c>
      <c r="E39" s="345">
        <v>0</v>
      </c>
      <c r="F39" s="345">
        <v>0</v>
      </c>
      <c r="G39" s="345">
        <v>1</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0</v>
      </c>
      <c r="X39" s="345">
        <v>0</v>
      </c>
      <c r="Y39" s="345">
        <v>55</v>
      </c>
      <c r="Z39" s="345">
        <v>49</v>
      </c>
      <c r="AA39" s="345">
        <v>106667800</v>
      </c>
      <c r="AB39" s="345">
        <v>181100</v>
      </c>
      <c r="AC39" s="345" t="s">
        <v>953</v>
      </c>
      <c r="AD39" s="345" t="s">
        <v>953</v>
      </c>
      <c r="AE39" s="346" t="s">
        <v>953</v>
      </c>
    </row>
    <row r="40" spans="1:31" ht="15" customHeight="1">
      <c r="A40" s="1097"/>
      <c r="B40" s="1101"/>
      <c r="C40" s="1102" t="s">
        <v>904</v>
      </c>
      <c r="D40" s="509">
        <f t="shared" si="7"/>
        <v>1</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1</v>
      </c>
      <c r="V40" s="345">
        <v>0</v>
      </c>
      <c r="W40" s="345">
        <v>0</v>
      </c>
      <c r="X40" s="345">
        <v>0</v>
      </c>
      <c r="Y40" s="345">
        <v>100</v>
      </c>
      <c r="Z40" s="345">
        <v>106</v>
      </c>
      <c r="AA40" s="345">
        <v>302365264</v>
      </c>
      <c r="AB40" s="345">
        <v>237709</v>
      </c>
      <c r="AC40" s="345" t="s">
        <v>953</v>
      </c>
      <c r="AD40" s="345" t="s">
        <v>953</v>
      </c>
      <c r="AE40" s="346" t="s">
        <v>953</v>
      </c>
    </row>
    <row r="41" spans="1:31" ht="15" customHeight="1">
      <c r="A41" s="1097"/>
      <c r="B41" s="1101"/>
      <c r="C41" s="1102" t="s">
        <v>905</v>
      </c>
      <c r="D41" s="509">
        <f t="shared" si="7"/>
        <v>1</v>
      </c>
      <c r="E41" s="345">
        <v>1</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0</v>
      </c>
      <c r="X41" s="345">
        <v>0</v>
      </c>
      <c r="Y41" s="345">
        <v>50</v>
      </c>
      <c r="Z41" s="345">
        <v>33</v>
      </c>
      <c r="AA41" s="345">
        <v>0</v>
      </c>
      <c r="AB41" s="345">
        <v>0</v>
      </c>
      <c r="AC41" s="345" t="s">
        <v>953</v>
      </c>
      <c r="AD41" s="345" t="s">
        <v>953</v>
      </c>
      <c r="AE41" s="346" t="s">
        <v>953</v>
      </c>
    </row>
    <row r="42" spans="1:31" ht="15" customHeight="1">
      <c r="A42" s="1097"/>
      <c r="B42" s="1101"/>
      <c r="C42" s="1102" t="s">
        <v>906</v>
      </c>
      <c r="D42" s="509">
        <f t="shared" si="7"/>
        <v>1</v>
      </c>
      <c r="E42" s="345">
        <v>1</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0</v>
      </c>
      <c r="X42" s="345">
        <v>0</v>
      </c>
      <c r="Y42" s="345">
        <v>0</v>
      </c>
      <c r="Z42" s="345">
        <v>0</v>
      </c>
      <c r="AA42" s="345">
        <v>0</v>
      </c>
      <c r="AB42" s="345">
        <v>0</v>
      </c>
      <c r="AC42" s="345" t="s">
        <v>953</v>
      </c>
      <c r="AD42" s="345" t="s">
        <v>953</v>
      </c>
      <c r="AE42" s="346" t="s">
        <v>953</v>
      </c>
    </row>
    <row r="43" spans="1:31" ht="15" customHeight="1">
      <c r="A43" s="1097"/>
      <c r="B43" s="1101"/>
      <c r="C43" s="1102" t="s">
        <v>955</v>
      </c>
      <c r="D43" s="509">
        <f t="shared" si="7"/>
        <v>1</v>
      </c>
      <c r="E43" s="345">
        <v>0</v>
      </c>
      <c r="F43" s="345">
        <v>0</v>
      </c>
      <c r="G43" s="345">
        <v>0</v>
      </c>
      <c r="H43" s="345">
        <v>0</v>
      </c>
      <c r="I43" s="345">
        <v>0</v>
      </c>
      <c r="J43" s="345">
        <v>0</v>
      </c>
      <c r="K43" s="345">
        <v>0</v>
      </c>
      <c r="L43" s="345">
        <v>0</v>
      </c>
      <c r="M43" s="345">
        <v>0</v>
      </c>
      <c r="N43" s="345">
        <v>0</v>
      </c>
      <c r="O43" s="345">
        <v>1</v>
      </c>
      <c r="P43" s="345">
        <v>0</v>
      </c>
      <c r="Q43" s="345">
        <v>0</v>
      </c>
      <c r="R43" s="345">
        <v>0</v>
      </c>
      <c r="S43" s="345">
        <v>0</v>
      </c>
      <c r="T43" s="345">
        <v>0</v>
      </c>
      <c r="U43" s="345">
        <v>0</v>
      </c>
      <c r="V43" s="345">
        <v>0</v>
      </c>
      <c r="W43" s="345">
        <v>0</v>
      </c>
      <c r="X43" s="345">
        <v>0</v>
      </c>
      <c r="Y43" s="345">
        <v>0</v>
      </c>
      <c r="Z43" s="345">
        <v>0</v>
      </c>
      <c r="AA43" s="345">
        <v>0</v>
      </c>
      <c r="AB43" s="345">
        <v>0</v>
      </c>
      <c r="AC43" s="345" t="s">
        <v>956</v>
      </c>
      <c r="AD43" s="345" t="s">
        <v>956</v>
      </c>
      <c r="AE43" s="346" t="s">
        <v>956</v>
      </c>
    </row>
    <row r="44" spans="1:31" ht="15" customHeight="1">
      <c r="A44" s="1097"/>
      <c r="B44" s="1101"/>
      <c r="C44" s="1102"/>
      <c r="D44" s="1111"/>
      <c r="E44" s="345"/>
      <c r="F44" s="345"/>
      <c r="G44" s="345"/>
      <c r="H44" s="345"/>
      <c r="I44" s="345"/>
      <c r="J44" s="345"/>
      <c r="K44" s="345"/>
      <c r="L44" s="345"/>
      <c r="M44" s="345"/>
      <c r="N44" s="345"/>
      <c r="O44" s="345"/>
      <c r="P44" s="345"/>
      <c r="Q44" s="345"/>
      <c r="R44" s="345"/>
      <c r="S44" s="345"/>
      <c r="T44" s="345"/>
      <c r="U44" s="345"/>
      <c r="V44" s="345"/>
      <c r="W44" s="345"/>
      <c r="X44" s="345"/>
      <c r="Y44" s="513"/>
      <c r="Z44" s="513"/>
      <c r="AA44" s="345"/>
      <c r="AB44" s="946"/>
      <c r="AC44" s="946"/>
      <c r="AD44" s="946"/>
      <c r="AE44" s="1112"/>
    </row>
    <row r="45" spans="1:31" s="952" customFormat="1" ht="15" customHeight="1">
      <c r="A45" s="1107"/>
      <c r="B45" s="1659" t="s">
        <v>957</v>
      </c>
      <c r="C45" s="1393"/>
      <c r="D45" s="1108">
        <f>SUM(E45:X45)</f>
        <v>15</v>
      </c>
      <c r="E45" s="513">
        <v>1</v>
      </c>
      <c r="F45" s="513">
        <v>2</v>
      </c>
      <c r="G45" s="513">
        <v>2</v>
      </c>
      <c r="H45" s="345">
        <v>0</v>
      </c>
      <c r="I45" s="513">
        <v>1</v>
      </c>
      <c r="J45" s="513">
        <v>1</v>
      </c>
      <c r="K45" s="345">
        <v>0</v>
      </c>
      <c r="L45" s="345">
        <v>0</v>
      </c>
      <c r="M45" s="345">
        <v>0</v>
      </c>
      <c r="N45" s="513">
        <v>1</v>
      </c>
      <c r="O45" s="345">
        <v>0</v>
      </c>
      <c r="P45" s="513">
        <v>1</v>
      </c>
      <c r="Q45" s="345">
        <v>0</v>
      </c>
      <c r="R45" s="345">
        <v>0</v>
      </c>
      <c r="S45" s="345">
        <v>0</v>
      </c>
      <c r="T45" s="345">
        <v>0</v>
      </c>
      <c r="U45" s="513">
        <v>0</v>
      </c>
      <c r="V45" s="513">
        <v>5</v>
      </c>
      <c r="W45" s="345">
        <v>0</v>
      </c>
      <c r="X45" s="513">
        <v>1</v>
      </c>
      <c r="Y45" s="513">
        <v>1030</v>
      </c>
      <c r="Z45" s="513">
        <v>12252</v>
      </c>
      <c r="AA45" s="513">
        <v>1983638077</v>
      </c>
      <c r="AB45" s="513">
        <v>161903</v>
      </c>
      <c r="AC45" s="513">
        <v>104752135</v>
      </c>
      <c r="AD45" s="345">
        <v>0</v>
      </c>
      <c r="AE45" s="514">
        <v>8549</v>
      </c>
    </row>
    <row r="46" spans="1:31" s="952" customFormat="1" ht="15" customHeight="1">
      <c r="A46" s="1107"/>
      <c r="B46" s="1109"/>
      <c r="C46" s="551"/>
      <c r="D46" s="1110"/>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765" t="s">
        <v>958</v>
      </c>
      <c r="AC46" s="1113"/>
      <c r="AD46" s="345"/>
      <c r="AE46" s="346"/>
    </row>
    <row r="47" spans="1:31" s="952" customFormat="1" ht="15" customHeight="1">
      <c r="A47" s="1107"/>
      <c r="B47" s="1659" t="s">
        <v>907</v>
      </c>
      <c r="C47" s="1393"/>
      <c r="D47" s="1108">
        <f aca="true" t="shared" si="8" ref="D47:Z47">SUM(D48:D49)</f>
        <v>3</v>
      </c>
      <c r="E47" s="513">
        <f t="shared" si="8"/>
        <v>1</v>
      </c>
      <c r="F47" s="513">
        <f t="shared" si="8"/>
        <v>0</v>
      </c>
      <c r="G47" s="513">
        <f t="shared" si="8"/>
        <v>0</v>
      </c>
      <c r="H47" s="513">
        <f t="shared" si="8"/>
        <v>1</v>
      </c>
      <c r="I47" s="513">
        <f t="shared" si="8"/>
        <v>0</v>
      </c>
      <c r="J47" s="513">
        <f t="shared" si="8"/>
        <v>0</v>
      </c>
      <c r="K47" s="513">
        <f t="shared" si="8"/>
        <v>0</v>
      </c>
      <c r="L47" s="513">
        <f t="shared" si="8"/>
        <v>0</v>
      </c>
      <c r="M47" s="513">
        <f t="shared" si="8"/>
        <v>0</v>
      </c>
      <c r="N47" s="513">
        <f t="shared" si="8"/>
        <v>0</v>
      </c>
      <c r="O47" s="513">
        <f t="shared" si="8"/>
        <v>1</v>
      </c>
      <c r="P47" s="513">
        <f t="shared" si="8"/>
        <v>0</v>
      </c>
      <c r="Q47" s="513">
        <f t="shared" si="8"/>
        <v>0</v>
      </c>
      <c r="R47" s="513">
        <f t="shared" si="8"/>
        <v>0</v>
      </c>
      <c r="S47" s="513">
        <f t="shared" si="8"/>
        <v>0</v>
      </c>
      <c r="T47" s="513">
        <f t="shared" si="8"/>
        <v>0</v>
      </c>
      <c r="U47" s="513">
        <f t="shared" si="8"/>
        <v>0</v>
      </c>
      <c r="V47" s="513">
        <f t="shared" si="8"/>
        <v>0</v>
      </c>
      <c r="W47" s="513">
        <f t="shared" si="8"/>
        <v>0</v>
      </c>
      <c r="X47" s="513">
        <f t="shared" si="8"/>
        <v>0</v>
      </c>
      <c r="Y47" s="404">
        <f t="shared" si="8"/>
        <v>32</v>
      </c>
      <c r="Z47" s="404">
        <f t="shared" si="8"/>
        <v>13460</v>
      </c>
      <c r="AA47" s="404">
        <v>0</v>
      </c>
      <c r="AB47" s="404">
        <v>0</v>
      </c>
      <c r="AC47" s="404">
        <v>0</v>
      </c>
      <c r="AD47" s="404">
        <v>0</v>
      </c>
      <c r="AE47" s="1114">
        <v>0</v>
      </c>
    </row>
    <row r="48" spans="1:31" ht="15" customHeight="1">
      <c r="A48" s="1097"/>
      <c r="B48" s="1101"/>
      <c r="C48" s="1102" t="s">
        <v>908</v>
      </c>
      <c r="D48" s="509">
        <f>SUM(E48:X48)</f>
        <v>2</v>
      </c>
      <c r="E48" s="345">
        <v>1</v>
      </c>
      <c r="F48" s="345">
        <v>0</v>
      </c>
      <c r="G48" s="345">
        <v>0</v>
      </c>
      <c r="H48" s="345">
        <v>1</v>
      </c>
      <c r="I48" s="345">
        <v>0</v>
      </c>
      <c r="J48" s="345">
        <v>0</v>
      </c>
      <c r="K48" s="345">
        <v>0</v>
      </c>
      <c r="L48" s="345">
        <v>0</v>
      </c>
      <c r="M48" s="345">
        <v>0</v>
      </c>
      <c r="N48" s="345">
        <v>0</v>
      </c>
      <c r="O48" s="345">
        <v>0</v>
      </c>
      <c r="P48" s="345">
        <v>0</v>
      </c>
      <c r="Q48" s="345">
        <v>0</v>
      </c>
      <c r="R48" s="345">
        <v>0</v>
      </c>
      <c r="S48" s="345">
        <v>0</v>
      </c>
      <c r="T48" s="345">
        <v>0</v>
      </c>
      <c r="U48" s="345">
        <v>0</v>
      </c>
      <c r="V48" s="345">
        <v>0</v>
      </c>
      <c r="W48" s="345">
        <v>0</v>
      </c>
      <c r="X48" s="345">
        <v>0</v>
      </c>
      <c r="Y48" s="345">
        <v>0</v>
      </c>
      <c r="Z48" s="345">
        <v>2294</v>
      </c>
      <c r="AA48" s="345">
        <v>0</v>
      </c>
      <c r="AB48" s="345">
        <v>0</v>
      </c>
      <c r="AC48" s="345">
        <v>0</v>
      </c>
      <c r="AD48" s="345">
        <v>0</v>
      </c>
      <c r="AE48" s="346">
        <v>0</v>
      </c>
    </row>
    <row r="49" spans="1:31" ht="15" customHeight="1">
      <c r="A49" s="1097"/>
      <c r="B49" s="748"/>
      <c r="C49" s="1115" t="s">
        <v>909</v>
      </c>
      <c r="D49" s="517">
        <f>SUM(E49:X49)</f>
        <v>1</v>
      </c>
      <c r="E49" s="518">
        <v>0</v>
      </c>
      <c r="F49" s="518">
        <v>0</v>
      </c>
      <c r="G49" s="518">
        <v>0</v>
      </c>
      <c r="H49" s="518">
        <v>0</v>
      </c>
      <c r="I49" s="518">
        <v>0</v>
      </c>
      <c r="J49" s="518">
        <v>0</v>
      </c>
      <c r="K49" s="518">
        <v>0</v>
      </c>
      <c r="L49" s="518">
        <v>0</v>
      </c>
      <c r="M49" s="518">
        <v>0</v>
      </c>
      <c r="N49" s="518">
        <v>0</v>
      </c>
      <c r="O49" s="518">
        <v>1</v>
      </c>
      <c r="P49" s="518">
        <v>0</v>
      </c>
      <c r="Q49" s="518">
        <v>0</v>
      </c>
      <c r="R49" s="518">
        <v>0</v>
      </c>
      <c r="S49" s="518">
        <v>0</v>
      </c>
      <c r="T49" s="518">
        <v>0</v>
      </c>
      <c r="U49" s="518">
        <v>0</v>
      </c>
      <c r="V49" s="518">
        <v>0</v>
      </c>
      <c r="W49" s="518">
        <v>0</v>
      </c>
      <c r="X49" s="518">
        <v>0</v>
      </c>
      <c r="Y49" s="518">
        <v>32</v>
      </c>
      <c r="Z49" s="518">
        <v>11166</v>
      </c>
      <c r="AA49" s="518">
        <v>0</v>
      </c>
      <c r="AB49" s="518">
        <v>0</v>
      </c>
      <c r="AC49" s="518">
        <v>0</v>
      </c>
      <c r="AD49" s="518">
        <v>0</v>
      </c>
      <c r="AE49" s="520">
        <v>0</v>
      </c>
    </row>
    <row r="50" ht="15" customHeight="1">
      <c r="C50" s="726" t="s">
        <v>959</v>
      </c>
    </row>
    <row r="51" ht="15.75" customHeight="1">
      <c r="C51" s="726" t="s">
        <v>960</v>
      </c>
    </row>
    <row r="52" ht="15" customHeight="1">
      <c r="C52" s="726" t="s">
        <v>961</v>
      </c>
    </row>
  </sheetData>
  <mergeCells count="32">
    <mergeCell ref="O5:O6"/>
    <mergeCell ref="W5:W6"/>
    <mergeCell ref="Q5:Q6"/>
    <mergeCell ref="S5:S6"/>
    <mergeCell ref="T5:T6"/>
    <mergeCell ref="U5:U6"/>
    <mergeCell ref="K5:K6"/>
    <mergeCell ref="L5:L6"/>
    <mergeCell ref="M5:M6"/>
    <mergeCell ref="N5:N6"/>
    <mergeCell ref="D4:X4"/>
    <mergeCell ref="Y5:Y6"/>
    <mergeCell ref="AA5:AA6"/>
    <mergeCell ref="AB5:AB6"/>
    <mergeCell ref="D5:D6"/>
    <mergeCell ref="E5:E6"/>
    <mergeCell ref="F5:F6"/>
    <mergeCell ref="G5:G6"/>
    <mergeCell ref="H5:H6"/>
    <mergeCell ref="I5:I6"/>
    <mergeCell ref="AC5:AC6"/>
    <mergeCell ref="AE5:AE6"/>
    <mergeCell ref="AA4:AB4"/>
    <mergeCell ref="AC4:AE4"/>
    <mergeCell ref="B4:C6"/>
    <mergeCell ref="B8:C8"/>
    <mergeCell ref="B10:C10"/>
    <mergeCell ref="B14:C14"/>
    <mergeCell ref="B28:C28"/>
    <mergeCell ref="B34:C34"/>
    <mergeCell ref="B45:C45"/>
    <mergeCell ref="B47:C47"/>
  </mergeCells>
  <printOptions/>
  <pageMargins left="0.75" right="0.75" top="1" bottom="1" header="0.512" footer="0.512"/>
  <pageSetup orientation="portrait" paperSize="9"/>
</worksheet>
</file>

<file path=xl/worksheets/sheet35.xml><?xml version="1.0" encoding="utf-8"?>
<worksheet xmlns="http://schemas.openxmlformats.org/spreadsheetml/2006/main" xmlns:r="http://schemas.openxmlformats.org/officeDocument/2006/relationships">
  <dimension ref="A2:AE49"/>
  <sheetViews>
    <sheetView workbookViewId="0" topLeftCell="A1">
      <selection activeCell="A1" sqref="A1"/>
    </sheetView>
  </sheetViews>
  <sheetFormatPr defaultColWidth="9.00390625" defaultRowHeight="13.5"/>
  <cols>
    <col min="1" max="1" width="1.75390625" style="726" customWidth="1"/>
    <col min="2" max="2" width="3.75390625" style="726" customWidth="1"/>
    <col min="3" max="3" width="25.625" style="726" customWidth="1"/>
    <col min="4" max="4" width="6.25390625" style="726" customWidth="1"/>
    <col min="5" max="24" width="5.625" style="726" customWidth="1"/>
    <col min="25" max="25" width="7.375" style="726" customWidth="1"/>
    <col min="26" max="26" width="8.625" style="726" customWidth="1"/>
    <col min="27" max="27" width="14.00390625" style="726" customWidth="1"/>
    <col min="28" max="28" width="11.375" style="726" customWidth="1"/>
    <col min="29" max="29" width="12.75390625" style="726" customWidth="1"/>
    <col min="30" max="30" width="7.625" style="726" customWidth="1"/>
    <col min="31" max="31" width="11.25390625" style="726" customWidth="1"/>
    <col min="32" max="16384" width="9.00390625" style="726" customWidth="1"/>
  </cols>
  <sheetData>
    <row r="2" spans="2:4" ht="14.25">
      <c r="B2" s="1094" t="s">
        <v>967</v>
      </c>
      <c r="D2" s="1094"/>
    </row>
    <row r="3" spans="2:31" ht="12.75" thickBot="1">
      <c r="B3" s="1095">
        <v>-2</v>
      </c>
      <c r="C3" s="938"/>
      <c r="D3" s="938"/>
      <c r="E3" s="938"/>
      <c r="F3" s="938"/>
      <c r="G3" s="938"/>
      <c r="H3" s="938"/>
      <c r="I3" s="938"/>
      <c r="J3" s="938"/>
      <c r="K3" s="938"/>
      <c r="L3" s="938"/>
      <c r="M3" s="938"/>
      <c r="N3" s="938"/>
      <c r="O3" s="938"/>
      <c r="P3" s="938"/>
      <c r="Q3" s="938"/>
      <c r="R3" s="938"/>
      <c r="S3" s="938"/>
      <c r="T3" s="938"/>
      <c r="U3" s="938"/>
      <c r="V3" s="938"/>
      <c r="W3" s="938"/>
      <c r="X3" s="938"/>
      <c r="Y3" s="938"/>
      <c r="Z3" s="938"/>
      <c r="AB3" s="1096"/>
      <c r="AC3" s="1096"/>
      <c r="AE3" s="707" t="s">
        <v>910</v>
      </c>
    </row>
    <row r="4" spans="1:31" ht="13.5" customHeight="1" thickTop="1">
      <c r="A4" s="1097"/>
      <c r="B4" s="1660" t="s">
        <v>878</v>
      </c>
      <c r="C4" s="1661"/>
      <c r="D4" s="1672" t="s">
        <v>911</v>
      </c>
      <c r="E4" s="1673"/>
      <c r="F4" s="1673"/>
      <c r="G4" s="1673"/>
      <c r="H4" s="1673"/>
      <c r="I4" s="1673"/>
      <c r="J4" s="1673"/>
      <c r="K4" s="1673"/>
      <c r="L4" s="1673"/>
      <c r="M4" s="1673"/>
      <c r="N4" s="1673"/>
      <c r="O4" s="1673"/>
      <c r="P4" s="1673"/>
      <c r="Q4" s="1673"/>
      <c r="R4" s="1673"/>
      <c r="S4" s="1673"/>
      <c r="T4" s="1673"/>
      <c r="U4" s="1673"/>
      <c r="V4" s="1673"/>
      <c r="W4" s="1673"/>
      <c r="X4" s="1674"/>
      <c r="Y4" s="1098" t="s">
        <v>879</v>
      </c>
      <c r="Z4" s="1099"/>
      <c r="AA4" s="1667" t="s">
        <v>912</v>
      </c>
      <c r="AB4" s="1668"/>
      <c r="AC4" s="1669" t="s">
        <v>913</v>
      </c>
      <c r="AD4" s="1670"/>
      <c r="AE4" s="1671"/>
    </row>
    <row r="5" spans="1:31" ht="13.5" customHeight="1">
      <c r="A5" s="1097"/>
      <c r="B5" s="1662"/>
      <c r="C5" s="1663"/>
      <c r="D5" s="1481" t="s">
        <v>1317</v>
      </c>
      <c r="E5" s="1481" t="s">
        <v>914</v>
      </c>
      <c r="F5" s="1481" t="s">
        <v>915</v>
      </c>
      <c r="G5" s="1481" t="s">
        <v>916</v>
      </c>
      <c r="H5" s="1481" t="s">
        <v>917</v>
      </c>
      <c r="I5" s="1481" t="s">
        <v>918</v>
      </c>
      <c r="J5" s="665" t="s">
        <v>919</v>
      </c>
      <c r="K5" s="1481" t="s">
        <v>920</v>
      </c>
      <c r="L5" s="1481" t="s">
        <v>921</v>
      </c>
      <c r="M5" s="1481" t="s">
        <v>922</v>
      </c>
      <c r="N5" s="1481" t="s">
        <v>923</v>
      </c>
      <c r="O5" s="1481" t="s">
        <v>924</v>
      </c>
      <c r="P5" s="665" t="s">
        <v>925</v>
      </c>
      <c r="Q5" s="1481" t="s">
        <v>926</v>
      </c>
      <c r="R5" s="665" t="s">
        <v>927</v>
      </c>
      <c r="S5" s="1481" t="s">
        <v>928</v>
      </c>
      <c r="T5" s="1481" t="s">
        <v>929</v>
      </c>
      <c r="U5" s="1481" t="s">
        <v>930</v>
      </c>
      <c r="V5" s="747" t="s">
        <v>931</v>
      </c>
      <c r="W5" s="1481" t="s">
        <v>932</v>
      </c>
      <c r="X5" s="1100" t="s">
        <v>933</v>
      </c>
      <c r="Y5" s="1481" t="s">
        <v>880</v>
      </c>
      <c r="Z5" s="665" t="s">
        <v>881</v>
      </c>
      <c r="AA5" s="1663" t="s">
        <v>934</v>
      </c>
      <c r="AB5" s="1665" t="s">
        <v>964</v>
      </c>
      <c r="AC5" s="1504" t="s">
        <v>936</v>
      </c>
      <c r="AD5" s="744" t="s">
        <v>937</v>
      </c>
      <c r="AE5" s="1665" t="s">
        <v>938</v>
      </c>
    </row>
    <row r="6" spans="1:31" ht="12">
      <c r="A6" s="1097"/>
      <c r="B6" s="1664"/>
      <c r="C6" s="1491"/>
      <c r="D6" s="1482"/>
      <c r="E6" s="1482"/>
      <c r="F6" s="1482"/>
      <c r="G6" s="1482"/>
      <c r="H6" s="1482"/>
      <c r="I6" s="1482"/>
      <c r="J6" s="751" t="s">
        <v>882</v>
      </c>
      <c r="K6" s="1482"/>
      <c r="L6" s="1482"/>
      <c r="M6" s="1482"/>
      <c r="N6" s="1482"/>
      <c r="O6" s="1482"/>
      <c r="P6" s="751" t="s">
        <v>883</v>
      </c>
      <c r="Q6" s="1482"/>
      <c r="R6" s="751" t="s">
        <v>884</v>
      </c>
      <c r="S6" s="1482"/>
      <c r="T6" s="1482"/>
      <c r="U6" s="1482"/>
      <c r="V6" s="755" t="s">
        <v>939</v>
      </c>
      <c r="W6" s="1482"/>
      <c r="X6" s="755" t="s">
        <v>940</v>
      </c>
      <c r="Y6" s="1482"/>
      <c r="Z6" s="751" t="s">
        <v>885</v>
      </c>
      <c r="AA6" s="1491"/>
      <c r="AB6" s="1666"/>
      <c r="AC6" s="1482"/>
      <c r="AD6" s="752" t="s">
        <v>941</v>
      </c>
      <c r="AE6" s="1666"/>
    </row>
    <row r="7" spans="1:31" ht="12">
      <c r="A7" s="1097"/>
      <c r="B7" s="1101"/>
      <c r="C7" s="1102"/>
      <c r="D7" s="1103"/>
      <c r="E7" s="109"/>
      <c r="F7" s="109"/>
      <c r="G7" s="109"/>
      <c r="H7" s="109"/>
      <c r="I7" s="109"/>
      <c r="J7" s="109"/>
      <c r="K7" s="109"/>
      <c r="L7" s="109"/>
      <c r="M7" s="109"/>
      <c r="N7" s="109"/>
      <c r="O7" s="109"/>
      <c r="P7" s="109"/>
      <c r="Q7" s="109"/>
      <c r="R7" s="1104"/>
      <c r="S7" s="1104"/>
      <c r="T7" s="1104"/>
      <c r="U7" s="1104"/>
      <c r="V7" s="1104"/>
      <c r="W7" s="1104"/>
      <c r="X7" s="1104"/>
      <c r="Y7" s="1104"/>
      <c r="Z7" s="1104"/>
      <c r="AA7" s="1104"/>
      <c r="AB7" s="1105"/>
      <c r="AC7" s="1105"/>
      <c r="AD7" s="1105"/>
      <c r="AE7" s="1106"/>
    </row>
    <row r="8" spans="1:31" s="952" customFormat="1" ht="15" customHeight="1">
      <c r="A8" s="1107"/>
      <c r="B8" s="1659" t="s">
        <v>965</v>
      </c>
      <c r="C8" s="1393"/>
      <c r="D8" s="1108">
        <f>SUM(E8:X8)</f>
        <v>126</v>
      </c>
      <c r="E8" s="513">
        <f aca="true" t="shared" si="0" ref="E8:M8">SUM(E10+E14+E28+E34+E45+E47)</f>
        <v>17</v>
      </c>
      <c r="F8" s="513">
        <f t="shared" si="0"/>
        <v>13</v>
      </c>
      <c r="G8" s="513">
        <f t="shared" si="0"/>
        <v>10</v>
      </c>
      <c r="H8" s="513">
        <f t="shared" si="0"/>
        <v>7</v>
      </c>
      <c r="I8" s="513">
        <f t="shared" si="0"/>
        <v>5</v>
      </c>
      <c r="J8" s="513">
        <f t="shared" si="0"/>
        <v>5</v>
      </c>
      <c r="K8" s="513">
        <f t="shared" si="0"/>
        <v>4</v>
      </c>
      <c r="L8" s="513">
        <f t="shared" si="0"/>
        <v>1</v>
      </c>
      <c r="M8" s="513">
        <f t="shared" si="0"/>
        <v>6</v>
      </c>
      <c r="N8" s="513">
        <v>4</v>
      </c>
      <c r="O8" s="513">
        <v>3</v>
      </c>
      <c r="P8" s="513">
        <f aca="true" t="shared" si="1" ref="P8:Y8">SUM(P10+P14+P28+P34+P45+P47)</f>
        <v>4</v>
      </c>
      <c r="Q8" s="513">
        <f t="shared" si="1"/>
        <v>3</v>
      </c>
      <c r="R8" s="513">
        <f t="shared" si="1"/>
        <v>5</v>
      </c>
      <c r="S8" s="513">
        <f t="shared" si="1"/>
        <v>7</v>
      </c>
      <c r="T8" s="513">
        <f t="shared" si="1"/>
        <v>0</v>
      </c>
      <c r="U8" s="513">
        <f t="shared" si="1"/>
        <v>6</v>
      </c>
      <c r="V8" s="513">
        <f t="shared" si="1"/>
        <v>8</v>
      </c>
      <c r="W8" s="513">
        <f t="shared" si="1"/>
        <v>4</v>
      </c>
      <c r="X8" s="513">
        <f t="shared" si="1"/>
        <v>14</v>
      </c>
      <c r="Y8" s="513">
        <f t="shared" si="1"/>
        <v>5824</v>
      </c>
      <c r="Z8" s="513" t="s">
        <v>943</v>
      </c>
      <c r="AA8" s="513" t="s">
        <v>943</v>
      </c>
      <c r="AB8" s="513" t="s">
        <v>943</v>
      </c>
      <c r="AC8" s="513" t="s">
        <v>943</v>
      </c>
      <c r="AD8" s="513" t="s">
        <v>943</v>
      </c>
      <c r="AE8" s="514" t="s">
        <v>943</v>
      </c>
    </row>
    <row r="9" spans="1:31" s="952" customFormat="1" ht="15" customHeight="1">
      <c r="A9" s="1107"/>
      <c r="B9" s="1109"/>
      <c r="C9" s="551"/>
      <c r="D9" s="1110"/>
      <c r="E9" s="513"/>
      <c r="F9" s="513"/>
      <c r="G9" s="513"/>
      <c r="H9" s="513"/>
      <c r="I9" s="513"/>
      <c r="J9" s="513"/>
      <c r="K9" s="513"/>
      <c r="L9" s="513"/>
      <c r="M9" s="513"/>
      <c r="N9" s="513"/>
      <c r="O9" s="513"/>
      <c r="P9" s="513"/>
      <c r="Q9" s="513"/>
      <c r="R9" s="513"/>
      <c r="S9" s="513"/>
      <c r="T9" s="513"/>
      <c r="U9" s="513"/>
      <c r="V9" s="513"/>
      <c r="W9" s="513"/>
      <c r="X9" s="513"/>
      <c r="Y9" s="513"/>
      <c r="Z9" s="513"/>
      <c r="AA9" s="345"/>
      <c r="AB9" s="345"/>
      <c r="AC9" s="345"/>
      <c r="AD9" s="345"/>
      <c r="AE9" s="346"/>
    </row>
    <row r="10" spans="1:31" s="952" customFormat="1" ht="15" customHeight="1">
      <c r="A10" s="1107"/>
      <c r="B10" s="1659" t="s">
        <v>886</v>
      </c>
      <c r="C10" s="1393"/>
      <c r="D10" s="1108">
        <f aca="true" t="shared" si="2" ref="D10:Z10">SUM(D11:D12)</f>
        <v>4</v>
      </c>
      <c r="E10" s="513">
        <f t="shared" si="2"/>
        <v>0</v>
      </c>
      <c r="F10" s="513">
        <f t="shared" si="2"/>
        <v>0</v>
      </c>
      <c r="G10" s="513">
        <f t="shared" si="2"/>
        <v>0</v>
      </c>
      <c r="H10" s="513">
        <f t="shared" si="2"/>
        <v>1</v>
      </c>
      <c r="I10" s="513">
        <f t="shared" si="2"/>
        <v>0</v>
      </c>
      <c r="J10" s="513">
        <f t="shared" si="2"/>
        <v>0</v>
      </c>
      <c r="K10" s="513">
        <f t="shared" si="2"/>
        <v>0</v>
      </c>
      <c r="L10" s="513">
        <f t="shared" si="2"/>
        <v>0</v>
      </c>
      <c r="M10" s="513">
        <f t="shared" si="2"/>
        <v>1</v>
      </c>
      <c r="N10" s="513">
        <f t="shared" si="2"/>
        <v>1</v>
      </c>
      <c r="O10" s="513">
        <f t="shared" si="2"/>
        <v>0</v>
      </c>
      <c r="P10" s="513">
        <f t="shared" si="2"/>
        <v>0</v>
      </c>
      <c r="Q10" s="513">
        <f t="shared" si="2"/>
        <v>0</v>
      </c>
      <c r="R10" s="513">
        <f t="shared" si="2"/>
        <v>0</v>
      </c>
      <c r="S10" s="513">
        <f t="shared" si="2"/>
        <v>1</v>
      </c>
      <c r="T10" s="513">
        <f t="shared" si="2"/>
        <v>0</v>
      </c>
      <c r="U10" s="513">
        <f t="shared" si="2"/>
        <v>0</v>
      </c>
      <c r="V10" s="513">
        <f t="shared" si="2"/>
        <v>0</v>
      </c>
      <c r="W10" s="513">
        <f t="shared" si="2"/>
        <v>0</v>
      </c>
      <c r="X10" s="513">
        <f t="shared" si="2"/>
        <v>0</v>
      </c>
      <c r="Y10" s="513">
        <f t="shared" si="2"/>
        <v>390</v>
      </c>
      <c r="Z10" s="513">
        <f t="shared" si="2"/>
        <v>4297</v>
      </c>
      <c r="AA10" s="345">
        <v>0</v>
      </c>
      <c r="AB10" s="345">
        <v>0</v>
      </c>
      <c r="AC10" s="345">
        <v>0</v>
      </c>
      <c r="AD10" s="345">
        <v>0</v>
      </c>
      <c r="AE10" s="346">
        <v>0</v>
      </c>
    </row>
    <row r="11" spans="1:31" ht="15" customHeight="1">
      <c r="A11" s="1097"/>
      <c r="B11" s="1101"/>
      <c r="C11" s="1102" t="s">
        <v>944</v>
      </c>
      <c r="D11" s="509">
        <f>SUM(E11:X11)</f>
        <v>3</v>
      </c>
      <c r="E11" s="345">
        <v>0</v>
      </c>
      <c r="F11" s="345">
        <v>0</v>
      </c>
      <c r="G11" s="345">
        <v>0</v>
      </c>
      <c r="H11" s="345">
        <v>0</v>
      </c>
      <c r="I11" s="345">
        <v>0</v>
      </c>
      <c r="J11" s="345">
        <v>0</v>
      </c>
      <c r="K11" s="345">
        <v>0</v>
      </c>
      <c r="L11" s="345">
        <v>0</v>
      </c>
      <c r="M11" s="345">
        <v>1</v>
      </c>
      <c r="N11" s="345">
        <v>1</v>
      </c>
      <c r="O11" s="345">
        <v>0</v>
      </c>
      <c r="P11" s="345">
        <v>0</v>
      </c>
      <c r="Q11" s="345">
        <v>0</v>
      </c>
      <c r="R11" s="345">
        <v>0</v>
      </c>
      <c r="S11" s="345">
        <v>1</v>
      </c>
      <c r="T11" s="345">
        <v>0</v>
      </c>
      <c r="U11" s="345">
        <v>0</v>
      </c>
      <c r="V11" s="345">
        <v>0</v>
      </c>
      <c r="W11" s="345">
        <v>0</v>
      </c>
      <c r="X11" s="345">
        <v>0</v>
      </c>
      <c r="Y11" s="345">
        <v>310</v>
      </c>
      <c r="Z11" s="345">
        <v>3771</v>
      </c>
      <c r="AA11" s="345">
        <v>0</v>
      </c>
      <c r="AB11" s="345">
        <v>0</v>
      </c>
      <c r="AC11" s="345">
        <v>0</v>
      </c>
      <c r="AD11" s="345">
        <v>0</v>
      </c>
      <c r="AE11" s="346">
        <v>0</v>
      </c>
    </row>
    <row r="12" spans="1:31" ht="15" customHeight="1">
      <c r="A12" s="1097"/>
      <c r="B12" s="1101"/>
      <c r="C12" s="1102" t="s">
        <v>887</v>
      </c>
      <c r="D12" s="509">
        <f>SUM(E12:X12)</f>
        <v>1</v>
      </c>
      <c r="E12" s="345">
        <v>0</v>
      </c>
      <c r="F12" s="345">
        <v>0</v>
      </c>
      <c r="G12" s="345">
        <v>0</v>
      </c>
      <c r="H12" s="345">
        <v>1</v>
      </c>
      <c r="I12" s="345">
        <v>0</v>
      </c>
      <c r="J12" s="345">
        <v>0</v>
      </c>
      <c r="K12" s="345">
        <v>0</v>
      </c>
      <c r="L12" s="345">
        <v>0</v>
      </c>
      <c r="M12" s="345">
        <v>0</v>
      </c>
      <c r="N12" s="345">
        <v>0</v>
      </c>
      <c r="O12" s="345">
        <v>0</v>
      </c>
      <c r="P12" s="345">
        <v>0</v>
      </c>
      <c r="Q12" s="345">
        <v>0</v>
      </c>
      <c r="R12" s="345">
        <v>0</v>
      </c>
      <c r="S12" s="345">
        <v>0</v>
      </c>
      <c r="T12" s="345">
        <v>0</v>
      </c>
      <c r="U12" s="345">
        <v>0</v>
      </c>
      <c r="V12" s="345">
        <v>0</v>
      </c>
      <c r="W12" s="345">
        <v>0</v>
      </c>
      <c r="X12" s="345">
        <v>0</v>
      </c>
      <c r="Y12" s="345">
        <v>80</v>
      </c>
      <c r="Z12" s="345">
        <v>526</v>
      </c>
      <c r="AA12" s="345">
        <v>0</v>
      </c>
      <c r="AB12" s="345">
        <v>0</v>
      </c>
      <c r="AC12" s="345">
        <v>0</v>
      </c>
      <c r="AD12" s="345">
        <v>0</v>
      </c>
      <c r="AE12" s="346">
        <v>0</v>
      </c>
    </row>
    <row r="13" spans="1:31" ht="15" customHeight="1">
      <c r="A13" s="1097"/>
      <c r="B13" s="1101"/>
      <c r="C13" s="1102"/>
      <c r="D13" s="1111"/>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946"/>
      <c r="AC13" s="946"/>
      <c r="AD13" s="946"/>
      <c r="AE13" s="1112"/>
    </row>
    <row r="14" spans="1:31" s="952" customFormat="1" ht="15" customHeight="1">
      <c r="A14" s="1107"/>
      <c r="B14" s="1659" t="s">
        <v>888</v>
      </c>
      <c r="C14" s="1393"/>
      <c r="D14" s="1108">
        <f aca="true" t="shared" si="3" ref="D14:AE14">SUM(D15:D26)</f>
        <v>33</v>
      </c>
      <c r="E14" s="513">
        <f t="shared" si="3"/>
        <v>5</v>
      </c>
      <c r="F14" s="513">
        <f t="shared" si="3"/>
        <v>5</v>
      </c>
      <c r="G14" s="513">
        <f t="shared" si="3"/>
        <v>2</v>
      </c>
      <c r="H14" s="513">
        <f t="shared" si="3"/>
        <v>2</v>
      </c>
      <c r="I14" s="513">
        <f t="shared" si="3"/>
        <v>1</v>
      </c>
      <c r="J14" s="513">
        <f t="shared" si="3"/>
        <v>2</v>
      </c>
      <c r="K14" s="513">
        <f t="shared" si="3"/>
        <v>0</v>
      </c>
      <c r="L14" s="513">
        <f t="shared" si="3"/>
        <v>0</v>
      </c>
      <c r="M14" s="513">
        <f t="shared" si="3"/>
        <v>1</v>
      </c>
      <c r="N14" s="513">
        <f t="shared" si="3"/>
        <v>0</v>
      </c>
      <c r="O14" s="513">
        <f t="shared" si="3"/>
        <v>0</v>
      </c>
      <c r="P14" s="513">
        <f t="shared" si="3"/>
        <v>0</v>
      </c>
      <c r="Q14" s="513">
        <f t="shared" si="3"/>
        <v>2</v>
      </c>
      <c r="R14" s="513">
        <f t="shared" si="3"/>
        <v>5</v>
      </c>
      <c r="S14" s="513">
        <f t="shared" si="3"/>
        <v>1</v>
      </c>
      <c r="T14" s="513">
        <f t="shared" si="3"/>
        <v>0</v>
      </c>
      <c r="U14" s="513">
        <f t="shared" si="3"/>
        <v>2</v>
      </c>
      <c r="V14" s="513">
        <f t="shared" si="3"/>
        <v>1</v>
      </c>
      <c r="W14" s="513">
        <f t="shared" si="3"/>
        <v>2</v>
      </c>
      <c r="X14" s="513">
        <f t="shared" si="3"/>
        <v>2</v>
      </c>
      <c r="Y14" s="513">
        <f t="shared" si="3"/>
        <v>1070</v>
      </c>
      <c r="Z14" s="513">
        <f t="shared" si="3"/>
        <v>6599</v>
      </c>
      <c r="AA14" s="513">
        <f t="shared" si="3"/>
        <v>1109395501</v>
      </c>
      <c r="AB14" s="513">
        <f t="shared" si="3"/>
        <v>2209475</v>
      </c>
      <c r="AC14" s="513">
        <f t="shared" si="3"/>
        <v>41840184</v>
      </c>
      <c r="AD14" s="513">
        <f t="shared" si="3"/>
        <v>3173</v>
      </c>
      <c r="AE14" s="514">
        <f t="shared" si="3"/>
        <v>158635</v>
      </c>
    </row>
    <row r="15" spans="1:31" ht="15" customHeight="1">
      <c r="A15" s="1097"/>
      <c r="B15" s="1101"/>
      <c r="C15" s="1102" t="s">
        <v>889</v>
      </c>
      <c r="D15" s="509">
        <f aca="true" t="shared" si="4" ref="D15:D26">SUM(E15:X15)</f>
        <v>11</v>
      </c>
      <c r="E15" s="345">
        <v>1</v>
      </c>
      <c r="F15" s="345">
        <v>3</v>
      </c>
      <c r="G15" s="345">
        <v>1</v>
      </c>
      <c r="H15" s="345">
        <v>1</v>
      </c>
      <c r="I15" s="345">
        <v>0</v>
      </c>
      <c r="J15" s="345">
        <v>0</v>
      </c>
      <c r="K15" s="345">
        <v>0</v>
      </c>
      <c r="L15" s="345">
        <v>0</v>
      </c>
      <c r="M15" s="345">
        <v>1</v>
      </c>
      <c r="N15" s="345">
        <v>0</v>
      </c>
      <c r="O15" s="345">
        <v>0</v>
      </c>
      <c r="P15" s="345">
        <v>0</v>
      </c>
      <c r="Q15" s="345">
        <v>1</v>
      </c>
      <c r="R15" s="345">
        <v>0</v>
      </c>
      <c r="S15" s="345">
        <v>0</v>
      </c>
      <c r="T15" s="345">
        <v>0</v>
      </c>
      <c r="U15" s="345">
        <v>1</v>
      </c>
      <c r="V15" s="345">
        <v>1</v>
      </c>
      <c r="W15" s="345">
        <v>1</v>
      </c>
      <c r="X15" s="345">
        <v>0</v>
      </c>
      <c r="Y15" s="345">
        <v>43</v>
      </c>
      <c r="Z15" s="345">
        <v>16</v>
      </c>
      <c r="AA15" s="345">
        <v>2195136</v>
      </c>
      <c r="AB15" s="946">
        <v>137196</v>
      </c>
      <c r="AC15" s="946">
        <v>528400</v>
      </c>
      <c r="AD15" s="946">
        <v>13</v>
      </c>
      <c r="AE15" s="1112">
        <v>40646</v>
      </c>
    </row>
    <row r="16" spans="1:31" ht="15" customHeight="1">
      <c r="A16" s="1097"/>
      <c r="B16" s="1101"/>
      <c r="C16" s="1102" t="s">
        <v>890</v>
      </c>
      <c r="D16" s="509">
        <f t="shared" si="4"/>
        <v>1</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0</v>
      </c>
      <c r="X16" s="345">
        <v>1</v>
      </c>
      <c r="Y16" s="345">
        <v>30</v>
      </c>
      <c r="Z16" s="345">
        <v>242</v>
      </c>
      <c r="AA16" s="946">
        <v>75650159</v>
      </c>
      <c r="AB16" s="946">
        <v>312603</v>
      </c>
      <c r="AC16" s="345">
        <v>1163700</v>
      </c>
      <c r="AD16" s="345">
        <v>61</v>
      </c>
      <c r="AE16" s="346">
        <v>19077</v>
      </c>
    </row>
    <row r="17" spans="1:31" ht="15" customHeight="1">
      <c r="A17" s="1097"/>
      <c r="B17" s="1101"/>
      <c r="C17" s="1102" t="s">
        <v>945</v>
      </c>
      <c r="D17" s="509">
        <f t="shared" si="4"/>
        <v>5</v>
      </c>
      <c r="E17" s="345">
        <v>2</v>
      </c>
      <c r="F17" s="345">
        <v>1</v>
      </c>
      <c r="G17" s="345">
        <v>0</v>
      </c>
      <c r="H17" s="345">
        <v>0</v>
      </c>
      <c r="I17" s="345">
        <v>0</v>
      </c>
      <c r="J17" s="345">
        <v>0</v>
      </c>
      <c r="K17" s="345">
        <v>0</v>
      </c>
      <c r="L17" s="345">
        <v>0</v>
      </c>
      <c r="M17" s="345">
        <v>0</v>
      </c>
      <c r="N17" s="345">
        <v>0</v>
      </c>
      <c r="O17" s="345">
        <v>0</v>
      </c>
      <c r="P17" s="345">
        <v>0</v>
      </c>
      <c r="Q17" s="345">
        <v>1</v>
      </c>
      <c r="R17" s="345">
        <v>1</v>
      </c>
      <c r="S17" s="345">
        <v>0</v>
      </c>
      <c r="T17" s="345">
        <v>0</v>
      </c>
      <c r="U17" s="345">
        <v>0</v>
      </c>
      <c r="V17" s="345">
        <v>0</v>
      </c>
      <c r="W17" s="345">
        <v>0</v>
      </c>
      <c r="X17" s="345">
        <v>0</v>
      </c>
      <c r="Y17" s="345">
        <v>59</v>
      </c>
      <c r="Z17" s="345">
        <v>57</v>
      </c>
      <c r="AA17" s="946">
        <v>5490149</v>
      </c>
      <c r="AB17" s="946">
        <v>96318</v>
      </c>
      <c r="AC17" s="345">
        <v>25200</v>
      </c>
      <c r="AD17" s="345">
        <v>12</v>
      </c>
      <c r="AE17" s="346">
        <v>2100</v>
      </c>
    </row>
    <row r="18" spans="1:31" ht="15" customHeight="1">
      <c r="A18" s="1097"/>
      <c r="B18" s="1101"/>
      <c r="C18" s="1102" t="s">
        <v>946</v>
      </c>
      <c r="D18" s="509">
        <f t="shared" si="4"/>
        <v>5</v>
      </c>
      <c r="E18" s="345">
        <v>1</v>
      </c>
      <c r="F18" s="345">
        <v>1</v>
      </c>
      <c r="G18" s="345">
        <v>1</v>
      </c>
      <c r="H18" s="345">
        <v>0</v>
      </c>
      <c r="I18" s="345">
        <v>1</v>
      </c>
      <c r="J18" s="345">
        <v>1</v>
      </c>
      <c r="K18" s="345">
        <v>0</v>
      </c>
      <c r="L18" s="345">
        <v>0</v>
      </c>
      <c r="M18" s="345">
        <v>0</v>
      </c>
      <c r="N18" s="345">
        <v>0</v>
      </c>
      <c r="O18" s="345">
        <v>0</v>
      </c>
      <c r="P18" s="345">
        <v>0</v>
      </c>
      <c r="Q18" s="345">
        <v>0</v>
      </c>
      <c r="R18" s="345">
        <v>0</v>
      </c>
      <c r="S18" s="345">
        <v>0</v>
      </c>
      <c r="T18" s="345">
        <v>0</v>
      </c>
      <c r="U18" s="345">
        <v>0</v>
      </c>
      <c r="V18" s="345">
        <v>0</v>
      </c>
      <c r="W18" s="345">
        <v>0</v>
      </c>
      <c r="X18" s="345">
        <v>0</v>
      </c>
      <c r="Y18" s="345">
        <v>263</v>
      </c>
      <c r="Z18" s="345">
        <v>2749</v>
      </c>
      <c r="AA18" s="946">
        <v>409516223</v>
      </c>
      <c r="AB18" s="946">
        <v>148969</v>
      </c>
      <c r="AC18" s="345">
        <v>5420960</v>
      </c>
      <c r="AD18" s="345">
        <v>512</v>
      </c>
      <c r="AE18" s="346">
        <v>10588</v>
      </c>
    </row>
    <row r="19" spans="1:31" ht="15" customHeight="1">
      <c r="A19" s="1097"/>
      <c r="B19" s="1101"/>
      <c r="C19" s="1102" t="s">
        <v>947</v>
      </c>
      <c r="D19" s="509">
        <f t="shared" si="4"/>
        <v>3</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1</v>
      </c>
      <c r="V19" s="345">
        <v>0</v>
      </c>
      <c r="W19" s="345">
        <v>1</v>
      </c>
      <c r="X19" s="345">
        <v>1</v>
      </c>
      <c r="Y19" s="345">
        <v>270</v>
      </c>
      <c r="Z19" s="345">
        <v>1336</v>
      </c>
      <c r="AA19" s="946">
        <v>299438367</v>
      </c>
      <c r="AB19" s="946">
        <v>224130</v>
      </c>
      <c r="AC19" s="345">
        <v>13841320</v>
      </c>
      <c r="AD19" s="345">
        <v>841</v>
      </c>
      <c r="AE19" s="346">
        <v>16458</v>
      </c>
    </row>
    <row r="20" spans="1:31" ht="15" customHeight="1">
      <c r="A20" s="1097"/>
      <c r="B20" s="1101"/>
      <c r="C20" s="1102" t="s">
        <v>948</v>
      </c>
      <c r="D20" s="509">
        <f t="shared" si="4"/>
        <v>3</v>
      </c>
      <c r="E20" s="345">
        <v>1</v>
      </c>
      <c r="F20" s="345">
        <v>0</v>
      </c>
      <c r="G20" s="345">
        <v>0</v>
      </c>
      <c r="H20" s="345">
        <v>1</v>
      </c>
      <c r="I20" s="345">
        <v>0</v>
      </c>
      <c r="J20" s="345">
        <v>1</v>
      </c>
      <c r="K20" s="345">
        <v>0</v>
      </c>
      <c r="L20" s="345">
        <v>0</v>
      </c>
      <c r="M20" s="345">
        <v>0</v>
      </c>
      <c r="N20" s="345">
        <v>0</v>
      </c>
      <c r="O20" s="345">
        <v>0</v>
      </c>
      <c r="P20" s="345">
        <v>0</v>
      </c>
      <c r="Q20" s="345">
        <v>0</v>
      </c>
      <c r="R20" s="345">
        <v>0</v>
      </c>
      <c r="S20" s="345">
        <v>0</v>
      </c>
      <c r="T20" s="345">
        <v>0</v>
      </c>
      <c r="U20" s="345">
        <v>0</v>
      </c>
      <c r="V20" s="345">
        <v>0</v>
      </c>
      <c r="W20" s="345">
        <v>0</v>
      </c>
      <c r="X20" s="345">
        <v>0</v>
      </c>
      <c r="Y20" s="345">
        <v>90</v>
      </c>
      <c r="Z20" s="345">
        <v>599</v>
      </c>
      <c r="AA20" s="946">
        <v>74113258</v>
      </c>
      <c r="AB20" s="946">
        <v>123728</v>
      </c>
      <c r="AC20" s="345">
        <v>3428350</v>
      </c>
      <c r="AD20" s="345">
        <v>516</v>
      </c>
      <c r="AE20" s="346">
        <v>6644</v>
      </c>
    </row>
    <row r="21" spans="1:31" ht="15" customHeight="1">
      <c r="A21" s="1097"/>
      <c r="B21" s="1101"/>
      <c r="C21" s="1102" t="s">
        <v>891</v>
      </c>
      <c r="D21" s="509">
        <f t="shared" si="4"/>
        <v>1</v>
      </c>
      <c r="E21" s="345">
        <v>0</v>
      </c>
      <c r="F21" s="345">
        <v>0</v>
      </c>
      <c r="G21" s="345">
        <v>0</v>
      </c>
      <c r="H21" s="345">
        <v>0</v>
      </c>
      <c r="I21" s="345">
        <v>0</v>
      </c>
      <c r="J21" s="345">
        <v>0</v>
      </c>
      <c r="K21" s="345">
        <v>0</v>
      </c>
      <c r="L21" s="345">
        <v>0</v>
      </c>
      <c r="M21" s="345">
        <v>0</v>
      </c>
      <c r="N21" s="345">
        <v>0</v>
      </c>
      <c r="O21" s="345">
        <v>0</v>
      </c>
      <c r="P21" s="345">
        <v>0</v>
      </c>
      <c r="Q21" s="345">
        <v>0</v>
      </c>
      <c r="R21" s="345">
        <v>1</v>
      </c>
      <c r="S21" s="345">
        <v>0</v>
      </c>
      <c r="T21" s="345">
        <v>0</v>
      </c>
      <c r="U21" s="345">
        <v>0</v>
      </c>
      <c r="V21" s="345">
        <v>0</v>
      </c>
      <c r="W21" s="345">
        <v>0</v>
      </c>
      <c r="X21" s="345">
        <v>0</v>
      </c>
      <c r="Y21" s="345">
        <v>70</v>
      </c>
      <c r="Z21" s="345">
        <v>96</v>
      </c>
      <c r="AA21" s="345">
        <v>33879173</v>
      </c>
      <c r="AB21" s="345">
        <v>352908</v>
      </c>
      <c r="AC21" s="345">
        <v>116400</v>
      </c>
      <c r="AD21" s="345">
        <v>24</v>
      </c>
      <c r="AE21" s="346">
        <v>4850</v>
      </c>
    </row>
    <row r="22" spans="1:31" ht="15" customHeight="1">
      <c r="A22" s="1097"/>
      <c r="B22" s="1101"/>
      <c r="C22" s="1102" t="s">
        <v>892</v>
      </c>
      <c r="D22" s="509">
        <f t="shared" si="4"/>
        <v>1</v>
      </c>
      <c r="E22" s="345">
        <v>0</v>
      </c>
      <c r="F22" s="345">
        <v>0</v>
      </c>
      <c r="G22" s="345">
        <v>0</v>
      </c>
      <c r="H22" s="345">
        <v>0</v>
      </c>
      <c r="I22" s="345">
        <v>0</v>
      </c>
      <c r="J22" s="345">
        <v>0</v>
      </c>
      <c r="K22" s="345">
        <v>0</v>
      </c>
      <c r="L22" s="345">
        <v>0</v>
      </c>
      <c r="M22" s="345">
        <v>0</v>
      </c>
      <c r="N22" s="345">
        <v>0</v>
      </c>
      <c r="O22" s="345">
        <v>0</v>
      </c>
      <c r="P22" s="345">
        <v>0</v>
      </c>
      <c r="Q22" s="345">
        <v>0</v>
      </c>
      <c r="R22" s="345">
        <v>1</v>
      </c>
      <c r="S22" s="345">
        <v>0</v>
      </c>
      <c r="T22" s="345">
        <v>0</v>
      </c>
      <c r="U22" s="345">
        <v>0</v>
      </c>
      <c r="V22" s="345">
        <v>0</v>
      </c>
      <c r="W22" s="345">
        <v>0</v>
      </c>
      <c r="X22" s="345">
        <v>0</v>
      </c>
      <c r="Y22" s="345">
        <v>40</v>
      </c>
      <c r="Z22" s="345">
        <v>72</v>
      </c>
      <c r="AA22" s="345">
        <v>21713185</v>
      </c>
      <c r="AB22" s="345">
        <v>301572</v>
      </c>
      <c r="AC22" s="345">
        <v>1260800</v>
      </c>
      <c r="AD22" s="345">
        <v>84</v>
      </c>
      <c r="AE22" s="346">
        <v>15010</v>
      </c>
    </row>
    <row r="23" spans="1:31" ht="15" customHeight="1">
      <c r="A23" s="1097"/>
      <c r="B23" s="1101"/>
      <c r="C23" s="1102" t="s">
        <v>893</v>
      </c>
      <c r="D23" s="509">
        <f t="shared" si="4"/>
        <v>1</v>
      </c>
      <c r="E23" s="345">
        <v>0</v>
      </c>
      <c r="F23" s="345">
        <v>0</v>
      </c>
      <c r="G23" s="345">
        <v>0</v>
      </c>
      <c r="H23" s="345">
        <v>0</v>
      </c>
      <c r="I23" s="345">
        <v>0</v>
      </c>
      <c r="J23" s="345">
        <v>0</v>
      </c>
      <c r="K23" s="345">
        <v>0</v>
      </c>
      <c r="L23" s="345">
        <v>0</v>
      </c>
      <c r="M23" s="345">
        <v>0</v>
      </c>
      <c r="N23" s="345">
        <v>0</v>
      </c>
      <c r="O23" s="345">
        <v>0</v>
      </c>
      <c r="P23" s="345">
        <v>0</v>
      </c>
      <c r="Q23" s="345">
        <v>0</v>
      </c>
      <c r="R23" s="345">
        <v>1</v>
      </c>
      <c r="S23" s="345">
        <v>0</v>
      </c>
      <c r="T23" s="345">
        <v>0</v>
      </c>
      <c r="U23" s="345">
        <v>0</v>
      </c>
      <c r="V23" s="345">
        <v>0</v>
      </c>
      <c r="W23" s="345">
        <v>0</v>
      </c>
      <c r="X23" s="345">
        <v>0</v>
      </c>
      <c r="Y23" s="345">
        <v>30</v>
      </c>
      <c r="Z23" s="345">
        <v>186</v>
      </c>
      <c r="AA23" s="946">
        <v>35679580</v>
      </c>
      <c r="AB23" s="946">
        <v>191825</v>
      </c>
      <c r="AC23" s="345">
        <v>1086850</v>
      </c>
      <c r="AD23" s="345">
        <v>144</v>
      </c>
      <c r="AE23" s="346">
        <v>7548</v>
      </c>
    </row>
    <row r="24" spans="1:31" ht="15" customHeight="1">
      <c r="A24" s="1097"/>
      <c r="B24" s="1101"/>
      <c r="C24" s="1102" t="s">
        <v>894</v>
      </c>
      <c r="D24" s="509">
        <f t="shared" si="4"/>
        <v>1</v>
      </c>
      <c r="E24" s="345">
        <v>0</v>
      </c>
      <c r="F24" s="345">
        <v>0</v>
      </c>
      <c r="G24" s="345">
        <v>0</v>
      </c>
      <c r="H24" s="345">
        <v>0</v>
      </c>
      <c r="I24" s="345">
        <v>0</v>
      </c>
      <c r="J24" s="345">
        <v>0</v>
      </c>
      <c r="K24" s="345">
        <v>0</v>
      </c>
      <c r="L24" s="345">
        <v>0</v>
      </c>
      <c r="M24" s="345">
        <v>0</v>
      </c>
      <c r="N24" s="345">
        <v>0</v>
      </c>
      <c r="O24" s="345">
        <v>0</v>
      </c>
      <c r="P24" s="345">
        <v>0</v>
      </c>
      <c r="Q24" s="345">
        <v>0</v>
      </c>
      <c r="R24" s="345">
        <v>1</v>
      </c>
      <c r="S24" s="345">
        <v>0</v>
      </c>
      <c r="T24" s="345">
        <v>0</v>
      </c>
      <c r="U24" s="345">
        <v>0</v>
      </c>
      <c r="V24" s="345">
        <v>0</v>
      </c>
      <c r="W24" s="345">
        <v>0</v>
      </c>
      <c r="X24" s="345">
        <v>0</v>
      </c>
      <c r="Y24" s="345">
        <v>120</v>
      </c>
      <c r="Z24" s="345">
        <v>1050</v>
      </c>
      <c r="AA24" s="946">
        <v>109371797</v>
      </c>
      <c r="AB24" s="946">
        <v>104163</v>
      </c>
      <c r="AC24" s="345">
        <v>13206760</v>
      </c>
      <c r="AD24" s="345">
        <v>881</v>
      </c>
      <c r="AE24" s="346">
        <v>14991</v>
      </c>
    </row>
    <row r="25" spans="1:31" ht="15" customHeight="1">
      <c r="A25" s="1097"/>
      <c r="B25" s="1101"/>
      <c r="C25" s="1102" t="s">
        <v>895</v>
      </c>
      <c r="D25" s="509">
        <f t="shared" si="4"/>
        <v>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0</v>
      </c>
      <c r="X25" s="345">
        <v>0</v>
      </c>
      <c r="Y25" s="345">
        <v>0</v>
      </c>
      <c r="Z25" s="345">
        <v>0</v>
      </c>
      <c r="AA25" s="946">
        <v>0</v>
      </c>
      <c r="AB25" s="946">
        <v>0</v>
      </c>
      <c r="AC25" s="345">
        <v>0</v>
      </c>
      <c r="AD25" s="345">
        <v>0</v>
      </c>
      <c r="AE25" s="346">
        <v>0</v>
      </c>
    </row>
    <row r="26" spans="1:31" ht="15" customHeight="1">
      <c r="A26" s="1097"/>
      <c r="B26" s="1101"/>
      <c r="C26" s="1102" t="s">
        <v>949</v>
      </c>
      <c r="D26" s="509">
        <f t="shared" si="4"/>
        <v>1</v>
      </c>
      <c r="E26" s="345">
        <v>0</v>
      </c>
      <c r="F26" s="345">
        <v>0</v>
      </c>
      <c r="G26" s="345">
        <v>0</v>
      </c>
      <c r="H26" s="345">
        <v>0</v>
      </c>
      <c r="I26" s="345">
        <v>0</v>
      </c>
      <c r="J26" s="345">
        <v>0</v>
      </c>
      <c r="K26" s="345">
        <v>0</v>
      </c>
      <c r="L26" s="345">
        <v>0</v>
      </c>
      <c r="M26" s="345">
        <v>0</v>
      </c>
      <c r="N26" s="345">
        <v>0</v>
      </c>
      <c r="O26" s="345">
        <v>0</v>
      </c>
      <c r="P26" s="345">
        <v>0</v>
      </c>
      <c r="Q26" s="345">
        <v>0</v>
      </c>
      <c r="R26" s="345">
        <v>0</v>
      </c>
      <c r="S26" s="345">
        <v>1</v>
      </c>
      <c r="T26" s="345">
        <v>0</v>
      </c>
      <c r="U26" s="345">
        <v>0</v>
      </c>
      <c r="V26" s="345">
        <v>0</v>
      </c>
      <c r="W26" s="345">
        <v>0</v>
      </c>
      <c r="X26" s="345">
        <v>0</v>
      </c>
      <c r="Y26" s="345">
        <v>55</v>
      </c>
      <c r="Z26" s="345">
        <v>196</v>
      </c>
      <c r="AA26" s="946">
        <v>42348474</v>
      </c>
      <c r="AB26" s="946">
        <v>216063</v>
      </c>
      <c r="AC26" s="345">
        <v>1761444</v>
      </c>
      <c r="AD26" s="345">
        <v>85</v>
      </c>
      <c r="AE26" s="346">
        <v>20723</v>
      </c>
    </row>
    <row r="27" spans="1:31" ht="15" customHeight="1">
      <c r="A27" s="1097"/>
      <c r="B27" s="1101"/>
      <c r="C27" s="1102"/>
      <c r="D27" s="1111"/>
      <c r="E27" s="345"/>
      <c r="F27" s="345"/>
      <c r="G27" s="345"/>
      <c r="H27" s="345"/>
      <c r="I27" s="345"/>
      <c r="J27" s="345"/>
      <c r="K27" s="345"/>
      <c r="L27" s="345"/>
      <c r="M27" s="345"/>
      <c r="N27" s="345"/>
      <c r="O27" s="345"/>
      <c r="P27" s="345"/>
      <c r="Q27" s="345"/>
      <c r="R27" s="345"/>
      <c r="S27" s="345"/>
      <c r="T27" s="345"/>
      <c r="U27" s="345"/>
      <c r="V27" s="345"/>
      <c r="W27" s="345"/>
      <c r="X27" s="345"/>
      <c r="Y27" s="345"/>
      <c r="Z27" s="345"/>
      <c r="AA27" s="345"/>
      <c r="AB27" s="946"/>
      <c r="AC27" s="946"/>
      <c r="AD27" s="946"/>
      <c r="AE27" s="1112"/>
    </row>
    <row r="28" spans="1:31" s="952" customFormat="1" ht="15" customHeight="1">
      <c r="A28" s="1107"/>
      <c r="B28" s="1659" t="s">
        <v>896</v>
      </c>
      <c r="C28" s="1393"/>
      <c r="D28" s="1108">
        <f aca="true" t="shared" si="5" ref="D28:AA28">SUM(D29:D32)</f>
        <v>61</v>
      </c>
      <c r="E28" s="513">
        <f t="shared" si="5"/>
        <v>5</v>
      </c>
      <c r="F28" s="513">
        <f t="shared" si="5"/>
        <v>5</v>
      </c>
      <c r="G28" s="513">
        <f t="shared" si="5"/>
        <v>5</v>
      </c>
      <c r="H28" s="513">
        <f t="shared" si="5"/>
        <v>3</v>
      </c>
      <c r="I28" s="513">
        <f t="shared" si="5"/>
        <v>3</v>
      </c>
      <c r="J28" s="513">
        <f t="shared" si="5"/>
        <v>2</v>
      </c>
      <c r="K28" s="513">
        <f t="shared" si="5"/>
        <v>3</v>
      </c>
      <c r="L28" s="513">
        <f t="shared" si="5"/>
        <v>1</v>
      </c>
      <c r="M28" s="513">
        <f t="shared" si="5"/>
        <v>4</v>
      </c>
      <c r="N28" s="513">
        <f t="shared" si="5"/>
        <v>1</v>
      </c>
      <c r="O28" s="513">
        <f t="shared" si="5"/>
        <v>2</v>
      </c>
      <c r="P28" s="513">
        <f t="shared" si="5"/>
        <v>3</v>
      </c>
      <c r="Q28" s="513">
        <f t="shared" si="5"/>
        <v>1</v>
      </c>
      <c r="R28" s="513">
        <f t="shared" si="5"/>
        <v>0</v>
      </c>
      <c r="S28" s="513">
        <f t="shared" si="5"/>
        <v>5</v>
      </c>
      <c r="T28" s="513">
        <f t="shared" si="5"/>
        <v>0</v>
      </c>
      <c r="U28" s="513">
        <f t="shared" si="5"/>
        <v>3</v>
      </c>
      <c r="V28" s="513">
        <f t="shared" si="5"/>
        <v>2</v>
      </c>
      <c r="W28" s="513">
        <f t="shared" si="5"/>
        <v>2</v>
      </c>
      <c r="X28" s="513">
        <f t="shared" si="5"/>
        <v>11</v>
      </c>
      <c r="Y28" s="513">
        <f t="shared" si="5"/>
        <v>2830</v>
      </c>
      <c r="Z28" s="513">
        <f t="shared" si="5"/>
        <v>31412</v>
      </c>
      <c r="AA28" s="513">
        <f t="shared" si="5"/>
        <v>4930004806</v>
      </c>
      <c r="AB28" s="513">
        <v>156946</v>
      </c>
      <c r="AC28" s="513">
        <f>SUM(AC29:AC32)</f>
        <v>308033835</v>
      </c>
      <c r="AD28" s="345" t="s">
        <v>950</v>
      </c>
      <c r="AE28" s="514">
        <v>9806</v>
      </c>
    </row>
    <row r="29" spans="1:31" ht="15" customHeight="1">
      <c r="A29" s="1097"/>
      <c r="B29" s="1101"/>
      <c r="C29" s="1102" t="s">
        <v>897</v>
      </c>
      <c r="D29" s="509">
        <f>SUM(E29:X29)</f>
        <v>12</v>
      </c>
      <c r="E29" s="345">
        <v>1</v>
      </c>
      <c r="F29" s="345">
        <v>1</v>
      </c>
      <c r="G29" s="345">
        <v>2</v>
      </c>
      <c r="H29" s="345">
        <v>1</v>
      </c>
      <c r="I29" s="345">
        <v>1</v>
      </c>
      <c r="J29" s="345">
        <v>0</v>
      </c>
      <c r="K29" s="345">
        <v>1</v>
      </c>
      <c r="L29" s="345">
        <v>1</v>
      </c>
      <c r="M29" s="345">
        <v>1</v>
      </c>
      <c r="N29" s="345">
        <v>0</v>
      </c>
      <c r="O29" s="345">
        <v>0</v>
      </c>
      <c r="P29" s="345">
        <v>1</v>
      </c>
      <c r="Q29" s="345">
        <v>1</v>
      </c>
      <c r="R29" s="345">
        <v>0</v>
      </c>
      <c r="S29" s="345">
        <v>1</v>
      </c>
      <c r="T29" s="345">
        <v>0</v>
      </c>
      <c r="U29" s="345">
        <v>0</v>
      </c>
      <c r="V29" s="345">
        <v>0</v>
      </c>
      <c r="W29" s="345">
        <v>0</v>
      </c>
      <c r="X29" s="345">
        <v>0</v>
      </c>
      <c r="Y29" s="345">
        <v>1020</v>
      </c>
      <c r="Z29" s="345">
        <v>12179</v>
      </c>
      <c r="AA29" s="345">
        <v>1337692978</v>
      </c>
      <c r="AB29" s="946">
        <v>109836</v>
      </c>
      <c r="AC29" s="946">
        <v>53698265</v>
      </c>
      <c r="AD29" s="345" t="s">
        <v>950</v>
      </c>
      <c r="AE29" s="1112">
        <v>4409</v>
      </c>
    </row>
    <row r="30" spans="1:31" ht="15" customHeight="1">
      <c r="A30" s="1097"/>
      <c r="B30" s="1101"/>
      <c r="C30" s="1102" t="s">
        <v>898</v>
      </c>
      <c r="D30" s="509">
        <f>SUM(E30:X30)</f>
        <v>23</v>
      </c>
      <c r="E30" s="345">
        <v>2</v>
      </c>
      <c r="F30" s="345">
        <v>2</v>
      </c>
      <c r="G30" s="345">
        <v>1</v>
      </c>
      <c r="H30" s="345">
        <v>1</v>
      </c>
      <c r="I30" s="345">
        <v>1</v>
      </c>
      <c r="J30" s="345">
        <v>1</v>
      </c>
      <c r="K30" s="345">
        <v>1</v>
      </c>
      <c r="L30" s="345">
        <v>0</v>
      </c>
      <c r="M30" s="345">
        <v>2</v>
      </c>
      <c r="N30" s="345">
        <v>1</v>
      </c>
      <c r="O30" s="345">
        <v>0</v>
      </c>
      <c r="P30" s="345">
        <v>1</v>
      </c>
      <c r="Q30" s="345">
        <v>0</v>
      </c>
      <c r="R30" s="345">
        <v>0</v>
      </c>
      <c r="S30" s="345">
        <v>2</v>
      </c>
      <c r="T30" s="345">
        <v>0</v>
      </c>
      <c r="U30" s="345">
        <v>2</v>
      </c>
      <c r="V30" s="345">
        <v>1</v>
      </c>
      <c r="W30" s="345">
        <v>2</v>
      </c>
      <c r="X30" s="345">
        <v>3</v>
      </c>
      <c r="Y30" s="345">
        <v>1610</v>
      </c>
      <c r="Z30" s="345">
        <v>19233</v>
      </c>
      <c r="AA30" s="345">
        <v>3592311828</v>
      </c>
      <c r="AB30" s="946">
        <v>186778</v>
      </c>
      <c r="AC30" s="946">
        <v>254335570</v>
      </c>
      <c r="AD30" s="345" t="s">
        <v>950</v>
      </c>
      <c r="AE30" s="1112">
        <v>13223</v>
      </c>
    </row>
    <row r="31" spans="1:31" ht="15" customHeight="1">
      <c r="A31" s="1097"/>
      <c r="B31" s="1101"/>
      <c r="C31" s="1102" t="s">
        <v>899</v>
      </c>
      <c r="D31" s="509">
        <f>SUM(E31:X31)</f>
        <v>2</v>
      </c>
      <c r="E31" s="345">
        <v>0</v>
      </c>
      <c r="F31" s="345">
        <v>1</v>
      </c>
      <c r="G31" s="345">
        <v>0</v>
      </c>
      <c r="H31" s="345">
        <v>0</v>
      </c>
      <c r="I31" s="345">
        <v>0</v>
      </c>
      <c r="J31" s="345">
        <v>0</v>
      </c>
      <c r="K31" s="345">
        <v>0</v>
      </c>
      <c r="L31" s="345">
        <v>0</v>
      </c>
      <c r="M31" s="345">
        <v>0</v>
      </c>
      <c r="N31" s="345">
        <v>0</v>
      </c>
      <c r="O31" s="345">
        <v>1</v>
      </c>
      <c r="P31" s="345">
        <v>0</v>
      </c>
      <c r="Q31" s="345">
        <v>0</v>
      </c>
      <c r="R31" s="345">
        <v>0</v>
      </c>
      <c r="S31" s="345">
        <v>0</v>
      </c>
      <c r="T31" s="345">
        <v>0</v>
      </c>
      <c r="U31" s="345">
        <v>0</v>
      </c>
      <c r="V31" s="345">
        <v>0</v>
      </c>
      <c r="W31" s="345">
        <v>0</v>
      </c>
      <c r="X31" s="345">
        <v>0</v>
      </c>
      <c r="Y31" s="345">
        <v>200</v>
      </c>
      <c r="Z31" s="345">
        <v>0</v>
      </c>
      <c r="AA31" s="345">
        <v>0</v>
      </c>
      <c r="AB31" s="345">
        <v>0</v>
      </c>
      <c r="AC31" s="345">
        <v>0</v>
      </c>
      <c r="AD31" s="345">
        <v>0</v>
      </c>
      <c r="AE31" s="346">
        <v>0</v>
      </c>
    </row>
    <row r="32" spans="1:31" ht="15" customHeight="1">
      <c r="A32" s="1097"/>
      <c r="B32" s="1101"/>
      <c r="C32" s="1102" t="s">
        <v>900</v>
      </c>
      <c r="D32" s="509">
        <f>SUM(E32:X32)</f>
        <v>24</v>
      </c>
      <c r="E32" s="345">
        <v>2</v>
      </c>
      <c r="F32" s="345">
        <v>1</v>
      </c>
      <c r="G32" s="345">
        <v>2</v>
      </c>
      <c r="H32" s="345">
        <v>1</v>
      </c>
      <c r="I32" s="345">
        <v>1</v>
      </c>
      <c r="J32" s="345">
        <v>1</v>
      </c>
      <c r="K32" s="345">
        <v>1</v>
      </c>
      <c r="L32" s="345">
        <v>0</v>
      </c>
      <c r="M32" s="345">
        <v>1</v>
      </c>
      <c r="N32" s="345">
        <v>0</v>
      </c>
      <c r="O32" s="345">
        <v>1</v>
      </c>
      <c r="P32" s="345">
        <v>1</v>
      </c>
      <c r="Q32" s="345">
        <v>0</v>
      </c>
      <c r="R32" s="345">
        <v>0</v>
      </c>
      <c r="S32" s="345">
        <v>2</v>
      </c>
      <c r="T32" s="345">
        <v>0</v>
      </c>
      <c r="U32" s="345">
        <v>1</v>
      </c>
      <c r="V32" s="345">
        <v>1</v>
      </c>
      <c r="W32" s="345">
        <v>0</v>
      </c>
      <c r="X32" s="345">
        <v>8</v>
      </c>
      <c r="Y32" s="345">
        <v>0</v>
      </c>
      <c r="Z32" s="345">
        <v>0</v>
      </c>
      <c r="AA32" s="345">
        <v>0</v>
      </c>
      <c r="AB32" s="345">
        <v>0</v>
      </c>
      <c r="AC32" s="345">
        <v>0</v>
      </c>
      <c r="AD32" s="345">
        <v>0</v>
      </c>
      <c r="AE32" s="346">
        <v>0</v>
      </c>
    </row>
    <row r="33" spans="1:31" ht="15" customHeight="1">
      <c r="A33" s="1097"/>
      <c r="B33" s="1101"/>
      <c r="C33" s="1102"/>
      <c r="D33" s="1111"/>
      <c r="E33" s="345"/>
      <c r="F33" s="345"/>
      <c r="G33" s="345"/>
      <c r="H33" s="345"/>
      <c r="I33" s="345"/>
      <c r="J33" s="345"/>
      <c r="K33" s="345"/>
      <c r="L33" s="345"/>
      <c r="M33" s="345"/>
      <c r="N33" s="345"/>
      <c r="O33" s="345"/>
      <c r="P33" s="345"/>
      <c r="Q33" s="345"/>
      <c r="R33" s="345"/>
      <c r="S33" s="345"/>
      <c r="T33" s="345"/>
      <c r="U33" s="345"/>
      <c r="V33" s="345"/>
      <c r="W33" s="345"/>
      <c r="X33" s="345"/>
      <c r="Y33" s="345"/>
      <c r="Z33" s="513"/>
      <c r="AA33" s="345"/>
      <c r="AB33" s="946"/>
      <c r="AC33" s="946"/>
      <c r="AD33" s="946"/>
      <c r="AE33" s="1112"/>
    </row>
    <row r="34" spans="1:31" s="952" customFormat="1" ht="15" customHeight="1">
      <c r="A34" s="1107"/>
      <c r="B34" s="1659" t="s">
        <v>901</v>
      </c>
      <c r="C34" s="1393"/>
      <c r="D34" s="1108">
        <f aca="true" t="shared" si="6" ref="D34:AA34">SUM(D35:D43)</f>
        <v>10</v>
      </c>
      <c r="E34" s="513">
        <f t="shared" si="6"/>
        <v>5</v>
      </c>
      <c r="F34" s="513">
        <f t="shared" si="6"/>
        <v>1</v>
      </c>
      <c r="G34" s="513">
        <f t="shared" si="6"/>
        <v>1</v>
      </c>
      <c r="H34" s="513">
        <f t="shared" si="6"/>
        <v>0</v>
      </c>
      <c r="I34" s="513">
        <f t="shared" si="6"/>
        <v>0</v>
      </c>
      <c r="J34" s="513">
        <f t="shared" si="6"/>
        <v>0</v>
      </c>
      <c r="K34" s="513">
        <f t="shared" si="6"/>
        <v>1</v>
      </c>
      <c r="L34" s="513">
        <f t="shared" si="6"/>
        <v>0</v>
      </c>
      <c r="M34" s="513">
        <f t="shared" si="6"/>
        <v>0</v>
      </c>
      <c r="N34" s="513">
        <f t="shared" si="6"/>
        <v>0</v>
      </c>
      <c r="O34" s="513">
        <f t="shared" si="6"/>
        <v>1</v>
      </c>
      <c r="P34" s="513">
        <f t="shared" si="6"/>
        <v>0</v>
      </c>
      <c r="Q34" s="513">
        <f t="shared" si="6"/>
        <v>0</v>
      </c>
      <c r="R34" s="513">
        <f t="shared" si="6"/>
        <v>0</v>
      </c>
      <c r="S34" s="513">
        <f t="shared" si="6"/>
        <v>0</v>
      </c>
      <c r="T34" s="513">
        <f t="shared" si="6"/>
        <v>0</v>
      </c>
      <c r="U34" s="513">
        <f t="shared" si="6"/>
        <v>1</v>
      </c>
      <c r="V34" s="513">
        <f t="shared" si="6"/>
        <v>0</v>
      </c>
      <c r="W34" s="513">
        <f t="shared" si="6"/>
        <v>0</v>
      </c>
      <c r="X34" s="513">
        <f t="shared" si="6"/>
        <v>0</v>
      </c>
      <c r="Y34" s="513">
        <f t="shared" si="6"/>
        <v>462</v>
      </c>
      <c r="Z34" s="513">
        <f t="shared" si="6"/>
        <v>5035</v>
      </c>
      <c r="AA34" s="513">
        <f t="shared" si="6"/>
        <v>758417696</v>
      </c>
      <c r="AB34" s="513">
        <v>150629</v>
      </c>
      <c r="AC34" s="345" t="s">
        <v>950</v>
      </c>
      <c r="AD34" s="345" t="s">
        <v>950</v>
      </c>
      <c r="AE34" s="346" t="s">
        <v>950</v>
      </c>
    </row>
    <row r="35" spans="1:31" ht="15" customHeight="1">
      <c r="A35" s="1097"/>
      <c r="B35" s="1101"/>
      <c r="C35" s="1102" t="s">
        <v>963</v>
      </c>
      <c r="D35" s="509">
        <f aca="true" t="shared" si="7" ref="D35:D43">SUM(E35:X35)</f>
        <v>1</v>
      </c>
      <c r="E35" s="345">
        <v>0</v>
      </c>
      <c r="F35" s="345">
        <v>0</v>
      </c>
      <c r="G35" s="345">
        <v>0</v>
      </c>
      <c r="H35" s="345">
        <v>0</v>
      </c>
      <c r="I35" s="345">
        <v>0</v>
      </c>
      <c r="J35" s="345">
        <v>0</v>
      </c>
      <c r="K35" s="345">
        <v>1</v>
      </c>
      <c r="L35" s="345">
        <v>0</v>
      </c>
      <c r="M35" s="345">
        <v>0</v>
      </c>
      <c r="N35" s="345">
        <v>0</v>
      </c>
      <c r="O35" s="345">
        <v>0</v>
      </c>
      <c r="P35" s="345">
        <v>0</v>
      </c>
      <c r="Q35" s="345">
        <v>0</v>
      </c>
      <c r="R35" s="345">
        <v>0</v>
      </c>
      <c r="S35" s="345">
        <v>0</v>
      </c>
      <c r="T35" s="345">
        <v>0</v>
      </c>
      <c r="U35" s="345">
        <v>0</v>
      </c>
      <c r="V35" s="345">
        <v>0</v>
      </c>
      <c r="W35" s="345">
        <v>0</v>
      </c>
      <c r="X35" s="345">
        <v>0</v>
      </c>
      <c r="Y35" s="345">
        <v>35</v>
      </c>
      <c r="Z35" s="345">
        <v>252</v>
      </c>
      <c r="AA35" s="345">
        <v>36465346</v>
      </c>
      <c r="AB35" s="345">
        <v>144703</v>
      </c>
      <c r="AC35" s="345" t="s">
        <v>950</v>
      </c>
      <c r="AD35" s="345" t="s">
        <v>950</v>
      </c>
      <c r="AE35" s="346" t="s">
        <v>950</v>
      </c>
    </row>
    <row r="36" spans="1:31" ht="15" customHeight="1">
      <c r="A36" s="1097"/>
      <c r="B36" s="1101"/>
      <c r="C36" s="1102" t="s">
        <v>952</v>
      </c>
      <c r="D36" s="509">
        <f t="shared" si="7"/>
        <v>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0</v>
      </c>
      <c r="X36" s="345">
        <v>0</v>
      </c>
      <c r="Y36" s="345">
        <v>0</v>
      </c>
      <c r="Z36" s="345">
        <v>0</v>
      </c>
      <c r="AA36" s="345">
        <v>0</v>
      </c>
      <c r="AB36" s="345">
        <v>0</v>
      </c>
      <c r="AC36" s="345" t="s">
        <v>953</v>
      </c>
      <c r="AD36" s="345" t="s">
        <v>953</v>
      </c>
      <c r="AE36" s="346" t="s">
        <v>953</v>
      </c>
    </row>
    <row r="37" spans="1:31" ht="15" customHeight="1">
      <c r="A37" s="1097"/>
      <c r="B37" s="1101"/>
      <c r="C37" s="1102" t="s">
        <v>902</v>
      </c>
      <c r="D37" s="509">
        <f t="shared" si="7"/>
        <v>3</v>
      </c>
      <c r="E37" s="345">
        <v>3</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0</v>
      </c>
      <c r="X37" s="345">
        <v>0</v>
      </c>
      <c r="Y37" s="345">
        <v>152</v>
      </c>
      <c r="Z37" s="345">
        <v>1716</v>
      </c>
      <c r="AA37" s="345">
        <v>176201099</v>
      </c>
      <c r="AB37" s="345">
        <v>102681</v>
      </c>
      <c r="AC37" s="345" t="s">
        <v>953</v>
      </c>
      <c r="AD37" s="345" t="s">
        <v>953</v>
      </c>
      <c r="AE37" s="346" t="s">
        <v>953</v>
      </c>
    </row>
    <row r="38" spans="1:31" ht="15" customHeight="1">
      <c r="A38" s="1097"/>
      <c r="B38" s="1101"/>
      <c r="C38" s="1102" t="s">
        <v>954</v>
      </c>
      <c r="D38" s="509">
        <f t="shared" si="7"/>
        <v>1</v>
      </c>
      <c r="E38" s="345">
        <v>0</v>
      </c>
      <c r="F38" s="345">
        <v>1</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0</v>
      </c>
      <c r="X38" s="345">
        <v>0</v>
      </c>
      <c r="Y38" s="345">
        <v>70</v>
      </c>
      <c r="Z38" s="345">
        <v>787</v>
      </c>
      <c r="AA38" s="345">
        <v>128370850</v>
      </c>
      <c r="AB38" s="345">
        <v>163114</v>
      </c>
      <c r="AC38" s="345" t="s">
        <v>953</v>
      </c>
      <c r="AD38" s="345" t="s">
        <v>953</v>
      </c>
      <c r="AE38" s="346" t="s">
        <v>953</v>
      </c>
    </row>
    <row r="39" spans="1:31" ht="15" customHeight="1">
      <c r="A39" s="1097"/>
      <c r="B39" s="1101"/>
      <c r="C39" s="1102" t="s">
        <v>903</v>
      </c>
      <c r="D39" s="509">
        <f t="shared" si="7"/>
        <v>1</v>
      </c>
      <c r="E39" s="345">
        <v>0</v>
      </c>
      <c r="F39" s="345">
        <v>0</v>
      </c>
      <c r="G39" s="345">
        <v>1</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0</v>
      </c>
      <c r="X39" s="345">
        <v>0</v>
      </c>
      <c r="Y39" s="345">
        <v>55</v>
      </c>
      <c r="Z39" s="345">
        <v>635</v>
      </c>
      <c r="AA39" s="345">
        <v>103188308</v>
      </c>
      <c r="AB39" s="345">
        <v>162501</v>
      </c>
      <c r="AC39" s="345" t="s">
        <v>953</v>
      </c>
      <c r="AD39" s="345" t="s">
        <v>953</v>
      </c>
      <c r="AE39" s="346" t="s">
        <v>953</v>
      </c>
    </row>
    <row r="40" spans="1:31" ht="15" customHeight="1">
      <c r="A40" s="1097"/>
      <c r="B40" s="1101"/>
      <c r="C40" s="1102" t="s">
        <v>904</v>
      </c>
      <c r="D40" s="509">
        <f t="shared" si="7"/>
        <v>1</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1</v>
      </c>
      <c r="V40" s="345">
        <v>0</v>
      </c>
      <c r="W40" s="345">
        <v>0</v>
      </c>
      <c r="X40" s="345">
        <v>0</v>
      </c>
      <c r="Y40" s="345">
        <v>100</v>
      </c>
      <c r="Z40" s="345">
        <v>1261</v>
      </c>
      <c r="AA40" s="345">
        <v>314192093</v>
      </c>
      <c r="AB40" s="345">
        <v>249161</v>
      </c>
      <c r="AC40" s="345" t="s">
        <v>953</v>
      </c>
      <c r="AD40" s="345" t="s">
        <v>953</v>
      </c>
      <c r="AE40" s="346" t="s">
        <v>953</v>
      </c>
    </row>
    <row r="41" spans="1:31" ht="15" customHeight="1">
      <c r="A41" s="1097"/>
      <c r="B41" s="1101"/>
      <c r="C41" s="1102" t="s">
        <v>905</v>
      </c>
      <c r="D41" s="509">
        <f t="shared" si="7"/>
        <v>1</v>
      </c>
      <c r="E41" s="345">
        <v>1</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0</v>
      </c>
      <c r="X41" s="345">
        <v>0</v>
      </c>
      <c r="Y41" s="345">
        <v>50</v>
      </c>
      <c r="Z41" s="345">
        <v>384</v>
      </c>
      <c r="AA41" s="345">
        <v>0</v>
      </c>
      <c r="AB41" s="345">
        <v>0</v>
      </c>
      <c r="AC41" s="345" t="s">
        <v>953</v>
      </c>
      <c r="AD41" s="345" t="s">
        <v>953</v>
      </c>
      <c r="AE41" s="346" t="s">
        <v>953</v>
      </c>
    </row>
    <row r="42" spans="1:31" ht="15" customHeight="1">
      <c r="A42" s="1097"/>
      <c r="B42" s="1101"/>
      <c r="C42" s="1102" t="s">
        <v>906</v>
      </c>
      <c r="D42" s="509">
        <f t="shared" si="7"/>
        <v>1</v>
      </c>
      <c r="E42" s="345">
        <v>1</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0</v>
      </c>
      <c r="X42" s="345">
        <v>0</v>
      </c>
      <c r="Y42" s="345">
        <v>0</v>
      </c>
      <c r="Z42" s="345">
        <v>0</v>
      </c>
      <c r="AA42" s="345">
        <v>0</v>
      </c>
      <c r="AB42" s="345">
        <v>0</v>
      </c>
      <c r="AC42" s="345" t="s">
        <v>953</v>
      </c>
      <c r="AD42" s="345" t="s">
        <v>953</v>
      </c>
      <c r="AE42" s="346" t="s">
        <v>953</v>
      </c>
    </row>
    <row r="43" spans="1:31" ht="15" customHeight="1">
      <c r="A43" s="1097"/>
      <c r="B43" s="1101"/>
      <c r="C43" s="1102" t="s">
        <v>955</v>
      </c>
      <c r="D43" s="509">
        <f t="shared" si="7"/>
        <v>1</v>
      </c>
      <c r="E43" s="345">
        <v>0</v>
      </c>
      <c r="F43" s="345">
        <v>0</v>
      </c>
      <c r="G43" s="345">
        <v>0</v>
      </c>
      <c r="H43" s="345">
        <v>0</v>
      </c>
      <c r="I43" s="345">
        <v>0</v>
      </c>
      <c r="J43" s="345">
        <v>0</v>
      </c>
      <c r="K43" s="345">
        <v>0</v>
      </c>
      <c r="L43" s="345">
        <v>0</v>
      </c>
      <c r="M43" s="345">
        <v>0</v>
      </c>
      <c r="N43" s="345">
        <v>0</v>
      </c>
      <c r="O43" s="345">
        <v>1</v>
      </c>
      <c r="P43" s="345">
        <v>0</v>
      </c>
      <c r="Q43" s="345">
        <v>0</v>
      </c>
      <c r="R43" s="345">
        <v>0</v>
      </c>
      <c r="S43" s="345">
        <v>0</v>
      </c>
      <c r="T43" s="345">
        <v>0</v>
      </c>
      <c r="U43" s="345">
        <v>0</v>
      </c>
      <c r="V43" s="345">
        <v>0</v>
      </c>
      <c r="W43" s="345">
        <v>0</v>
      </c>
      <c r="X43" s="345">
        <v>0</v>
      </c>
      <c r="Y43" s="345">
        <v>0</v>
      </c>
      <c r="Z43" s="345">
        <v>0</v>
      </c>
      <c r="AA43" s="345">
        <v>0</v>
      </c>
      <c r="AB43" s="345">
        <v>0</v>
      </c>
      <c r="AC43" s="345" t="s">
        <v>956</v>
      </c>
      <c r="AD43" s="345" t="s">
        <v>956</v>
      </c>
      <c r="AE43" s="346" t="s">
        <v>956</v>
      </c>
    </row>
    <row r="44" spans="1:31" ht="15" customHeight="1">
      <c r="A44" s="1097"/>
      <c r="B44" s="1101"/>
      <c r="C44" s="1102"/>
      <c r="D44" s="1111"/>
      <c r="E44" s="345"/>
      <c r="F44" s="345"/>
      <c r="G44" s="345"/>
      <c r="H44" s="345"/>
      <c r="I44" s="345"/>
      <c r="J44" s="345"/>
      <c r="K44" s="345"/>
      <c r="L44" s="345"/>
      <c r="M44" s="345"/>
      <c r="N44" s="345"/>
      <c r="O44" s="345"/>
      <c r="P44" s="345"/>
      <c r="Q44" s="345"/>
      <c r="R44" s="345"/>
      <c r="S44" s="345"/>
      <c r="T44" s="345"/>
      <c r="U44" s="345"/>
      <c r="V44" s="345"/>
      <c r="W44" s="345"/>
      <c r="X44" s="345"/>
      <c r="Y44" s="513"/>
      <c r="Z44" s="513"/>
      <c r="AA44" s="345"/>
      <c r="AB44" s="946"/>
      <c r="AC44" s="946"/>
      <c r="AD44" s="946"/>
      <c r="AE44" s="1112"/>
    </row>
    <row r="45" spans="1:31" s="952" customFormat="1" ht="15" customHeight="1">
      <c r="A45" s="1107"/>
      <c r="B45" s="1659" t="s">
        <v>957</v>
      </c>
      <c r="C45" s="1393"/>
      <c r="D45" s="1108">
        <f>SUM(E45:X45)</f>
        <v>15</v>
      </c>
      <c r="E45" s="513">
        <v>1</v>
      </c>
      <c r="F45" s="513">
        <v>2</v>
      </c>
      <c r="G45" s="513">
        <v>2</v>
      </c>
      <c r="H45" s="345">
        <v>0</v>
      </c>
      <c r="I45" s="513">
        <v>1</v>
      </c>
      <c r="J45" s="513">
        <v>1</v>
      </c>
      <c r="K45" s="345">
        <v>0</v>
      </c>
      <c r="L45" s="345">
        <v>0</v>
      </c>
      <c r="M45" s="345">
        <v>0</v>
      </c>
      <c r="N45" s="513">
        <v>1</v>
      </c>
      <c r="O45" s="345">
        <v>0</v>
      </c>
      <c r="P45" s="513">
        <v>1</v>
      </c>
      <c r="Q45" s="345">
        <v>0</v>
      </c>
      <c r="R45" s="345">
        <v>0</v>
      </c>
      <c r="S45" s="345">
        <v>0</v>
      </c>
      <c r="T45" s="345">
        <v>0</v>
      </c>
      <c r="U45" s="513">
        <v>0</v>
      </c>
      <c r="V45" s="513">
        <v>5</v>
      </c>
      <c r="W45" s="345">
        <v>0</v>
      </c>
      <c r="X45" s="513">
        <v>1</v>
      </c>
      <c r="Y45" s="513">
        <v>1040</v>
      </c>
      <c r="Z45" s="513">
        <v>12471</v>
      </c>
      <c r="AA45" s="513">
        <v>2069207217</v>
      </c>
      <c r="AB45" s="513">
        <v>165921</v>
      </c>
      <c r="AC45" s="513">
        <v>109836288</v>
      </c>
      <c r="AD45" s="345" t="s">
        <v>966</v>
      </c>
      <c r="AE45" s="346" t="s">
        <v>966</v>
      </c>
    </row>
    <row r="46" spans="1:31" s="952" customFormat="1" ht="15" customHeight="1">
      <c r="A46" s="1107"/>
      <c r="B46" s="1109"/>
      <c r="C46" s="551"/>
      <c r="D46" s="1110"/>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765" t="s">
        <v>958</v>
      </c>
      <c r="AC46" s="1113"/>
      <c r="AD46" s="345"/>
      <c r="AE46" s="346"/>
    </row>
    <row r="47" spans="1:31" s="952" customFormat="1" ht="15" customHeight="1">
      <c r="A47" s="1107"/>
      <c r="B47" s="1659" t="s">
        <v>907</v>
      </c>
      <c r="C47" s="1393"/>
      <c r="D47" s="1108">
        <f aca="true" t="shared" si="8" ref="D47:Z47">SUM(D48:D49)</f>
        <v>3</v>
      </c>
      <c r="E47" s="513">
        <f t="shared" si="8"/>
        <v>1</v>
      </c>
      <c r="F47" s="513">
        <f t="shared" si="8"/>
        <v>0</v>
      </c>
      <c r="G47" s="513">
        <f t="shared" si="8"/>
        <v>0</v>
      </c>
      <c r="H47" s="513">
        <f t="shared" si="8"/>
        <v>1</v>
      </c>
      <c r="I47" s="513">
        <f t="shared" si="8"/>
        <v>0</v>
      </c>
      <c r="J47" s="513">
        <f t="shared" si="8"/>
        <v>0</v>
      </c>
      <c r="K47" s="513">
        <f t="shared" si="8"/>
        <v>0</v>
      </c>
      <c r="L47" s="513">
        <f t="shared" si="8"/>
        <v>0</v>
      </c>
      <c r="M47" s="513">
        <f t="shared" si="8"/>
        <v>0</v>
      </c>
      <c r="N47" s="513">
        <f t="shared" si="8"/>
        <v>0</v>
      </c>
      <c r="O47" s="513">
        <f t="shared" si="8"/>
        <v>1</v>
      </c>
      <c r="P47" s="513">
        <f t="shared" si="8"/>
        <v>0</v>
      </c>
      <c r="Q47" s="513">
        <f t="shared" si="8"/>
        <v>0</v>
      </c>
      <c r="R47" s="513">
        <f t="shared" si="8"/>
        <v>0</v>
      </c>
      <c r="S47" s="513">
        <f t="shared" si="8"/>
        <v>0</v>
      </c>
      <c r="T47" s="513">
        <f t="shared" si="8"/>
        <v>0</v>
      </c>
      <c r="U47" s="513">
        <f t="shared" si="8"/>
        <v>0</v>
      </c>
      <c r="V47" s="513">
        <f t="shared" si="8"/>
        <v>0</v>
      </c>
      <c r="W47" s="513">
        <f t="shared" si="8"/>
        <v>0</v>
      </c>
      <c r="X47" s="513">
        <f t="shared" si="8"/>
        <v>0</v>
      </c>
      <c r="Y47" s="404">
        <f t="shared" si="8"/>
        <v>32</v>
      </c>
      <c r="Z47" s="404">
        <f t="shared" si="8"/>
        <v>10506</v>
      </c>
      <c r="AA47" s="404">
        <v>0</v>
      </c>
      <c r="AB47" s="404">
        <v>0</v>
      </c>
      <c r="AC47" s="404">
        <v>0</v>
      </c>
      <c r="AD47" s="404">
        <v>0</v>
      </c>
      <c r="AE47" s="1114">
        <v>0</v>
      </c>
    </row>
    <row r="48" spans="1:31" ht="15" customHeight="1">
      <c r="A48" s="1097"/>
      <c r="B48" s="1101"/>
      <c r="C48" s="1102" t="s">
        <v>908</v>
      </c>
      <c r="D48" s="509">
        <f>SUM(E48:X48)</f>
        <v>2</v>
      </c>
      <c r="E48" s="345">
        <v>1</v>
      </c>
      <c r="F48" s="345">
        <v>0</v>
      </c>
      <c r="G48" s="345">
        <v>0</v>
      </c>
      <c r="H48" s="345">
        <v>1</v>
      </c>
      <c r="I48" s="345">
        <v>0</v>
      </c>
      <c r="J48" s="345">
        <v>0</v>
      </c>
      <c r="K48" s="345">
        <v>0</v>
      </c>
      <c r="L48" s="345">
        <v>0</v>
      </c>
      <c r="M48" s="345">
        <v>0</v>
      </c>
      <c r="N48" s="345">
        <v>0</v>
      </c>
      <c r="O48" s="345">
        <v>0</v>
      </c>
      <c r="P48" s="345">
        <v>0</v>
      </c>
      <c r="Q48" s="345">
        <v>0</v>
      </c>
      <c r="R48" s="345">
        <v>0</v>
      </c>
      <c r="S48" s="345">
        <v>0</v>
      </c>
      <c r="T48" s="345">
        <v>0</v>
      </c>
      <c r="U48" s="345">
        <v>0</v>
      </c>
      <c r="V48" s="345">
        <v>0</v>
      </c>
      <c r="W48" s="345">
        <v>0</v>
      </c>
      <c r="X48" s="345">
        <v>0</v>
      </c>
      <c r="Y48" s="345">
        <v>0</v>
      </c>
      <c r="Z48" s="345">
        <v>4778</v>
      </c>
      <c r="AA48" s="345">
        <v>0</v>
      </c>
      <c r="AB48" s="345">
        <v>0</v>
      </c>
      <c r="AC48" s="345">
        <v>0</v>
      </c>
      <c r="AD48" s="345">
        <v>0</v>
      </c>
      <c r="AE48" s="346">
        <v>0</v>
      </c>
    </row>
    <row r="49" spans="1:31" ht="15" customHeight="1">
      <c r="A49" s="1097"/>
      <c r="B49" s="748"/>
      <c r="C49" s="1115" t="s">
        <v>909</v>
      </c>
      <c r="D49" s="517">
        <f>SUM(E49:X49)</f>
        <v>1</v>
      </c>
      <c r="E49" s="518">
        <v>0</v>
      </c>
      <c r="F49" s="518">
        <v>0</v>
      </c>
      <c r="G49" s="518">
        <v>0</v>
      </c>
      <c r="H49" s="518">
        <v>0</v>
      </c>
      <c r="I49" s="518">
        <v>0</v>
      </c>
      <c r="J49" s="518">
        <v>0</v>
      </c>
      <c r="K49" s="518">
        <v>0</v>
      </c>
      <c r="L49" s="518">
        <v>0</v>
      </c>
      <c r="M49" s="518">
        <v>0</v>
      </c>
      <c r="N49" s="518">
        <v>0</v>
      </c>
      <c r="O49" s="518">
        <v>1</v>
      </c>
      <c r="P49" s="518">
        <v>0</v>
      </c>
      <c r="Q49" s="518">
        <v>0</v>
      </c>
      <c r="R49" s="518">
        <v>0</v>
      </c>
      <c r="S49" s="518">
        <v>0</v>
      </c>
      <c r="T49" s="518">
        <v>0</v>
      </c>
      <c r="U49" s="518">
        <v>0</v>
      </c>
      <c r="V49" s="518">
        <v>0</v>
      </c>
      <c r="W49" s="518">
        <v>0</v>
      </c>
      <c r="X49" s="518">
        <v>0</v>
      </c>
      <c r="Y49" s="518">
        <v>32</v>
      </c>
      <c r="Z49" s="518">
        <v>5728</v>
      </c>
      <c r="AA49" s="518">
        <v>0</v>
      </c>
      <c r="AB49" s="518">
        <v>0</v>
      </c>
      <c r="AC49" s="518">
        <v>0</v>
      </c>
      <c r="AD49" s="518">
        <v>0</v>
      </c>
      <c r="AE49" s="520">
        <v>0</v>
      </c>
    </row>
    <row r="50" ht="15" customHeight="1"/>
    <row r="51" ht="15.75" customHeight="1"/>
    <row r="52" ht="15" customHeight="1"/>
  </sheetData>
  <mergeCells count="32">
    <mergeCell ref="AC4:AE4"/>
    <mergeCell ref="U5:U6"/>
    <mergeCell ref="W5:W6"/>
    <mergeCell ref="Y5:Y6"/>
    <mergeCell ref="AA5:AA6"/>
    <mergeCell ref="AB5:AB6"/>
    <mergeCell ref="AC5:AC6"/>
    <mergeCell ref="AE5:AE6"/>
    <mergeCell ref="D4:X4"/>
    <mergeCell ref="K5:K6"/>
    <mergeCell ref="L5:L6"/>
    <mergeCell ref="M5:M6"/>
    <mergeCell ref="AA4:AB4"/>
    <mergeCell ref="N5:N6"/>
    <mergeCell ref="O5:O6"/>
    <mergeCell ref="Q5:Q6"/>
    <mergeCell ref="S5:S6"/>
    <mergeCell ref="T5:T6"/>
    <mergeCell ref="B10:C10"/>
    <mergeCell ref="B14:C14"/>
    <mergeCell ref="B28:C28"/>
    <mergeCell ref="D5:D6"/>
    <mergeCell ref="I5:I6"/>
    <mergeCell ref="B34:C34"/>
    <mergeCell ref="B45:C45"/>
    <mergeCell ref="B47:C47"/>
    <mergeCell ref="B4:C6"/>
    <mergeCell ref="B8:C8"/>
    <mergeCell ref="E5:E6"/>
    <mergeCell ref="F5:F6"/>
    <mergeCell ref="G5:G6"/>
    <mergeCell ref="H5:H6"/>
  </mergeCells>
  <printOptions/>
  <pageMargins left="0.75" right="0.75" top="1" bottom="1" header="0.512" footer="0.512"/>
  <pageSetup orientation="portrait" paperSize="9"/>
</worksheet>
</file>

<file path=xl/worksheets/sheet36.xml><?xml version="1.0" encoding="utf-8"?>
<worksheet xmlns="http://schemas.openxmlformats.org/spreadsheetml/2006/main" xmlns:r="http://schemas.openxmlformats.org/officeDocument/2006/relationships">
  <dimension ref="A1:AT154"/>
  <sheetViews>
    <sheetView workbookViewId="0" topLeftCell="A1">
      <selection activeCell="A1" sqref="A1"/>
    </sheetView>
  </sheetViews>
  <sheetFormatPr defaultColWidth="9.00390625" defaultRowHeight="13.5"/>
  <cols>
    <col min="1" max="1" width="2.625" style="23" customWidth="1"/>
    <col min="2" max="2" width="9.625" style="23" customWidth="1"/>
    <col min="3" max="4" width="6.75390625" style="23" customWidth="1"/>
    <col min="5" max="5" width="8.125" style="23" customWidth="1"/>
    <col min="6" max="6" width="8.625" style="23" customWidth="1"/>
    <col min="7" max="8" width="7.625" style="23" customWidth="1"/>
    <col min="9" max="14" width="6.75390625" style="23" customWidth="1"/>
    <col min="15" max="20" width="6.875" style="23" customWidth="1"/>
    <col min="21" max="21" width="12.50390625" style="23" customWidth="1"/>
    <col min="22" max="16384" width="9.00390625" style="23" customWidth="1"/>
  </cols>
  <sheetData>
    <row r="1" spans="1:10" ht="14.25">
      <c r="A1" s="24" t="s">
        <v>978</v>
      </c>
      <c r="B1" s="1116"/>
      <c r="J1" s="26"/>
    </row>
    <row r="2" spans="1:21" ht="12.75" thickBot="1">
      <c r="A2" s="26"/>
      <c r="B2" s="1117">
        <v>-1</v>
      </c>
      <c r="C2" s="26"/>
      <c r="D2" s="26"/>
      <c r="E2" s="26"/>
      <c r="F2" s="26"/>
      <c r="G2" s="26"/>
      <c r="H2" s="26"/>
      <c r="I2" s="26"/>
      <c r="J2" s="26"/>
      <c r="K2" s="26"/>
      <c r="L2" s="26"/>
      <c r="M2" s="26"/>
      <c r="N2" s="164"/>
      <c r="U2" s="164" t="s">
        <v>968</v>
      </c>
    </row>
    <row r="3" spans="1:21" ht="13.5" customHeight="1" thickTop="1">
      <c r="A3" s="1680" t="s">
        <v>1114</v>
      </c>
      <c r="B3" s="1681"/>
      <c r="C3" s="1242" t="s">
        <v>969</v>
      </c>
      <c r="D3" s="1566"/>
      <c r="E3" s="1613" t="s">
        <v>970</v>
      </c>
      <c r="F3" s="1649" t="s">
        <v>971</v>
      </c>
      <c r="G3" s="1690"/>
      <c r="H3" s="1690"/>
      <c r="I3" s="1690"/>
      <c r="J3" s="1690"/>
      <c r="K3" s="1690"/>
      <c r="L3" s="1690"/>
      <c r="M3" s="1690"/>
      <c r="N3" s="1690"/>
      <c r="O3" s="1691"/>
      <c r="P3" s="1691"/>
      <c r="Q3" s="1691"/>
      <c r="R3" s="1691"/>
      <c r="S3" s="1691"/>
      <c r="T3" s="1692"/>
      <c r="U3" s="1675" t="s">
        <v>972</v>
      </c>
    </row>
    <row r="4" spans="1:21" ht="13.5" customHeight="1">
      <c r="A4" s="1682"/>
      <c r="B4" s="1683"/>
      <c r="C4" s="1567"/>
      <c r="D4" s="1569"/>
      <c r="E4" s="1688"/>
      <c r="F4" s="1678" t="s">
        <v>973</v>
      </c>
      <c r="G4" s="1695"/>
      <c r="H4" s="1679"/>
      <c r="I4" s="1331" t="s">
        <v>974</v>
      </c>
      <c r="J4" s="1686"/>
      <c r="K4" s="1678">
        <v>2</v>
      </c>
      <c r="L4" s="1679"/>
      <c r="M4" s="1678">
        <v>3</v>
      </c>
      <c r="N4" s="1679"/>
      <c r="O4" s="1678">
        <v>4</v>
      </c>
      <c r="P4" s="1687"/>
      <c r="Q4" s="1678">
        <v>5</v>
      </c>
      <c r="R4" s="1687"/>
      <c r="S4" s="1678">
        <v>6</v>
      </c>
      <c r="T4" s="1687"/>
      <c r="U4" s="1676"/>
    </row>
    <row r="5" spans="1:21" ht="12">
      <c r="A5" s="1684"/>
      <c r="B5" s="1685"/>
      <c r="C5" s="886" t="s">
        <v>975</v>
      </c>
      <c r="D5" s="886" t="s">
        <v>976</v>
      </c>
      <c r="E5" s="1689"/>
      <c r="F5" s="1118" t="s">
        <v>1317</v>
      </c>
      <c r="G5" s="886" t="s">
        <v>824</v>
      </c>
      <c r="H5" s="886" t="s">
        <v>825</v>
      </c>
      <c r="I5" s="886" t="s">
        <v>824</v>
      </c>
      <c r="J5" s="886" t="s">
        <v>825</v>
      </c>
      <c r="K5" s="886" t="s">
        <v>824</v>
      </c>
      <c r="L5" s="886" t="s">
        <v>825</v>
      </c>
      <c r="M5" s="886" t="s">
        <v>824</v>
      </c>
      <c r="N5" s="886" t="s">
        <v>825</v>
      </c>
      <c r="O5" s="886" t="s">
        <v>824</v>
      </c>
      <c r="P5" s="886" t="s">
        <v>825</v>
      </c>
      <c r="Q5" s="886" t="s">
        <v>824</v>
      </c>
      <c r="R5" s="886" t="s">
        <v>825</v>
      </c>
      <c r="S5" s="886" t="s">
        <v>824</v>
      </c>
      <c r="T5" s="886" t="s">
        <v>825</v>
      </c>
      <c r="U5" s="1677"/>
    </row>
    <row r="6" spans="1:21" ht="13.5" customHeight="1">
      <c r="A6" s="1646" t="s">
        <v>637</v>
      </c>
      <c r="B6" s="1562"/>
      <c r="C6" s="1073">
        <v>352</v>
      </c>
      <c r="D6" s="1026">
        <v>72</v>
      </c>
      <c r="E6" s="1026">
        <v>3747</v>
      </c>
      <c r="F6" s="1026">
        <f>SUM(G6:H6)</f>
        <v>108032</v>
      </c>
      <c r="G6" s="1026">
        <v>55100</v>
      </c>
      <c r="H6" s="1026">
        <v>52932</v>
      </c>
      <c r="I6" s="1026">
        <v>9033</v>
      </c>
      <c r="J6" s="1026">
        <v>8690</v>
      </c>
      <c r="K6" s="1026">
        <v>9491</v>
      </c>
      <c r="L6" s="1026">
        <v>9089</v>
      </c>
      <c r="M6" s="1026">
        <v>9395</v>
      </c>
      <c r="N6" s="1026">
        <v>9108</v>
      </c>
      <c r="O6" s="1026">
        <v>9294</v>
      </c>
      <c r="P6" s="1026">
        <v>8944</v>
      </c>
      <c r="Q6" s="1026">
        <v>9133</v>
      </c>
      <c r="R6" s="1026">
        <v>8682</v>
      </c>
      <c r="S6" s="1026">
        <v>8754</v>
      </c>
      <c r="T6" s="1026">
        <v>8419</v>
      </c>
      <c r="U6" s="1028">
        <v>5148</v>
      </c>
    </row>
    <row r="7" spans="1:21" s="169" customFormat="1" ht="13.5" customHeight="1">
      <c r="A7" s="1272">
        <v>58</v>
      </c>
      <c r="B7" s="1273"/>
      <c r="C7" s="1119">
        <f>SUM(C12:C15)</f>
        <v>351</v>
      </c>
      <c r="D7" s="1120">
        <f>SUM(D12:D15)</f>
        <v>70</v>
      </c>
      <c r="E7" s="1120">
        <f>SUM(E12:E15)</f>
        <v>3735</v>
      </c>
      <c r="F7" s="330">
        <f>SUM(F9:F10)</f>
        <v>108569</v>
      </c>
      <c r="G7" s="330">
        <f>SUM(G9:G10)</f>
        <v>55497</v>
      </c>
      <c r="H7" s="330">
        <f>SUM(H9:H10)</f>
        <v>53072</v>
      </c>
      <c r="I7" s="330">
        <f aca="true" t="shared" si="0" ref="I7:S7">SUM(I12:I15)</f>
        <v>9174</v>
      </c>
      <c r="J7" s="330">
        <f t="shared" si="0"/>
        <v>8603</v>
      </c>
      <c r="K7" s="330">
        <f t="shared" si="0"/>
        <v>9009</v>
      </c>
      <c r="L7" s="330">
        <f t="shared" si="0"/>
        <v>8676</v>
      </c>
      <c r="M7" s="330">
        <f t="shared" si="0"/>
        <v>9500</v>
      </c>
      <c r="N7" s="330">
        <f t="shared" si="0"/>
        <v>9079</v>
      </c>
      <c r="O7" s="330">
        <f t="shared" si="0"/>
        <v>9384</v>
      </c>
      <c r="P7" s="330">
        <f t="shared" si="0"/>
        <v>9107</v>
      </c>
      <c r="Q7" s="330">
        <f t="shared" si="0"/>
        <v>9301</v>
      </c>
      <c r="R7" s="330">
        <f t="shared" si="0"/>
        <v>8935</v>
      </c>
      <c r="S7" s="330">
        <f t="shared" si="0"/>
        <v>9129</v>
      </c>
      <c r="T7" s="330">
        <f>SUM(T9:T10)</f>
        <v>8672</v>
      </c>
      <c r="U7" s="331">
        <f>SUM(U12:U15)</f>
        <v>5156</v>
      </c>
    </row>
    <row r="8" spans="1:21" s="169" customFormat="1" ht="13.5" customHeight="1">
      <c r="A8" s="31"/>
      <c r="B8" s="93"/>
      <c r="C8" s="1119"/>
      <c r="D8" s="1120"/>
      <c r="E8" s="1120"/>
      <c r="F8" s="1120"/>
      <c r="G8" s="330"/>
      <c r="H8" s="330"/>
      <c r="I8" s="330"/>
      <c r="J8" s="330"/>
      <c r="K8" s="330"/>
      <c r="L8" s="330"/>
      <c r="M8" s="330"/>
      <c r="N8" s="330"/>
      <c r="O8" s="330"/>
      <c r="P8" s="330"/>
      <c r="Q8" s="330"/>
      <c r="R8" s="330"/>
      <c r="S8" s="330"/>
      <c r="T8" s="330"/>
      <c r="U8" s="331"/>
    </row>
    <row r="9" spans="1:46" s="169" customFormat="1" ht="13.5" customHeight="1">
      <c r="A9" s="1272" t="s">
        <v>1187</v>
      </c>
      <c r="B9" s="1694"/>
      <c r="C9" s="329">
        <f aca="true" t="shared" si="1" ref="C9:U9">SUM(C18:C32)</f>
        <v>183</v>
      </c>
      <c r="D9" s="330">
        <f t="shared" si="1"/>
        <v>28</v>
      </c>
      <c r="E9" s="330">
        <f t="shared" si="1"/>
        <v>2421</v>
      </c>
      <c r="F9" s="330">
        <f t="shared" si="1"/>
        <v>78485</v>
      </c>
      <c r="G9" s="330">
        <f t="shared" si="1"/>
        <v>40117</v>
      </c>
      <c r="H9" s="330">
        <f t="shared" si="1"/>
        <v>38368</v>
      </c>
      <c r="I9" s="330">
        <f t="shared" si="1"/>
        <v>6470</v>
      </c>
      <c r="J9" s="330">
        <f t="shared" si="1"/>
        <v>6144</v>
      </c>
      <c r="K9" s="330">
        <f t="shared" si="1"/>
        <v>6409</v>
      </c>
      <c r="L9" s="330">
        <f t="shared" si="1"/>
        <v>6124</v>
      </c>
      <c r="M9" s="330">
        <f t="shared" si="1"/>
        <v>6923</v>
      </c>
      <c r="N9" s="330">
        <f t="shared" si="1"/>
        <v>6543</v>
      </c>
      <c r="O9" s="330">
        <f t="shared" si="1"/>
        <v>6815</v>
      </c>
      <c r="P9" s="330">
        <f t="shared" si="1"/>
        <v>6607</v>
      </c>
      <c r="Q9" s="330">
        <f t="shared" si="1"/>
        <v>6791</v>
      </c>
      <c r="R9" s="330">
        <f t="shared" si="1"/>
        <v>6542</v>
      </c>
      <c r="S9" s="330">
        <f t="shared" si="1"/>
        <v>6709</v>
      </c>
      <c r="T9" s="330">
        <f t="shared" si="1"/>
        <v>6408</v>
      </c>
      <c r="U9" s="331">
        <f t="shared" si="1"/>
        <v>3254</v>
      </c>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row>
    <row r="10" spans="1:46" s="169" customFormat="1" ht="13.5" customHeight="1">
      <c r="A10" s="1272" t="s">
        <v>1255</v>
      </c>
      <c r="B10" s="1694"/>
      <c r="C10" s="329">
        <f aca="true" t="shared" si="2" ref="C10:U10">SUM(C34:C67)</f>
        <v>168</v>
      </c>
      <c r="D10" s="330">
        <f t="shared" si="2"/>
        <v>42</v>
      </c>
      <c r="E10" s="330">
        <f t="shared" si="2"/>
        <v>1314</v>
      </c>
      <c r="F10" s="330">
        <f t="shared" si="2"/>
        <v>30084</v>
      </c>
      <c r="G10" s="330">
        <f t="shared" si="2"/>
        <v>15380</v>
      </c>
      <c r="H10" s="338">
        <f t="shared" si="2"/>
        <v>14704</v>
      </c>
      <c r="I10" s="330">
        <f t="shared" si="2"/>
        <v>2704</v>
      </c>
      <c r="J10" s="330">
        <f t="shared" si="2"/>
        <v>2459</v>
      </c>
      <c r="K10" s="330">
        <f t="shared" si="2"/>
        <v>2600</v>
      </c>
      <c r="L10" s="330">
        <f t="shared" si="2"/>
        <v>2552</v>
      </c>
      <c r="M10" s="330">
        <f t="shared" si="2"/>
        <v>2577</v>
      </c>
      <c r="N10" s="330">
        <f t="shared" si="2"/>
        <v>2536</v>
      </c>
      <c r="O10" s="330">
        <f t="shared" si="2"/>
        <v>2569</v>
      </c>
      <c r="P10" s="330">
        <f t="shared" si="2"/>
        <v>2500</v>
      </c>
      <c r="Q10" s="330">
        <f t="shared" si="2"/>
        <v>2510</v>
      </c>
      <c r="R10" s="330">
        <f t="shared" si="2"/>
        <v>2393</v>
      </c>
      <c r="S10" s="330">
        <f t="shared" si="2"/>
        <v>2420</v>
      </c>
      <c r="T10" s="330">
        <f t="shared" si="2"/>
        <v>2264</v>
      </c>
      <c r="U10" s="331">
        <f t="shared" si="2"/>
        <v>1902</v>
      </c>
      <c r="V10" s="888"/>
      <c r="W10" s="888"/>
      <c r="X10" s="888"/>
      <c r="Y10" s="888"/>
      <c r="Z10" s="888"/>
      <c r="AA10" s="888"/>
      <c r="AB10" s="888"/>
      <c r="AC10" s="888"/>
      <c r="AD10" s="888"/>
      <c r="AE10" s="888"/>
      <c r="AF10" s="888"/>
      <c r="AG10" s="888"/>
      <c r="AH10" s="888"/>
      <c r="AI10" s="888"/>
      <c r="AJ10" s="888"/>
      <c r="AK10" s="888"/>
      <c r="AL10" s="888"/>
      <c r="AM10" s="888"/>
      <c r="AN10" s="888"/>
      <c r="AO10" s="888"/>
      <c r="AP10" s="888"/>
      <c r="AQ10" s="888"/>
      <c r="AR10" s="888"/>
      <c r="AS10" s="888"/>
      <c r="AT10" s="888"/>
    </row>
    <row r="11" spans="1:21" ht="13.5" customHeight="1">
      <c r="A11" s="50"/>
      <c r="B11" s="651"/>
      <c r="C11" s="323"/>
      <c r="D11" s="324"/>
      <c r="E11" s="324"/>
      <c r="F11" s="324"/>
      <c r="G11" s="1121"/>
      <c r="H11" s="1121"/>
      <c r="I11" s="1121"/>
      <c r="J11" s="1121"/>
      <c r="K11" s="1121"/>
      <c r="L11" s="1121"/>
      <c r="M11" s="1121"/>
      <c r="N11" s="1121"/>
      <c r="O11" s="1121"/>
      <c r="P11" s="1121"/>
      <c r="Q11" s="1121"/>
      <c r="R11" s="1121"/>
      <c r="S11" s="1121"/>
      <c r="T11" s="1121"/>
      <c r="U11" s="1122"/>
    </row>
    <row r="12" spans="1:21" s="169" customFormat="1" ht="13.5" customHeight="1">
      <c r="A12" s="1272" t="s">
        <v>1123</v>
      </c>
      <c r="B12" s="1693"/>
      <c r="C12" s="1119">
        <f>SUM(C18,C24:C26,C29,C30,C31,C34:C40)</f>
        <v>141</v>
      </c>
      <c r="D12" s="1120">
        <f>SUM(D18,D24:D26,D29,D30,D31,D34:D40)</f>
        <v>16</v>
      </c>
      <c r="E12" s="1120">
        <f>SUM(E18,E24:E26,E29,E30,E31,E34:E40)</f>
        <v>1595</v>
      </c>
      <c r="F12" s="330">
        <f>SUM(G12:H12)</f>
        <v>49117</v>
      </c>
      <c r="G12" s="330">
        <f aca="true" t="shared" si="3" ref="G12:N12">SUM(G18,G24:G26,G29,G30,G31,G34:G40)</f>
        <v>25083</v>
      </c>
      <c r="H12" s="330">
        <f t="shared" si="3"/>
        <v>24034</v>
      </c>
      <c r="I12" s="330">
        <f t="shared" si="3"/>
        <v>4158</v>
      </c>
      <c r="J12" s="330">
        <f t="shared" si="3"/>
        <v>3905</v>
      </c>
      <c r="K12" s="330">
        <f t="shared" si="3"/>
        <v>4063</v>
      </c>
      <c r="L12" s="330">
        <f t="shared" si="3"/>
        <v>3887</v>
      </c>
      <c r="M12" s="330">
        <f t="shared" si="3"/>
        <v>4306</v>
      </c>
      <c r="N12" s="330">
        <f t="shared" si="3"/>
        <v>4203</v>
      </c>
      <c r="O12" s="330">
        <f aca="true" t="shared" si="4" ref="O12:U12">SUM(O18,O24:O26,O29:O31,O34:O40)</f>
        <v>4256</v>
      </c>
      <c r="P12" s="330">
        <f t="shared" si="4"/>
        <v>4160</v>
      </c>
      <c r="Q12" s="330">
        <f t="shared" si="4"/>
        <v>4181</v>
      </c>
      <c r="R12" s="330">
        <f t="shared" si="4"/>
        <v>3953</v>
      </c>
      <c r="S12" s="330">
        <f t="shared" si="4"/>
        <v>4119</v>
      </c>
      <c r="T12" s="330">
        <f t="shared" si="4"/>
        <v>3926</v>
      </c>
      <c r="U12" s="331">
        <f t="shared" si="4"/>
        <v>2182</v>
      </c>
    </row>
    <row r="13" spans="1:21" s="169" customFormat="1" ht="13.5" customHeight="1">
      <c r="A13" s="1272" t="s">
        <v>1125</v>
      </c>
      <c r="B13" s="1693"/>
      <c r="C13" s="1119">
        <f>SUM(C23,C42:C48)</f>
        <v>48</v>
      </c>
      <c r="D13" s="1120">
        <f>SUM(D23,D42:D48)</f>
        <v>26</v>
      </c>
      <c r="E13" s="1120">
        <f>SUM(E23,E42:E48)</f>
        <v>421</v>
      </c>
      <c r="F13" s="330">
        <f>SUM(G13:H13)</f>
        <v>8996</v>
      </c>
      <c r="G13" s="330">
        <f aca="true" t="shared" si="5" ref="G13:U13">SUM(G23,G42:G48)</f>
        <v>4642</v>
      </c>
      <c r="H13" s="330">
        <f t="shared" si="5"/>
        <v>4354</v>
      </c>
      <c r="I13" s="330">
        <f t="shared" si="5"/>
        <v>802</v>
      </c>
      <c r="J13" s="330">
        <f t="shared" si="5"/>
        <v>715</v>
      </c>
      <c r="K13" s="330">
        <f t="shared" si="5"/>
        <v>794</v>
      </c>
      <c r="L13" s="330">
        <f t="shared" si="5"/>
        <v>764</v>
      </c>
      <c r="M13" s="330">
        <f t="shared" si="5"/>
        <v>781</v>
      </c>
      <c r="N13" s="330">
        <f t="shared" si="5"/>
        <v>715</v>
      </c>
      <c r="O13" s="330">
        <f t="shared" si="5"/>
        <v>776</v>
      </c>
      <c r="P13" s="330">
        <f t="shared" si="5"/>
        <v>735</v>
      </c>
      <c r="Q13" s="330">
        <f t="shared" si="5"/>
        <v>731</v>
      </c>
      <c r="R13" s="330">
        <f t="shared" si="5"/>
        <v>719</v>
      </c>
      <c r="S13" s="330">
        <f t="shared" si="5"/>
        <v>758</v>
      </c>
      <c r="T13" s="330">
        <f t="shared" si="5"/>
        <v>706</v>
      </c>
      <c r="U13" s="331">
        <f t="shared" si="5"/>
        <v>605</v>
      </c>
    </row>
    <row r="14" spans="1:21" s="169" customFormat="1" ht="13.5" customHeight="1">
      <c r="A14" s="1272" t="s">
        <v>1127</v>
      </c>
      <c r="B14" s="1693"/>
      <c r="C14" s="1119">
        <f>SUM(C19,C28,C32,C50:C54)</f>
        <v>68</v>
      </c>
      <c r="D14" s="1120">
        <f>SUM(D19,D28,D32,D50:D54)</f>
        <v>21</v>
      </c>
      <c r="E14" s="1120">
        <f>SUM(E19,E28,E32,E50:E54)</f>
        <v>759</v>
      </c>
      <c r="F14" s="330">
        <f>SUM(G14:H14)</f>
        <v>21300</v>
      </c>
      <c r="G14" s="330">
        <f aca="true" t="shared" si="6" ref="G14:U14">SUM(G19,G28,G32,G50:G54)</f>
        <v>10932</v>
      </c>
      <c r="H14" s="330">
        <f t="shared" si="6"/>
        <v>10368</v>
      </c>
      <c r="I14" s="330">
        <f t="shared" si="6"/>
        <v>1792</v>
      </c>
      <c r="J14" s="330">
        <f t="shared" si="6"/>
        <v>1640</v>
      </c>
      <c r="K14" s="330">
        <f t="shared" si="6"/>
        <v>1774</v>
      </c>
      <c r="L14" s="330">
        <f t="shared" si="6"/>
        <v>1682</v>
      </c>
      <c r="M14" s="330">
        <f t="shared" si="6"/>
        <v>1921</v>
      </c>
      <c r="N14" s="330">
        <f t="shared" si="6"/>
        <v>1802</v>
      </c>
      <c r="O14" s="330">
        <f t="shared" si="6"/>
        <v>1802</v>
      </c>
      <c r="P14" s="330">
        <f t="shared" si="6"/>
        <v>1763</v>
      </c>
      <c r="Q14" s="330">
        <f t="shared" si="6"/>
        <v>1854</v>
      </c>
      <c r="R14" s="330">
        <f t="shared" si="6"/>
        <v>1805</v>
      </c>
      <c r="S14" s="330">
        <f t="shared" si="6"/>
        <v>1789</v>
      </c>
      <c r="T14" s="330">
        <f t="shared" si="6"/>
        <v>1676</v>
      </c>
      <c r="U14" s="331">
        <f t="shared" si="6"/>
        <v>1048</v>
      </c>
    </row>
    <row r="15" spans="1:21" s="169" customFormat="1" ht="13.5" customHeight="1">
      <c r="A15" s="1272" t="s">
        <v>1129</v>
      </c>
      <c r="B15" s="1693"/>
      <c r="C15" s="1119">
        <f>SUM(C20:C21,C56:C67)</f>
        <v>94</v>
      </c>
      <c r="D15" s="1120">
        <f>SUM(D20:D21,D56:D67)</f>
        <v>7</v>
      </c>
      <c r="E15" s="1120">
        <f>SUM(E20:E21,E56:E67)</f>
        <v>960</v>
      </c>
      <c r="F15" s="330">
        <f>SUM(G15:H15)</f>
        <v>29156</v>
      </c>
      <c r="G15" s="330">
        <f aca="true" t="shared" si="7" ref="G15:U15">SUM(G20:G21,G56:G67)</f>
        <v>14840</v>
      </c>
      <c r="H15" s="330">
        <f t="shared" si="7"/>
        <v>14316</v>
      </c>
      <c r="I15" s="330">
        <f t="shared" si="7"/>
        <v>2422</v>
      </c>
      <c r="J15" s="330">
        <f t="shared" si="7"/>
        <v>2343</v>
      </c>
      <c r="K15" s="330">
        <f t="shared" si="7"/>
        <v>2378</v>
      </c>
      <c r="L15" s="330">
        <f t="shared" si="7"/>
        <v>2343</v>
      </c>
      <c r="M15" s="330">
        <f t="shared" si="7"/>
        <v>2492</v>
      </c>
      <c r="N15" s="330">
        <f t="shared" si="7"/>
        <v>2359</v>
      </c>
      <c r="O15" s="330">
        <f t="shared" si="7"/>
        <v>2550</v>
      </c>
      <c r="P15" s="330">
        <f t="shared" si="7"/>
        <v>2449</v>
      </c>
      <c r="Q15" s="330">
        <f t="shared" si="7"/>
        <v>2535</v>
      </c>
      <c r="R15" s="330">
        <f t="shared" si="7"/>
        <v>2458</v>
      </c>
      <c r="S15" s="330">
        <f t="shared" si="7"/>
        <v>2463</v>
      </c>
      <c r="T15" s="330">
        <f t="shared" si="7"/>
        <v>2364</v>
      </c>
      <c r="U15" s="331">
        <f t="shared" si="7"/>
        <v>1321</v>
      </c>
    </row>
    <row r="16" spans="1:21" ht="9.75" customHeight="1">
      <c r="A16" s="43"/>
      <c r="B16" s="93"/>
      <c r="C16" s="323"/>
      <c r="D16" s="324"/>
      <c r="E16" s="324"/>
      <c r="F16" s="324"/>
      <c r="G16" s="1121"/>
      <c r="H16" s="1121"/>
      <c r="I16" s="1121"/>
      <c r="J16" s="1121"/>
      <c r="K16" s="1121"/>
      <c r="L16" s="1121"/>
      <c r="M16" s="1121"/>
      <c r="N16" s="1121"/>
      <c r="O16" s="1121"/>
      <c r="P16" s="1121"/>
      <c r="Q16" s="1121"/>
      <c r="R16" s="1121"/>
      <c r="S16" s="1121"/>
      <c r="T16" s="1121"/>
      <c r="U16" s="1122"/>
    </row>
    <row r="17" spans="1:21" ht="9.75" customHeight="1">
      <c r="A17" s="1123"/>
      <c r="B17" s="651"/>
      <c r="C17" s="323"/>
      <c r="D17" s="324"/>
      <c r="E17" s="324"/>
      <c r="F17" s="324"/>
      <c r="G17" s="1121"/>
      <c r="H17" s="1121"/>
      <c r="I17" s="1121"/>
      <c r="J17" s="1121"/>
      <c r="K17" s="1121"/>
      <c r="L17" s="1121"/>
      <c r="M17" s="1121"/>
      <c r="N17" s="1121"/>
      <c r="O17" s="1124"/>
      <c r="P17" s="1124"/>
      <c r="Q17" s="1124"/>
      <c r="R17" s="1124"/>
      <c r="S17" s="1124"/>
      <c r="T17" s="1124"/>
      <c r="U17" s="1125"/>
    </row>
    <row r="18" spans="1:21" ht="13.5" customHeight="1">
      <c r="A18" s="43"/>
      <c r="B18" s="651" t="s">
        <v>1132</v>
      </c>
      <c r="C18" s="593">
        <v>36</v>
      </c>
      <c r="D18" s="558">
        <v>1</v>
      </c>
      <c r="E18" s="558">
        <v>618</v>
      </c>
      <c r="F18" s="324">
        <f>SUM(G18:H18)</f>
        <v>22129</v>
      </c>
      <c r="G18" s="324">
        <v>11384</v>
      </c>
      <c r="H18" s="324">
        <v>10745</v>
      </c>
      <c r="I18" s="558">
        <v>1848</v>
      </c>
      <c r="J18" s="558">
        <v>1642</v>
      </c>
      <c r="K18" s="324">
        <v>1851</v>
      </c>
      <c r="L18" s="558">
        <v>1740</v>
      </c>
      <c r="M18" s="558">
        <v>1963</v>
      </c>
      <c r="N18" s="558">
        <v>1862</v>
      </c>
      <c r="O18" s="558">
        <v>1916</v>
      </c>
      <c r="P18" s="558">
        <v>1925</v>
      </c>
      <c r="Q18" s="558">
        <v>1880</v>
      </c>
      <c r="R18" s="558">
        <v>1807</v>
      </c>
      <c r="S18" s="558">
        <v>1926</v>
      </c>
      <c r="T18" s="558">
        <v>1769</v>
      </c>
      <c r="U18" s="560">
        <v>812</v>
      </c>
    </row>
    <row r="19" spans="1:21" ht="13.5" customHeight="1">
      <c r="A19" s="43"/>
      <c r="B19" s="651" t="s">
        <v>1133</v>
      </c>
      <c r="C19" s="593">
        <v>18</v>
      </c>
      <c r="D19" s="558">
        <v>13</v>
      </c>
      <c r="E19" s="558">
        <v>261</v>
      </c>
      <c r="F19" s="324">
        <f>SUM(G19:H19)</f>
        <v>8057</v>
      </c>
      <c r="G19" s="324">
        <v>4185</v>
      </c>
      <c r="H19" s="324">
        <v>3872</v>
      </c>
      <c r="I19" s="558">
        <v>669</v>
      </c>
      <c r="J19" s="558">
        <v>601</v>
      </c>
      <c r="K19" s="558">
        <v>637</v>
      </c>
      <c r="L19" s="558">
        <v>618</v>
      </c>
      <c r="M19" s="558">
        <v>716</v>
      </c>
      <c r="N19" s="558">
        <v>677</v>
      </c>
      <c r="O19" s="558">
        <v>711</v>
      </c>
      <c r="P19" s="558">
        <v>643</v>
      </c>
      <c r="Q19" s="558">
        <v>743</v>
      </c>
      <c r="R19" s="558">
        <v>696</v>
      </c>
      <c r="S19" s="558">
        <v>709</v>
      </c>
      <c r="T19" s="558">
        <v>637</v>
      </c>
      <c r="U19" s="560">
        <v>351</v>
      </c>
    </row>
    <row r="20" spans="1:21" ht="13.5" customHeight="1">
      <c r="A20" s="43"/>
      <c r="B20" s="651" t="s">
        <v>1135</v>
      </c>
      <c r="C20" s="593">
        <v>21</v>
      </c>
      <c r="D20" s="558">
        <v>1</v>
      </c>
      <c r="E20" s="558">
        <v>275</v>
      </c>
      <c r="F20" s="324">
        <f>SUM(G20:H20)</f>
        <v>8928</v>
      </c>
      <c r="G20" s="324">
        <v>4489</v>
      </c>
      <c r="H20" s="324">
        <v>4439</v>
      </c>
      <c r="I20" s="558">
        <v>702</v>
      </c>
      <c r="J20" s="558">
        <v>734</v>
      </c>
      <c r="K20" s="558">
        <v>669</v>
      </c>
      <c r="L20" s="558">
        <v>705</v>
      </c>
      <c r="M20" s="558">
        <v>766</v>
      </c>
      <c r="N20" s="558">
        <v>707</v>
      </c>
      <c r="O20" s="558">
        <v>767</v>
      </c>
      <c r="P20" s="558">
        <v>739</v>
      </c>
      <c r="Q20" s="558">
        <v>800</v>
      </c>
      <c r="R20" s="558">
        <v>799</v>
      </c>
      <c r="S20" s="558">
        <v>785</v>
      </c>
      <c r="T20" s="558">
        <v>755</v>
      </c>
      <c r="U20" s="560">
        <v>366</v>
      </c>
    </row>
    <row r="21" spans="1:21" ht="13.5" customHeight="1">
      <c r="A21" s="43"/>
      <c r="B21" s="651" t="s">
        <v>1137</v>
      </c>
      <c r="C21" s="593">
        <v>22</v>
      </c>
      <c r="D21" s="345">
        <v>0</v>
      </c>
      <c r="E21" s="558">
        <v>273</v>
      </c>
      <c r="F21" s="324">
        <f>SUM(G21:H21)</f>
        <v>9528</v>
      </c>
      <c r="G21" s="324">
        <v>4892</v>
      </c>
      <c r="H21" s="324">
        <v>4636</v>
      </c>
      <c r="I21" s="558">
        <v>776</v>
      </c>
      <c r="J21" s="558">
        <v>720</v>
      </c>
      <c r="K21" s="558">
        <v>799</v>
      </c>
      <c r="L21" s="558">
        <v>739</v>
      </c>
      <c r="M21" s="558">
        <v>835</v>
      </c>
      <c r="N21" s="558">
        <v>769</v>
      </c>
      <c r="O21" s="558">
        <v>832</v>
      </c>
      <c r="P21" s="558">
        <v>794</v>
      </c>
      <c r="Q21" s="558">
        <v>816</v>
      </c>
      <c r="R21" s="558">
        <v>840</v>
      </c>
      <c r="S21" s="558">
        <v>834</v>
      </c>
      <c r="T21" s="558">
        <v>774</v>
      </c>
      <c r="U21" s="560">
        <v>367</v>
      </c>
    </row>
    <row r="22" spans="1:21" ht="13.5" customHeight="1">
      <c r="A22" s="43"/>
      <c r="B22" s="651"/>
      <c r="C22" s="1126"/>
      <c r="D22" s="345"/>
      <c r="E22" s="1124"/>
      <c r="F22" s="324"/>
      <c r="G22" s="1121"/>
      <c r="H22" s="1121"/>
      <c r="I22" s="1124"/>
      <c r="J22" s="1124"/>
      <c r="K22" s="1124"/>
      <c r="L22" s="1124"/>
      <c r="M22" s="1124"/>
      <c r="N22" s="1124"/>
      <c r="O22" s="1124"/>
      <c r="P22" s="1124"/>
      <c r="Q22" s="1124"/>
      <c r="R22" s="1124"/>
      <c r="S22" s="1124"/>
      <c r="T22" s="1124"/>
      <c r="U22" s="1125"/>
    </row>
    <row r="23" spans="1:21" ht="13.5" customHeight="1">
      <c r="A23" s="43"/>
      <c r="B23" s="651" t="s">
        <v>1139</v>
      </c>
      <c r="C23" s="593">
        <v>11</v>
      </c>
      <c r="D23" s="558">
        <v>5</v>
      </c>
      <c r="E23" s="558">
        <v>138</v>
      </c>
      <c r="F23" s="324">
        <f>SUM(G23:H23)</f>
        <v>3899</v>
      </c>
      <c r="G23" s="324">
        <v>2007</v>
      </c>
      <c r="H23" s="324">
        <v>1892</v>
      </c>
      <c r="I23" s="558">
        <v>322</v>
      </c>
      <c r="J23" s="558">
        <v>302</v>
      </c>
      <c r="K23" s="558">
        <v>323</v>
      </c>
      <c r="L23" s="558">
        <v>340</v>
      </c>
      <c r="M23" s="558">
        <v>338</v>
      </c>
      <c r="N23" s="558">
        <v>300</v>
      </c>
      <c r="O23" s="558">
        <v>343</v>
      </c>
      <c r="P23" s="558">
        <v>334</v>
      </c>
      <c r="Q23" s="558">
        <v>342</v>
      </c>
      <c r="R23" s="558">
        <v>298</v>
      </c>
      <c r="S23" s="558">
        <v>339</v>
      </c>
      <c r="T23" s="558">
        <v>318</v>
      </c>
      <c r="U23" s="560">
        <v>189</v>
      </c>
    </row>
    <row r="24" spans="1:21" ht="13.5" customHeight="1">
      <c r="A24" s="43"/>
      <c r="B24" s="651" t="s">
        <v>1141</v>
      </c>
      <c r="C24" s="593">
        <v>11</v>
      </c>
      <c r="D24" s="345">
        <v>0</v>
      </c>
      <c r="E24" s="558">
        <v>121</v>
      </c>
      <c r="F24" s="324">
        <f>SUM(G24:H24)</f>
        <v>3593</v>
      </c>
      <c r="G24" s="324">
        <v>1800</v>
      </c>
      <c r="H24" s="324">
        <v>1793</v>
      </c>
      <c r="I24" s="558">
        <v>294</v>
      </c>
      <c r="J24" s="558">
        <v>301</v>
      </c>
      <c r="K24" s="558">
        <v>279</v>
      </c>
      <c r="L24" s="558">
        <v>298</v>
      </c>
      <c r="M24" s="558">
        <v>325</v>
      </c>
      <c r="N24" s="558">
        <v>294</v>
      </c>
      <c r="O24" s="558">
        <v>337</v>
      </c>
      <c r="P24" s="558">
        <v>282</v>
      </c>
      <c r="Q24" s="558">
        <v>288</v>
      </c>
      <c r="R24" s="558">
        <v>296</v>
      </c>
      <c r="S24" s="558">
        <v>277</v>
      </c>
      <c r="T24" s="558">
        <v>322</v>
      </c>
      <c r="U24" s="560">
        <v>170</v>
      </c>
    </row>
    <row r="25" spans="1:21" ht="13.5" customHeight="1">
      <c r="A25" s="43"/>
      <c r="B25" s="651" t="s">
        <v>1143</v>
      </c>
      <c r="C25" s="593">
        <v>10</v>
      </c>
      <c r="D25" s="558">
        <v>6</v>
      </c>
      <c r="E25" s="558">
        <v>107</v>
      </c>
      <c r="F25" s="324">
        <f>SUM(G25:H25)</f>
        <v>3245</v>
      </c>
      <c r="G25" s="324">
        <v>1686</v>
      </c>
      <c r="H25" s="324">
        <v>1559</v>
      </c>
      <c r="I25" s="558">
        <v>273</v>
      </c>
      <c r="J25" s="558">
        <v>271</v>
      </c>
      <c r="K25" s="558">
        <v>271</v>
      </c>
      <c r="L25" s="558">
        <v>223</v>
      </c>
      <c r="M25" s="558">
        <v>276</v>
      </c>
      <c r="N25" s="558">
        <v>266</v>
      </c>
      <c r="O25" s="558">
        <v>296</v>
      </c>
      <c r="P25" s="558">
        <v>292</v>
      </c>
      <c r="Q25" s="558">
        <v>278</v>
      </c>
      <c r="R25" s="558">
        <v>239</v>
      </c>
      <c r="S25" s="558">
        <v>292</v>
      </c>
      <c r="T25" s="558">
        <v>268</v>
      </c>
      <c r="U25" s="560">
        <v>146</v>
      </c>
    </row>
    <row r="26" spans="1:21" ht="13.5" customHeight="1">
      <c r="A26" s="43"/>
      <c r="B26" s="651" t="s">
        <v>1144</v>
      </c>
      <c r="C26" s="593">
        <v>9</v>
      </c>
      <c r="D26" s="345">
        <v>0</v>
      </c>
      <c r="E26" s="558">
        <v>89</v>
      </c>
      <c r="F26" s="324">
        <f>SUM(G26:H26)</f>
        <v>2523</v>
      </c>
      <c r="G26" s="324">
        <v>1247</v>
      </c>
      <c r="H26" s="324">
        <v>1276</v>
      </c>
      <c r="I26" s="558">
        <v>212</v>
      </c>
      <c r="J26" s="558">
        <v>224</v>
      </c>
      <c r="K26" s="558">
        <v>204</v>
      </c>
      <c r="L26" s="558">
        <v>208</v>
      </c>
      <c r="M26" s="558">
        <v>221</v>
      </c>
      <c r="N26" s="558">
        <v>208</v>
      </c>
      <c r="O26" s="558">
        <v>210</v>
      </c>
      <c r="P26" s="558">
        <v>213</v>
      </c>
      <c r="Q26" s="558">
        <v>215</v>
      </c>
      <c r="R26" s="558">
        <v>201</v>
      </c>
      <c r="S26" s="558">
        <v>185</v>
      </c>
      <c r="T26" s="558">
        <v>222</v>
      </c>
      <c r="U26" s="560">
        <v>123</v>
      </c>
    </row>
    <row r="27" spans="1:21" ht="13.5" customHeight="1">
      <c r="A27" s="43"/>
      <c r="B27" s="651"/>
      <c r="C27" s="1126"/>
      <c r="D27" s="345"/>
      <c r="E27" s="1124"/>
      <c r="F27" s="324"/>
      <c r="G27" s="1121"/>
      <c r="H27" s="1121"/>
      <c r="I27" s="1124"/>
      <c r="J27" s="1124"/>
      <c r="K27" s="1124"/>
      <c r="L27" s="1124"/>
      <c r="M27" s="1124"/>
      <c r="N27" s="1124"/>
      <c r="O27" s="1124"/>
      <c r="P27" s="1124"/>
      <c r="Q27" s="1124"/>
      <c r="R27" s="1124"/>
      <c r="S27" s="1124"/>
      <c r="T27" s="1124"/>
      <c r="U27" s="1125"/>
    </row>
    <row r="28" spans="1:21" ht="13.5" customHeight="1">
      <c r="A28" s="43"/>
      <c r="B28" s="651" t="s">
        <v>1147</v>
      </c>
      <c r="C28" s="593">
        <v>6</v>
      </c>
      <c r="D28" s="345">
        <v>0</v>
      </c>
      <c r="E28" s="558">
        <v>92</v>
      </c>
      <c r="F28" s="324">
        <f>SUM(G28:H28)</f>
        <v>2867</v>
      </c>
      <c r="G28" s="324">
        <v>1450</v>
      </c>
      <c r="H28" s="324">
        <v>1417</v>
      </c>
      <c r="I28" s="558">
        <v>222</v>
      </c>
      <c r="J28" s="558">
        <v>217</v>
      </c>
      <c r="K28" s="558">
        <v>231</v>
      </c>
      <c r="L28" s="558">
        <v>224</v>
      </c>
      <c r="M28" s="558">
        <v>278</v>
      </c>
      <c r="N28" s="558">
        <v>250</v>
      </c>
      <c r="O28" s="558">
        <v>246</v>
      </c>
      <c r="P28" s="558">
        <v>225</v>
      </c>
      <c r="Q28" s="558">
        <v>245</v>
      </c>
      <c r="R28" s="558">
        <v>250</v>
      </c>
      <c r="S28" s="558">
        <v>228</v>
      </c>
      <c r="T28" s="558">
        <v>251</v>
      </c>
      <c r="U28" s="560">
        <v>125</v>
      </c>
    </row>
    <row r="29" spans="1:21" ht="13.5" customHeight="1">
      <c r="A29" s="43"/>
      <c r="B29" s="651" t="s">
        <v>1149</v>
      </c>
      <c r="C29" s="593">
        <v>12</v>
      </c>
      <c r="D29" s="345">
        <v>0</v>
      </c>
      <c r="E29" s="558">
        <v>156</v>
      </c>
      <c r="F29" s="324">
        <f>SUM(G29:H29)</f>
        <v>5026</v>
      </c>
      <c r="G29" s="324">
        <v>2524</v>
      </c>
      <c r="H29" s="324">
        <v>2502</v>
      </c>
      <c r="I29" s="558">
        <v>403</v>
      </c>
      <c r="J29" s="558">
        <v>444</v>
      </c>
      <c r="K29" s="558">
        <v>411</v>
      </c>
      <c r="L29" s="558">
        <v>372</v>
      </c>
      <c r="M29" s="558">
        <v>430</v>
      </c>
      <c r="N29" s="558">
        <v>449</v>
      </c>
      <c r="O29" s="558">
        <v>442</v>
      </c>
      <c r="P29" s="558">
        <v>435</v>
      </c>
      <c r="Q29" s="558">
        <v>443</v>
      </c>
      <c r="R29" s="558">
        <v>422</v>
      </c>
      <c r="S29" s="558">
        <v>395</v>
      </c>
      <c r="T29" s="558">
        <v>380</v>
      </c>
      <c r="U29" s="560">
        <v>211</v>
      </c>
    </row>
    <row r="30" spans="1:21" ht="13.5" customHeight="1">
      <c r="A30" s="43"/>
      <c r="B30" s="651" t="s">
        <v>1151</v>
      </c>
      <c r="C30" s="593">
        <v>7</v>
      </c>
      <c r="D30" s="345">
        <v>0</v>
      </c>
      <c r="E30" s="558">
        <v>111</v>
      </c>
      <c r="F30" s="324">
        <f>SUM(G30:H30)</f>
        <v>3505</v>
      </c>
      <c r="G30" s="324">
        <v>1812</v>
      </c>
      <c r="H30" s="324">
        <v>1693</v>
      </c>
      <c r="I30" s="558">
        <v>306</v>
      </c>
      <c r="J30" s="558">
        <v>279</v>
      </c>
      <c r="K30" s="558">
        <v>292</v>
      </c>
      <c r="L30" s="558">
        <v>270</v>
      </c>
      <c r="M30" s="558">
        <v>325</v>
      </c>
      <c r="N30" s="558">
        <v>329</v>
      </c>
      <c r="O30" s="558">
        <v>290</v>
      </c>
      <c r="P30" s="558">
        <v>267</v>
      </c>
      <c r="Q30" s="558">
        <v>305</v>
      </c>
      <c r="R30" s="558">
        <v>270</v>
      </c>
      <c r="S30" s="558">
        <v>294</v>
      </c>
      <c r="T30" s="558">
        <v>278</v>
      </c>
      <c r="U30" s="560">
        <v>145</v>
      </c>
    </row>
    <row r="31" spans="1:21" ht="13.5" customHeight="1">
      <c r="A31" s="43"/>
      <c r="B31" s="651" t="s">
        <v>1153</v>
      </c>
      <c r="C31" s="593">
        <v>12</v>
      </c>
      <c r="D31" s="345">
        <v>0</v>
      </c>
      <c r="E31" s="558">
        <v>80</v>
      </c>
      <c r="F31" s="324">
        <f>SUM(G31:H31)</f>
        <v>1988</v>
      </c>
      <c r="G31" s="324">
        <v>1024</v>
      </c>
      <c r="H31" s="324">
        <v>964</v>
      </c>
      <c r="I31" s="558">
        <v>183</v>
      </c>
      <c r="J31" s="558">
        <v>145</v>
      </c>
      <c r="K31" s="558">
        <v>168</v>
      </c>
      <c r="L31" s="558">
        <v>161</v>
      </c>
      <c r="M31" s="558">
        <v>174</v>
      </c>
      <c r="N31" s="558">
        <v>172</v>
      </c>
      <c r="O31" s="558">
        <v>150</v>
      </c>
      <c r="P31" s="558">
        <v>157</v>
      </c>
      <c r="Q31" s="558">
        <v>163</v>
      </c>
      <c r="R31" s="558">
        <v>175</v>
      </c>
      <c r="S31" s="558">
        <v>186</v>
      </c>
      <c r="T31" s="558">
        <v>154</v>
      </c>
      <c r="U31" s="560">
        <v>114</v>
      </c>
    </row>
    <row r="32" spans="1:21" ht="13.5" customHeight="1">
      <c r="A32" s="43"/>
      <c r="B32" s="651" t="s">
        <v>1155</v>
      </c>
      <c r="C32" s="593">
        <v>8</v>
      </c>
      <c r="D32" s="558">
        <v>2</v>
      </c>
      <c r="E32" s="558">
        <v>100</v>
      </c>
      <c r="F32" s="324">
        <f>SUM(G32:H32)</f>
        <v>3197</v>
      </c>
      <c r="G32" s="324">
        <v>1617</v>
      </c>
      <c r="H32" s="324">
        <v>1580</v>
      </c>
      <c r="I32" s="558">
        <v>260</v>
      </c>
      <c r="J32" s="558">
        <v>264</v>
      </c>
      <c r="K32" s="558">
        <v>274</v>
      </c>
      <c r="L32" s="558">
        <v>226</v>
      </c>
      <c r="M32" s="558">
        <v>276</v>
      </c>
      <c r="N32" s="558">
        <v>260</v>
      </c>
      <c r="O32" s="558">
        <v>275</v>
      </c>
      <c r="P32" s="558">
        <v>301</v>
      </c>
      <c r="Q32" s="558">
        <v>273</v>
      </c>
      <c r="R32" s="558">
        <v>249</v>
      </c>
      <c r="S32" s="558">
        <v>259</v>
      </c>
      <c r="T32" s="558">
        <v>280</v>
      </c>
      <c r="U32" s="560">
        <v>135</v>
      </c>
    </row>
    <row r="33" spans="1:21" ht="13.5" customHeight="1">
      <c r="A33" s="43"/>
      <c r="B33" s="651"/>
      <c r="C33" s="1126"/>
      <c r="D33" s="1124"/>
      <c r="E33" s="1124"/>
      <c r="F33" s="324"/>
      <c r="G33" s="1121"/>
      <c r="H33" s="1121"/>
      <c r="I33" s="1124"/>
      <c r="J33" s="1124"/>
      <c r="K33" s="1124"/>
      <c r="L33" s="1124"/>
      <c r="M33" s="1124"/>
      <c r="N33" s="1124"/>
      <c r="O33" s="1124"/>
      <c r="P33" s="1124"/>
      <c r="Q33" s="1124"/>
      <c r="R33" s="1124"/>
      <c r="S33" s="1124"/>
      <c r="T33" s="1124"/>
      <c r="U33" s="1125"/>
    </row>
    <row r="34" spans="1:21" ht="13.5" customHeight="1">
      <c r="A34" s="43"/>
      <c r="B34" s="651" t="s">
        <v>1157</v>
      </c>
      <c r="C34" s="593">
        <v>5</v>
      </c>
      <c r="D34" s="345">
        <v>0</v>
      </c>
      <c r="E34" s="558">
        <v>42</v>
      </c>
      <c r="F34" s="324">
        <f aca="true" t="shared" si="8" ref="F34:F40">SUM(G34:H34)</f>
        <v>1177</v>
      </c>
      <c r="G34" s="324">
        <v>596</v>
      </c>
      <c r="H34" s="324">
        <v>581</v>
      </c>
      <c r="I34" s="558">
        <v>88</v>
      </c>
      <c r="J34" s="558">
        <v>81</v>
      </c>
      <c r="K34" s="558">
        <v>103</v>
      </c>
      <c r="L34" s="558">
        <v>103</v>
      </c>
      <c r="M34" s="558">
        <v>117</v>
      </c>
      <c r="N34" s="558">
        <v>105</v>
      </c>
      <c r="O34" s="558">
        <v>114</v>
      </c>
      <c r="P34" s="558">
        <v>105</v>
      </c>
      <c r="Q34" s="558">
        <v>89</v>
      </c>
      <c r="R34" s="558">
        <v>83</v>
      </c>
      <c r="S34" s="558">
        <v>85</v>
      </c>
      <c r="T34" s="558">
        <v>104</v>
      </c>
      <c r="U34" s="560">
        <v>60</v>
      </c>
    </row>
    <row r="35" spans="1:21" ht="13.5" customHeight="1">
      <c r="A35" s="43"/>
      <c r="B35" s="651" t="s">
        <v>1159</v>
      </c>
      <c r="C35" s="593">
        <v>2</v>
      </c>
      <c r="D35" s="345">
        <v>0</v>
      </c>
      <c r="E35" s="558">
        <v>26</v>
      </c>
      <c r="F35" s="324">
        <f t="shared" si="8"/>
        <v>902</v>
      </c>
      <c r="G35" s="324">
        <v>468</v>
      </c>
      <c r="H35" s="324">
        <v>434</v>
      </c>
      <c r="I35" s="558">
        <v>106</v>
      </c>
      <c r="J35" s="558">
        <v>85</v>
      </c>
      <c r="K35" s="558">
        <v>81</v>
      </c>
      <c r="L35" s="558">
        <v>70</v>
      </c>
      <c r="M35" s="558">
        <v>69</v>
      </c>
      <c r="N35" s="558">
        <v>76</v>
      </c>
      <c r="O35" s="558">
        <v>77</v>
      </c>
      <c r="P35" s="558">
        <v>81</v>
      </c>
      <c r="Q35" s="558">
        <v>74</v>
      </c>
      <c r="R35" s="558">
        <v>68</v>
      </c>
      <c r="S35" s="558">
        <v>61</v>
      </c>
      <c r="T35" s="558">
        <v>54</v>
      </c>
      <c r="U35" s="560">
        <v>35</v>
      </c>
    </row>
    <row r="36" spans="1:21" ht="13.5" customHeight="1">
      <c r="A36" s="43"/>
      <c r="B36" s="651" t="s">
        <v>1161</v>
      </c>
      <c r="C36" s="593">
        <v>6</v>
      </c>
      <c r="D36" s="345">
        <v>0</v>
      </c>
      <c r="E36" s="558">
        <v>60</v>
      </c>
      <c r="F36" s="324">
        <f t="shared" si="8"/>
        <v>1722</v>
      </c>
      <c r="G36" s="324">
        <v>894</v>
      </c>
      <c r="H36" s="324">
        <v>828</v>
      </c>
      <c r="I36" s="558">
        <v>178</v>
      </c>
      <c r="J36" s="558">
        <v>133</v>
      </c>
      <c r="K36" s="558">
        <v>153</v>
      </c>
      <c r="L36" s="558">
        <v>146</v>
      </c>
      <c r="M36" s="558">
        <v>138</v>
      </c>
      <c r="N36" s="558">
        <v>150</v>
      </c>
      <c r="O36" s="558">
        <v>145</v>
      </c>
      <c r="P36" s="558">
        <v>130</v>
      </c>
      <c r="Q36" s="558">
        <v>144</v>
      </c>
      <c r="R36" s="558">
        <v>140</v>
      </c>
      <c r="S36" s="558">
        <v>136</v>
      </c>
      <c r="T36" s="558">
        <v>129</v>
      </c>
      <c r="U36" s="560">
        <v>83</v>
      </c>
    </row>
    <row r="37" spans="1:21" ht="13.5" customHeight="1">
      <c r="A37" s="43"/>
      <c r="B37" s="651" t="s">
        <v>1163</v>
      </c>
      <c r="C37" s="593">
        <v>9</v>
      </c>
      <c r="D37" s="558">
        <v>2</v>
      </c>
      <c r="E37" s="558">
        <v>44</v>
      </c>
      <c r="F37" s="324">
        <f t="shared" si="8"/>
        <v>654</v>
      </c>
      <c r="G37" s="324">
        <v>335</v>
      </c>
      <c r="H37" s="324">
        <v>319</v>
      </c>
      <c r="I37" s="558">
        <v>45</v>
      </c>
      <c r="J37" s="558">
        <v>53</v>
      </c>
      <c r="K37" s="558">
        <v>57</v>
      </c>
      <c r="L37" s="558">
        <v>71</v>
      </c>
      <c r="M37" s="558">
        <v>63</v>
      </c>
      <c r="N37" s="558">
        <v>59</v>
      </c>
      <c r="O37" s="558">
        <v>43</v>
      </c>
      <c r="P37" s="558">
        <v>44</v>
      </c>
      <c r="Q37" s="558">
        <v>66</v>
      </c>
      <c r="R37" s="558">
        <v>49</v>
      </c>
      <c r="S37" s="558">
        <v>61</v>
      </c>
      <c r="T37" s="558">
        <v>43</v>
      </c>
      <c r="U37" s="560">
        <v>68</v>
      </c>
    </row>
    <row r="38" spans="1:21" ht="13.5" customHeight="1">
      <c r="A38" s="43"/>
      <c r="B38" s="651" t="s">
        <v>1165</v>
      </c>
      <c r="C38" s="593">
        <v>8</v>
      </c>
      <c r="D38" s="558">
        <v>6</v>
      </c>
      <c r="E38" s="558">
        <v>53</v>
      </c>
      <c r="F38" s="324">
        <f t="shared" si="8"/>
        <v>872</v>
      </c>
      <c r="G38" s="324">
        <v>452</v>
      </c>
      <c r="H38" s="324">
        <v>420</v>
      </c>
      <c r="I38" s="558">
        <v>70</v>
      </c>
      <c r="J38" s="558">
        <v>74</v>
      </c>
      <c r="K38" s="558">
        <v>76</v>
      </c>
      <c r="L38" s="558">
        <v>67</v>
      </c>
      <c r="M38" s="558">
        <v>76</v>
      </c>
      <c r="N38" s="558">
        <v>74</v>
      </c>
      <c r="O38" s="558">
        <v>75</v>
      </c>
      <c r="P38" s="558">
        <v>75</v>
      </c>
      <c r="Q38" s="558">
        <v>79</v>
      </c>
      <c r="R38" s="558">
        <v>69</v>
      </c>
      <c r="S38" s="558">
        <v>76</v>
      </c>
      <c r="T38" s="558">
        <v>61</v>
      </c>
      <c r="U38" s="560">
        <v>80</v>
      </c>
    </row>
    <row r="39" spans="1:21" ht="13.5" customHeight="1">
      <c r="A39" s="43"/>
      <c r="B39" s="651" t="s">
        <v>1117</v>
      </c>
      <c r="C39" s="593">
        <v>6</v>
      </c>
      <c r="D39" s="345">
        <v>1</v>
      </c>
      <c r="E39" s="558">
        <v>41</v>
      </c>
      <c r="F39" s="324">
        <f t="shared" si="8"/>
        <v>900</v>
      </c>
      <c r="G39" s="324">
        <v>421</v>
      </c>
      <c r="H39" s="324">
        <v>479</v>
      </c>
      <c r="I39" s="558">
        <v>75</v>
      </c>
      <c r="J39" s="558">
        <v>89</v>
      </c>
      <c r="K39" s="558">
        <v>55</v>
      </c>
      <c r="L39" s="558">
        <v>77</v>
      </c>
      <c r="M39" s="558">
        <v>66</v>
      </c>
      <c r="N39" s="558">
        <v>89</v>
      </c>
      <c r="O39" s="558">
        <v>79</v>
      </c>
      <c r="P39" s="558">
        <v>75</v>
      </c>
      <c r="Q39" s="558">
        <v>71</v>
      </c>
      <c r="R39" s="558">
        <v>72</v>
      </c>
      <c r="S39" s="558">
        <v>75</v>
      </c>
      <c r="T39" s="558">
        <v>77</v>
      </c>
      <c r="U39" s="560">
        <v>64</v>
      </c>
    </row>
    <row r="40" spans="1:21" ht="13.5" customHeight="1">
      <c r="A40" s="43"/>
      <c r="B40" s="651" t="s">
        <v>1118</v>
      </c>
      <c r="C40" s="593">
        <v>8</v>
      </c>
      <c r="D40" s="345">
        <v>0</v>
      </c>
      <c r="E40" s="558">
        <v>47</v>
      </c>
      <c r="F40" s="324">
        <f t="shared" si="8"/>
        <v>881</v>
      </c>
      <c r="G40" s="324">
        <v>440</v>
      </c>
      <c r="H40" s="324">
        <v>441</v>
      </c>
      <c r="I40" s="558">
        <v>77</v>
      </c>
      <c r="J40" s="558">
        <v>84</v>
      </c>
      <c r="K40" s="558">
        <v>62</v>
      </c>
      <c r="L40" s="558">
        <v>81</v>
      </c>
      <c r="M40" s="558">
        <v>63</v>
      </c>
      <c r="N40" s="558">
        <v>70</v>
      </c>
      <c r="O40" s="558">
        <v>82</v>
      </c>
      <c r="P40" s="558">
        <v>79</v>
      </c>
      <c r="Q40" s="558">
        <v>86</v>
      </c>
      <c r="R40" s="558">
        <v>62</v>
      </c>
      <c r="S40" s="558">
        <v>70</v>
      </c>
      <c r="T40" s="558">
        <v>65</v>
      </c>
      <c r="U40" s="560">
        <v>71</v>
      </c>
    </row>
    <row r="41" spans="1:21" ht="13.5" customHeight="1">
      <c r="A41" s="43"/>
      <c r="B41" s="651"/>
      <c r="C41" s="1126"/>
      <c r="D41" s="345"/>
      <c r="E41" s="1124"/>
      <c r="F41" s="324"/>
      <c r="G41" s="1121"/>
      <c r="H41" s="1121"/>
      <c r="I41" s="1124"/>
      <c r="J41" s="1124"/>
      <c r="K41" s="1124"/>
      <c r="L41" s="1124"/>
      <c r="M41" s="1124"/>
      <c r="N41" s="1124"/>
      <c r="O41" s="1124"/>
      <c r="P41" s="1124"/>
      <c r="Q41" s="1124"/>
      <c r="R41" s="1124"/>
      <c r="S41" s="1124"/>
      <c r="T41" s="1124"/>
      <c r="U41" s="1125"/>
    </row>
    <row r="42" spans="1:21" ht="13.5" customHeight="1">
      <c r="A42" s="43"/>
      <c r="B42" s="651" t="s">
        <v>1121</v>
      </c>
      <c r="C42" s="593">
        <v>4</v>
      </c>
      <c r="D42" s="558">
        <v>4</v>
      </c>
      <c r="E42" s="558">
        <v>41</v>
      </c>
      <c r="F42" s="324">
        <f aca="true" t="shared" si="9" ref="F42:F48">SUM(G42:H42)</f>
        <v>692</v>
      </c>
      <c r="G42" s="324">
        <v>358</v>
      </c>
      <c r="H42" s="324">
        <v>334</v>
      </c>
      <c r="I42" s="558">
        <v>70</v>
      </c>
      <c r="J42" s="558">
        <v>70</v>
      </c>
      <c r="K42" s="558">
        <v>63</v>
      </c>
      <c r="L42" s="558">
        <v>59</v>
      </c>
      <c r="M42" s="558">
        <v>72</v>
      </c>
      <c r="N42" s="558">
        <v>56</v>
      </c>
      <c r="O42" s="558">
        <v>47</v>
      </c>
      <c r="P42" s="558">
        <v>43</v>
      </c>
      <c r="Q42" s="558">
        <v>53</v>
      </c>
      <c r="R42" s="558">
        <v>60</v>
      </c>
      <c r="S42" s="558">
        <v>53</v>
      </c>
      <c r="T42" s="558">
        <v>46</v>
      </c>
      <c r="U42" s="560">
        <v>58</v>
      </c>
    </row>
    <row r="43" spans="1:21" ht="13.5" customHeight="1">
      <c r="A43" s="43"/>
      <c r="B43" s="651" t="s">
        <v>1122</v>
      </c>
      <c r="C43" s="593">
        <v>8</v>
      </c>
      <c r="D43" s="345">
        <v>2</v>
      </c>
      <c r="E43" s="558">
        <v>58</v>
      </c>
      <c r="F43" s="324">
        <f t="shared" si="9"/>
        <v>1080</v>
      </c>
      <c r="G43" s="324">
        <v>538</v>
      </c>
      <c r="H43" s="324">
        <v>542</v>
      </c>
      <c r="I43" s="558">
        <v>106</v>
      </c>
      <c r="J43" s="558">
        <v>82</v>
      </c>
      <c r="K43" s="558">
        <v>84</v>
      </c>
      <c r="L43" s="558">
        <v>87</v>
      </c>
      <c r="M43" s="558">
        <v>84</v>
      </c>
      <c r="N43" s="558">
        <v>90</v>
      </c>
      <c r="O43" s="558">
        <v>93</v>
      </c>
      <c r="P43" s="558">
        <v>85</v>
      </c>
      <c r="Q43" s="558">
        <v>86</v>
      </c>
      <c r="R43" s="558">
        <v>101</v>
      </c>
      <c r="S43" s="558">
        <v>85</v>
      </c>
      <c r="T43" s="558">
        <v>97</v>
      </c>
      <c r="U43" s="560">
        <v>85</v>
      </c>
    </row>
    <row r="44" spans="1:21" ht="13.5" customHeight="1">
      <c r="A44" s="43"/>
      <c r="B44" s="651" t="s">
        <v>1124</v>
      </c>
      <c r="C44" s="593">
        <v>4</v>
      </c>
      <c r="D44" s="345">
        <v>3</v>
      </c>
      <c r="E44" s="558">
        <v>35</v>
      </c>
      <c r="F44" s="324">
        <f t="shared" si="9"/>
        <v>643</v>
      </c>
      <c r="G44" s="324">
        <v>332</v>
      </c>
      <c r="H44" s="324">
        <v>311</v>
      </c>
      <c r="I44" s="558">
        <v>56</v>
      </c>
      <c r="J44" s="558">
        <v>51</v>
      </c>
      <c r="K44" s="558">
        <v>56</v>
      </c>
      <c r="L44" s="558">
        <v>54</v>
      </c>
      <c r="M44" s="558">
        <v>67</v>
      </c>
      <c r="N44" s="558">
        <v>57</v>
      </c>
      <c r="O44" s="558">
        <v>58</v>
      </c>
      <c r="P44" s="558">
        <v>52</v>
      </c>
      <c r="Q44" s="558">
        <v>51</v>
      </c>
      <c r="R44" s="558">
        <v>53</v>
      </c>
      <c r="S44" s="558">
        <v>44</v>
      </c>
      <c r="T44" s="558">
        <v>44</v>
      </c>
      <c r="U44" s="560">
        <v>50</v>
      </c>
    </row>
    <row r="45" spans="1:21" ht="13.5" customHeight="1">
      <c r="A45" s="43"/>
      <c r="B45" s="651" t="s">
        <v>1126</v>
      </c>
      <c r="C45" s="593">
        <v>8</v>
      </c>
      <c r="D45" s="558">
        <v>1</v>
      </c>
      <c r="E45" s="558">
        <v>49</v>
      </c>
      <c r="F45" s="324">
        <f t="shared" si="9"/>
        <v>1066</v>
      </c>
      <c r="G45" s="324">
        <v>538</v>
      </c>
      <c r="H45" s="324">
        <v>528</v>
      </c>
      <c r="I45" s="558">
        <v>99</v>
      </c>
      <c r="J45" s="558">
        <v>92</v>
      </c>
      <c r="K45" s="558">
        <v>89</v>
      </c>
      <c r="L45" s="558">
        <v>94</v>
      </c>
      <c r="M45" s="558">
        <v>85</v>
      </c>
      <c r="N45" s="558">
        <v>82</v>
      </c>
      <c r="O45" s="558">
        <v>83</v>
      </c>
      <c r="P45" s="558">
        <v>96</v>
      </c>
      <c r="Q45" s="558">
        <v>79</v>
      </c>
      <c r="R45" s="558">
        <v>89</v>
      </c>
      <c r="S45" s="558">
        <v>103</v>
      </c>
      <c r="T45" s="558">
        <v>75</v>
      </c>
      <c r="U45" s="560">
        <v>75</v>
      </c>
    </row>
    <row r="46" spans="1:21" ht="13.5" customHeight="1">
      <c r="A46" s="43"/>
      <c r="B46" s="651" t="s">
        <v>1128</v>
      </c>
      <c r="C46" s="593">
        <v>5</v>
      </c>
      <c r="D46" s="345">
        <v>2</v>
      </c>
      <c r="E46" s="558">
        <v>30</v>
      </c>
      <c r="F46" s="324">
        <f t="shared" si="9"/>
        <v>472</v>
      </c>
      <c r="G46" s="324">
        <v>257</v>
      </c>
      <c r="H46" s="324">
        <v>215</v>
      </c>
      <c r="I46" s="558">
        <v>41</v>
      </c>
      <c r="J46" s="558">
        <v>33</v>
      </c>
      <c r="K46" s="558">
        <v>51</v>
      </c>
      <c r="L46" s="558">
        <v>37</v>
      </c>
      <c r="M46" s="558">
        <v>39</v>
      </c>
      <c r="N46" s="558">
        <v>32</v>
      </c>
      <c r="O46" s="558">
        <v>49</v>
      </c>
      <c r="P46" s="558">
        <v>36</v>
      </c>
      <c r="Q46" s="558">
        <v>34</v>
      </c>
      <c r="R46" s="558">
        <v>40</v>
      </c>
      <c r="S46" s="558">
        <v>43</v>
      </c>
      <c r="T46" s="558">
        <v>37</v>
      </c>
      <c r="U46" s="560">
        <v>46</v>
      </c>
    </row>
    <row r="47" spans="1:21" ht="13.5" customHeight="1">
      <c r="A47" s="43"/>
      <c r="B47" s="651" t="s">
        <v>1130</v>
      </c>
      <c r="C47" s="593">
        <v>4</v>
      </c>
      <c r="D47" s="558">
        <v>4</v>
      </c>
      <c r="E47" s="558">
        <v>35</v>
      </c>
      <c r="F47" s="324">
        <f t="shared" si="9"/>
        <v>531</v>
      </c>
      <c r="G47" s="324">
        <v>275</v>
      </c>
      <c r="H47" s="324">
        <v>256</v>
      </c>
      <c r="I47" s="558">
        <v>43</v>
      </c>
      <c r="J47" s="558">
        <v>50</v>
      </c>
      <c r="K47" s="558">
        <v>54</v>
      </c>
      <c r="L47" s="558">
        <v>39</v>
      </c>
      <c r="M47" s="558">
        <v>43</v>
      </c>
      <c r="N47" s="558">
        <v>47</v>
      </c>
      <c r="O47" s="558">
        <v>51</v>
      </c>
      <c r="P47" s="558">
        <v>40</v>
      </c>
      <c r="Q47" s="558">
        <v>45</v>
      </c>
      <c r="R47" s="558">
        <v>37</v>
      </c>
      <c r="S47" s="558">
        <v>39</v>
      </c>
      <c r="T47" s="558">
        <v>43</v>
      </c>
      <c r="U47" s="560">
        <v>51</v>
      </c>
    </row>
    <row r="48" spans="1:21" ht="13.5" customHeight="1">
      <c r="A48" s="43"/>
      <c r="B48" s="651" t="s">
        <v>1131</v>
      </c>
      <c r="C48" s="593">
        <v>4</v>
      </c>
      <c r="D48" s="345">
        <v>5</v>
      </c>
      <c r="E48" s="558">
        <v>35</v>
      </c>
      <c r="F48" s="324">
        <f t="shared" si="9"/>
        <v>613</v>
      </c>
      <c r="G48" s="324">
        <v>337</v>
      </c>
      <c r="H48" s="324">
        <v>276</v>
      </c>
      <c r="I48" s="558">
        <v>65</v>
      </c>
      <c r="J48" s="558">
        <v>35</v>
      </c>
      <c r="K48" s="558">
        <v>74</v>
      </c>
      <c r="L48" s="558">
        <v>54</v>
      </c>
      <c r="M48" s="558">
        <v>53</v>
      </c>
      <c r="N48" s="558">
        <v>51</v>
      </c>
      <c r="O48" s="558">
        <v>52</v>
      </c>
      <c r="P48" s="558">
        <v>49</v>
      </c>
      <c r="Q48" s="558">
        <v>41</v>
      </c>
      <c r="R48" s="558">
        <v>41</v>
      </c>
      <c r="S48" s="558">
        <v>52</v>
      </c>
      <c r="T48" s="558">
        <v>46</v>
      </c>
      <c r="U48" s="560">
        <v>51</v>
      </c>
    </row>
    <row r="49" spans="1:21" ht="13.5" customHeight="1">
      <c r="A49" s="43"/>
      <c r="B49" s="651"/>
      <c r="C49" s="1126"/>
      <c r="D49" s="345"/>
      <c r="E49" s="1124"/>
      <c r="F49" s="324"/>
      <c r="G49" s="1121"/>
      <c r="H49" s="1121"/>
      <c r="I49" s="1124"/>
      <c r="J49" s="1124"/>
      <c r="K49" s="1124"/>
      <c r="L49" s="1124"/>
      <c r="M49" s="1124"/>
      <c r="N49" s="1124"/>
      <c r="O49" s="1124"/>
      <c r="P49" s="1124"/>
      <c r="Q49" s="1124"/>
      <c r="R49" s="1124"/>
      <c r="S49" s="1124"/>
      <c r="T49" s="1124"/>
      <c r="U49" s="1125"/>
    </row>
    <row r="50" spans="1:21" ht="13.5" customHeight="1">
      <c r="A50" s="43"/>
      <c r="B50" s="651" t="s">
        <v>1134</v>
      </c>
      <c r="C50" s="593">
        <v>7</v>
      </c>
      <c r="D50" s="558">
        <v>1</v>
      </c>
      <c r="E50" s="558">
        <v>82</v>
      </c>
      <c r="F50" s="324">
        <f>SUM(G50:H50)</f>
        <v>2435</v>
      </c>
      <c r="G50" s="324">
        <v>1272</v>
      </c>
      <c r="H50" s="324">
        <v>1163</v>
      </c>
      <c r="I50" s="558">
        <v>234</v>
      </c>
      <c r="J50" s="558">
        <v>178</v>
      </c>
      <c r="K50" s="558">
        <v>193</v>
      </c>
      <c r="L50" s="558">
        <v>226</v>
      </c>
      <c r="M50" s="558">
        <v>227</v>
      </c>
      <c r="N50" s="558">
        <v>200</v>
      </c>
      <c r="O50" s="558">
        <v>212</v>
      </c>
      <c r="P50" s="558">
        <v>176</v>
      </c>
      <c r="Q50" s="558">
        <v>215</v>
      </c>
      <c r="R50" s="558">
        <v>203</v>
      </c>
      <c r="S50" s="558">
        <v>191</v>
      </c>
      <c r="T50" s="558">
        <v>180</v>
      </c>
      <c r="U50" s="560">
        <v>112</v>
      </c>
    </row>
    <row r="51" spans="1:21" ht="13.5" customHeight="1">
      <c r="A51" s="43"/>
      <c r="B51" s="651" t="s">
        <v>1136</v>
      </c>
      <c r="C51" s="593">
        <v>8</v>
      </c>
      <c r="D51" s="345">
        <v>0</v>
      </c>
      <c r="E51" s="558">
        <v>70</v>
      </c>
      <c r="F51" s="324">
        <f>SUM(G51:H51)</f>
        <v>1692</v>
      </c>
      <c r="G51" s="324">
        <v>879</v>
      </c>
      <c r="H51" s="324">
        <v>813</v>
      </c>
      <c r="I51" s="558">
        <v>145</v>
      </c>
      <c r="J51" s="558">
        <v>129</v>
      </c>
      <c r="K51" s="558">
        <v>159</v>
      </c>
      <c r="L51" s="558">
        <v>140</v>
      </c>
      <c r="M51" s="558">
        <v>162</v>
      </c>
      <c r="N51" s="558">
        <v>132</v>
      </c>
      <c r="O51" s="558">
        <v>115</v>
      </c>
      <c r="P51" s="558">
        <v>164</v>
      </c>
      <c r="Q51" s="558">
        <v>151</v>
      </c>
      <c r="R51" s="558">
        <v>139</v>
      </c>
      <c r="S51" s="558">
        <v>147</v>
      </c>
      <c r="T51" s="558">
        <v>109</v>
      </c>
      <c r="U51" s="560">
        <v>100</v>
      </c>
    </row>
    <row r="52" spans="1:21" ht="13.5" customHeight="1">
      <c r="A52" s="43"/>
      <c r="B52" s="651" t="s">
        <v>1138</v>
      </c>
      <c r="C52" s="593">
        <v>8</v>
      </c>
      <c r="D52" s="558">
        <v>1</v>
      </c>
      <c r="E52" s="558">
        <v>46</v>
      </c>
      <c r="F52" s="324">
        <f>SUM(G52:H52)</f>
        <v>904</v>
      </c>
      <c r="G52" s="324">
        <v>457</v>
      </c>
      <c r="H52" s="324">
        <v>447</v>
      </c>
      <c r="I52" s="558">
        <v>74</v>
      </c>
      <c r="J52" s="558">
        <v>68</v>
      </c>
      <c r="K52" s="558">
        <v>73</v>
      </c>
      <c r="L52" s="558">
        <v>79</v>
      </c>
      <c r="M52" s="558">
        <v>86</v>
      </c>
      <c r="N52" s="558">
        <v>83</v>
      </c>
      <c r="O52" s="558">
        <v>79</v>
      </c>
      <c r="P52" s="558">
        <v>73</v>
      </c>
      <c r="Q52" s="558">
        <v>69</v>
      </c>
      <c r="R52" s="558">
        <v>81</v>
      </c>
      <c r="S52" s="558">
        <v>76</v>
      </c>
      <c r="T52" s="558">
        <v>63</v>
      </c>
      <c r="U52" s="560">
        <v>70</v>
      </c>
    </row>
    <row r="53" spans="1:21" ht="13.5" customHeight="1">
      <c r="A53" s="43"/>
      <c r="B53" s="651" t="s">
        <v>1140</v>
      </c>
      <c r="C53" s="593">
        <v>8</v>
      </c>
      <c r="D53" s="345">
        <v>2</v>
      </c>
      <c r="E53" s="558">
        <v>72</v>
      </c>
      <c r="F53" s="324">
        <f>SUM(G53:H53)</f>
        <v>1463</v>
      </c>
      <c r="G53" s="324">
        <v>727</v>
      </c>
      <c r="H53" s="324">
        <v>736</v>
      </c>
      <c r="I53" s="558">
        <v>127</v>
      </c>
      <c r="J53" s="558">
        <v>118</v>
      </c>
      <c r="K53" s="558">
        <v>142</v>
      </c>
      <c r="L53" s="558">
        <v>113</v>
      </c>
      <c r="M53" s="558">
        <v>117</v>
      </c>
      <c r="N53" s="558">
        <v>134</v>
      </c>
      <c r="O53" s="558">
        <v>113</v>
      </c>
      <c r="P53" s="558">
        <v>121</v>
      </c>
      <c r="Q53" s="558">
        <v>106</v>
      </c>
      <c r="R53" s="558">
        <v>137</v>
      </c>
      <c r="S53" s="558">
        <v>122</v>
      </c>
      <c r="T53" s="558">
        <v>113</v>
      </c>
      <c r="U53" s="560">
        <v>100</v>
      </c>
    </row>
    <row r="54" spans="1:21" ht="13.5" customHeight="1">
      <c r="A54" s="43"/>
      <c r="B54" s="651" t="s">
        <v>1142</v>
      </c>
      <c r="C54" s="593">
        <v>5</v>
      </c>
      <c r="D54" s="558">
        <v>2</v>
      </c>
      <c r="E54" s="558">
        <v>36</v>
      </c>
      <c r="F54" s="324">
        <f>SUM(G54:H54)</f>
        <v>685</v>
      </c>
      <c r="G54" s="324">
        <v>345</v>
      </c>
      <c r="H54" s="324">
        <v>340</v>
      </c>
      <c r="I54" s="558">
        <v>61</v>
      </c>
      <c r="J54" s="558">
        <v>65</v>
      </c>
      <c r="K54" s="558">
        <v>65</v>
      </c>
      <c r="L54" s="558">
        <v>56</v>
      </c>
      <c r="M54" s="558">
        <v>59</v>
      </c>
      <c r="N54" s="558">
        <v>66</v>
      </c>
      <c r="O54" s="558">
        <v>51</v>
      </c>
      <c r="P54" s="558">
        <v>60</v>
      </c>
      <c r="Q54" s="558">
        <v>52</v>
      </c>
      <c r="R54" s="558">
        <v>50</v>
      </c>
      <c r="S54" s="558">
        <v>57</v>
      </c>
      <c r="T54" s="558">
        <v>43</v>
      </c>
      <c r="U54" s="560">
        <v>55</v>
      </c>
    </row>
    <row r="55" spans="1:21" ht="13.5" customHeight="1">
      <c r="A55" s="43"/>
      <c r="B55" s="651"/>
      <c r="C55" s="1126"/>
      <c r="D55" s="1124"/>
      <c r="E55" s="1124"/>
      <c r="F55" s="324"/>
      <c r="G55" s="1121"/>
      <c r="H55" s="1121"/>
      <c r="I55" s="1124"/>
      <c r="J55" s="1124"/>
      <c r="K55" s="1124"/>
      <c r="L55" s="1124"/>
      <c r="M55" s="1124"/>
      <c r="N55" s="1124"/>
      <c r="O55" s="1124"/>
      <c r="P55" s="1124"/>
      <c r="Q55" s="1124"/>
      <c r="R55" s="1124"/>
      <c r="S55" s="1124"/>
      <c r="T55" s="1124"/>
      <c r="U55" s="1125"/>
    </row>
    <row r="56" spans="1:21" ht="13.5" customHeight="1">
      <c r="A56" s="43"/>
      <c r="B56" s="651" t="s">
        <v>1145</v>
      </c>
      <c r="C56" s="593">
        <v>4</v>
      </c>
      <c r="D56" s="345">
        <v>0</v>
      </c>
      <c r="E56" s="558">
        <v>28</v>
      </c>
      <c r="F56" s="324">
        <f aca="true" t="shared" si="10" ref="F56:F67">SUM(G56:H56)</f>
        <v>664</v>
      </c>
      <c r="G56" s="324">
        <v>344</v>
      </c>
      <c r="H56" s="324">
        <v>320</v>
      </c>
      <c r="I56" s="558">
        <v>69</v>
      </c>
      <c r="J56" s="558">
        <v>55</v>
      </c>
      <c r="K56" s="558">
        <v>57</v>
      </c>
      <c r="L56" s="558">
        <v>63</v>
      </c>
      <c r="M56" s="558">
        <v>44</v>
      </c>
      <c r="N56" s="558">
        <v>55</v>
      </c>
      <c r="O56" s="558">
        <v>56</v>
      </c>
      <c r="P56" s="558">
        <v>54</v>
      </c>
      <c r="Q56" s="558">
        <v>58</v>
      </c>
      <c r="R56" s="558">
        <v>48</v>
      </c>
      <c r="S56" s="558">
        <v>60</v>
      </c>
      <c r="T56" s="558">
        <v>45</v>
      </c>
      <c r="U56" s="560">
        <v>38</v>
      </c>
    </row>
    <row r="57" spans="1:21" ht="13.5" customHeight="1">
      <c r="A57" s="43"/>
      <c r="B57" s="651" t="s">
        <v>1146</v>
      </c>
      <c r="C57" s="593">
        <v>4</v>
      </c>
      <c r="D57" s="345">
        <v>0</v>
      </c>
      <c r="E57" s="558">
        <v>52</v>
      </c>
      <c r="F57" s="324">
        <f t="shared" si="10"/>
        <v>1618</v>
      </c>
      <c r="G57" s="324">
        <v>820</v>
      </c>
      <c r="H57" s="324">
        <v>798</v>
      </c>
      <c r="I57" s="558">
        <v>142</v>
      </c>
      <c r="J57" s="558">
        <v>138</v>
      </c>
      <c r="K57" s="558">
        <v>129</v>
      </c>
      <c r="L57" s="558">
        <v>135</v>
      </c>
      <c r="M57" s="558">
        <v>164</v>
      </c>
      <c r="N57" s="558">
        <v>132</v>
      </c>
      <c r="O57" s="558">
        <v>151</v>
      </c>
      <c r="P57" s="558">
        <v>126</v>
      </c>
      <c r="Q57" s="558">
        <v>130</v>
      </c>
      <c r="R57" s="558">
        <v>136</v>
      </c>
      <c r="S57" s="558">
        <v>104</v>
      </c>
      <c r="T57" s="558">
        <v>131</v>
      </c>
      <c r="U57" s="560">
        <v>70</v>
      </c>
    </row>
    <row r="58" spans="1:21" ht="13.5" customHeight="1">
      <c r="A58" s="43"/>
      <c r="B58" s="651" t="s">
        <v>1148</v>
      </c>
      <c r="C58" s="593">
        <v>4</v>
      </c>
      <c r="D58" s="345">
        <v>0</v>
      </c>
      <c r="E58" s="558">
        <v>35</v>
      </c>
      <c r="F58" s="324">
        <f t="shared" si="10"/>
        <v>1151</v>
      </c>
      <c r="G58" s="324">
        <v>603</v>
      </c>
      <c r="H58" s="324">
        <v>548</v>
      </c>
      <c r="I58" s="558">
        <v>93</v>
      </c>
      <c r="J58" s="558">
        <v>77</v>
      </c>
      <c r="K58" s="558">
        <v>103</v>
      </c>
      <c r="L58" s="558">
        <v>97</v>
      </c>
      <c r="M58" s="558">
        <v>99</v>
      </c>
      <c r="N58" s="558">
        <v>92</v>
      </c>
      <c r="O58" s="558">
        <v>99</v>
      </c>
      <c r="P58" s="558">
        <v>102</v>
      </c>
      <c r="Q58" s="558">
        <v>106</v>
      </c>
      <c r="R58" s="558">
        <v>72</v>
      </c>
      <c r="S58" s="558">
        <v>103</v>
      </c>
      <c r="T58" s="558">
        <v>108</v>
      </c>
      <c r="U58" s="560">
        <v>49</v>
      </c>
    </row>
    <row r="59" spans="1:21" ht="13.5" customHeight="1">
      <c r="A59" s="43"/>
      <c r="B59" s="651" t="s">
        <v>1150</v>
      </c>
      <c r="C59" s="593">
        <v>4</v>
      </c>
      <c r="D59" s="345">
        <v>1</v>
      </c>
      <c r="E59" s="558">
        <v>35</v>
      </c>
      <c r="F59" s="324">
        <f t="shared" si="10"/>
        <v>827</v>
      </c>
      <c r="G59" s="324">
        <v>429</v>
      </c>
      <c r="H59" s="324">
        <v>398</v>
      </c>
      <c r="I59" s="558">
        <v>76</v>
      </c>
      <c r="J59" s="558">
        <v>74</v>
      </c>
      <c r="K59" s="558">
        <v>77</v>
      </c>
      <c r="L59" s="558">
        <v>62</v>
      </c>
      <c r="M59" s="558">
        <v>60</v>
      </c>
      <c r="N59" s="558">
        <v>63</v>
      </c>
      <c r="O59" s="558">
        <v>75</v>
      </c>
      <c r="P59" s="558">
        <v>74</v>
      </c>
      <c r="Q59" s="558">
        <v>74</v>
      </c>
      <c r="R59" s="558">
        <v>56</v>
      </c>
      <c r="S59" s="558">
        <v>67</v>
      </c>
      <c r="T59" s="558">
        <v>69</v>
      </c>
      <c r="U59" s="560">
        <v>50</v>
      </c>
    </row>
    <row r="60" spans="1:21" ht="13.5" customHeight="1">
      <c r="A60" s="43"/>
      <c r="B60" s="651" t="s">
        <v>1152</v>
      </c>
      <c r="C60" s="593">
        <v>3</v>
      </c>
      <c r="D60" s="558">
        <v>1</v>
      </c>
      <c r="E60" s="558">
        <v>23</v>
      </c>
      <c r="F60" s="324">
        <f t="shared" si="10"/>
        <v>666</v>
      </c>
      <c r="G60" s="324">
        <v>330</v>
      </c>
      <c r="H60" s="324">
        <v>336</v>
      </c>
      <c r="I60" s="558">
        <v>59</v>
      </c>
      <c r="J60" s="558">
        <v>71</v>
      </c>
      <c r="K60" s="558">
        <v>64</v>
      </c>
      <c r="L60" s="558">
        <v>61</v>
      </c>
      <c r="M60" s="558">
        <v>54</v>
      </c>
      <c r="N60" s="558">
        <v>61</v>
      </c>
      <c r="O60" s="558">
        <v>59</v>
      </c>
      <c r="P60" s="558">
        <v>56</v>
      </c>
      <c r="Q60" s="558">
        <v>55</v>
      </c>
      <c r="R60" s="558">
        <v>39</v>
      </c>
      <c r="S60" s="558">
        <v>39</v>
      </c>
      <c r="T60" s="558">
        <v>48</v>
      </c>
      <c r="U60" s="560">
        <v>34</v>
      </c>
    </row>
    <row r="61" spans="1:21" ht="13.5" customHeight="1">
      <c r="A61" s="43"/>
      <c r="B61" s="651" t="s">
        <v>1154</v>
      </c>
      <c r="C61" s="593">
        <v>3</v>
      </c>
      <c r="D61" s="345">
        <v>0</v>
      </c>
      <c r="E61" s="558">
        <v>22</v>
      </c>
      <c r="F61" s="324">
        <f t="shared" si="10"/>
        <v>647</v>
      </c>
      <c r="G61" s="324">
        <v>309</v>
      </c>
      <c r="H61" s="324">
        <v>338</v>
      </c>
      <c r="I61" s="558">
        <v>64</v>
      </c>
      <c r="J61" s="558">
        <v>64</v>
      </c>
      <c r="K61" s="558">
        <v>50</v>
      </c>
      <c r="L61" s="558">
        <v>67</v>
      </c>
      <c r="M61" s="558">
        <v>54</v>
      </c>
      <c r="N61" s="558">
        <v>53</v>
      </c>
      <c r="O61" s="558">
        <v>44</v>
      </c>
      <c r="P61" s="558">
        <v>56</v>
      </c>
      <c r="Q61" s="558">
        <v>51</v>
      </c>
      <c r="R61" s="558">
        <v>51</v>
      </c>
      <c r="S61" s="558">
        <v>46</v>
      </c>
      <c r="T61" s="558">
        <v>47</v>
      </c>
      <c r="U61" s="560">
        <v>32</v>
      </c>
    </row>
    <row r="62" spans="1:21" ht="13.5" customHeight="1">
      <c r="A62" s="43"/>
      <c r="B62" s="651" t="s">
        <v>1156</v>
      </c>
      <c r="C62" s="593">
        <v>4</v>
      </c>
      <c r="D62" s="558">
        <v>4</v>
      </c>
      <c r="E62" s="558">
        <v>28</v>
      </c>
      <c r="F62" s="324">
        <f t="shared" si="10"/>
        <v>486</v>
      </c>
      <c r="G62" s="324">
        <v>244</v>
      </c>
      <c r="H62" s="324">
        <v>242</v>
      </c>
      <c r="I62" s="558">
        <v>45</v>
      </c>
      <c r="J62" s="558">
        <v>38</v>
      </c>
      <c r="K62" s="558">
        <v>43</v>
      </c>
      <c r="L62" s="558">
        <v>40</v>
      </c>
      <c r="M62" s="558">
        <v>36</v>
      </c>
      <c r="N62" s="558">
        <v>49</v>
      </c>
      <c r="O62" s="558">
        <v>45</v>
      </c>
      <c r="P62" s="558">
        <v>32</v>
      </c>
      <c r="Q62" s="558">
        <v>34</v>
      </c>
      <c r="R62" s="558">
        <v>41</v>
      </c>
      <c r="S62" s="558">
        <v>41</v>
      </c>
      <c r="T62" s="558">
        <v>42</v>
      </c>
      <c r="U62" s="560">
        <v>43</v>
      </c>
    </row>
    <row r="63" spans="1:21" ht="13.5" customHeight="1">
      <c r="A63" s="43"/>
      <c r="B63" s="651" t="s">
        <v>1158</v>
      </c>
      <c r="C63" s="593">
        <v>9</v>
      </c>
      <c r="D63" s="345">
        <v>0</v>
      </c>
      <c r="E63" s="558">
        <v>63</v>
      </c>
      <c r="F63" s="324">
        <f t="shared" si="10"/>
        <v>1187</v>
      </c>
      <c r="G63" s="324">
        <v>603</v>
      </c>
      <c r="H63" s="324">
        <v>584</v>
      </c>
      <c r="I63" s="558">
        <v>96</v>
      </c>
      <c r="J63" s="558">
        <v>88</v>
      </c>
      <c r="K63" s="558">
        <v>99</v>
      </c>
      <c r="L63" s="558">
        <v>94</v>
      </c>
      <c r="M63" s="558">
        <v>87</v>
      </c>
      <c r="N63" s="558">
        <v>98</v>
      </c>
      <c r="O63" s="558">
        <v>122</v>
      </c>
      <c r="P63" s="558">
        <v>106</v>
      </c>
      <c r="Q63" s="558">
        <v>95</v>
      </c>
      <c r="R63" s="558">
        <v>111</v>
      </c>
      <c r="S63" s="558">
        <v>104</v>
      </c>
      <c r="T63" s="558">
        <v>87</v>
      </c>
      <c r="U63" s="560">
        <v>93</v>
      </c>
    </row>
    <row r="64" spans="1:21" ht="13.5" customHeight="1">
      <c r="A64" s="43"/>
      <c r="B64" s="651" t="s">
        <v>1160</v>
      </c>
      <c r="C64" s="593">
        <v>6</v>
      </c>
      <c r="D64" s="345">
        <v>0</v>
      </c>
      <c r="E64" s="558">
        <v>51</v>
      </c>
      <c r="F64" s="324">
        <f t="shared" si="10"/>
        <v>1684</v>
      </c>
      <c r="G64" s="324">
        <v>854</v>
      </c>
      <c r="H64" s="324">
        <v>830</v>
      </c>
      <c r="I64" s="558">
        <v>132</v>
      </c>
      <c r="J64" s="558">
        <v>133</v>
      </c>
      <c r="K64" s="558">
        <v>142</v>
      </c>
      <c r="L64" s="558">
        <v>124</v>
      </c>
      <c r="M64" s="558">
        <v>147</v>
      </c>
      <c r="N64" s="558">
        <v>140</v>
      </c>
      <c r="O64" s="558">
        <v>137</v>
      </c>
      <c r="P64" s="558">
        <v>166</v>
      </c>
      <c r="Q64" s="558">
        <v>151</v>
      </c>
      <c r="R64" s="558">
        <v>136</v>
      </c>
      <c r="S64" s="558">
        <v>145</v>
      </c>
      <c r="T64" s="558">
        <v>131</v>
      </c>
      <c r="U64" s="560">
        <v>73</v>
      </c>
    </row>
    <row r="65" spans="1:21" ht="13.5" customHeight="1">
      <c r="A65" s="43"/>
      <c r="B65" s="651" t="s">
        <v>1162</v>
      </c>
      <c r="C65" s="593">
        <v>4</v>
      </c>
      <c r="D65" s="345">
        <v>0</v>
      </c>
      <c r="E65" s="558">
        <v>30</v>
      </c>
      <c r="F65" s="324">
        <f t="shared" si="10"/>
        <v>647</v>
      </c>
      <c r="G65" s="324">
        <v>336</v>
      </c>
      <c r="H65" s="324">
        <v>311</v>
      </c>
      <c r="I65" s="558">
        <v>72</v>
      </c>
      <c r="J65" s="558">
        <v>61</v>
      </c>
      <c r="K65" s="558">
        <v>54</v>
      </c>
      <c r="L65" s="558">
        <v>53</v>
      </c>
      <c r="M65" s="558">
        <v>51</v>
      </c>
      <c r="N65" s="558">
        <v>47</v>
      </c>
      <c r="O65" s="558">
        <v>63</v>
      </c>
      <c r="P65" s="558">
        <v>56</v>
      </c>
      <c r="Q65" s="558">
        <v>56</v>
      </c>
      <c r="R65" s="558">
        <v>42</v>
      </c>
      <c r="S65" s="558">
        <v>40</v>
      </c>
      <c r="T65" s="558">
        <v>52</v>
      </c>
      <c r="U65" s="560">
        <v>43</v>
      </c>
    </row>
    <row r="66" spans="1:21" ht="13.5" customHeight="1">
      <c r="A66" s="43"/>
      <c r="B66" s="651" t="s">
        <v>1164</v>
      </c>
      <c r="C66" s="593">
        <v>3</v>
      </c>
      <c r="D66" s="345">
        <v>0</v>
      </c>
      <c r="E66" s="558">
        <v>20</v>
      </c>
      <c r="F66" s="324">
        <f t="shared" si="10"/>
        <v>503</v>
      </c>
      <c r="G66" s="324">
        <v>265</v>
      </c>
      <c r="H66" s="324">
        <v>238</v>
      </c>
      <c r="I66" s="558">
        <v>40</v>
      </c>
      <c r="J66" s="558">
        <v>41</v>
      </c>
      <c r="K66" s="558">
        <v>43</v>
      </c>
      <c r="L66" s="558">
        <v>39</v>
      </c>
      <c r="M66" s="558">
        <v>40</v>
      </c>
      <c r="N66" s="558">
        <v>36</v>
      </c>
      <c r="O66" s="558">
        <v>46</v>
      </c>
      <c r="P66" s="558">
        <v>47</v>
      </c>
      <c r="Q66" s="558">
        <v>50</v>
      </c>
      <c r="R66" s="558">
        <v>39</v>
      </c>
      <c r="S66" s="558">
        <v>46</v>
      </c>
      <c r="T66" s="558">
        <v>36</v>
      </c>
      <c r="U66" s="560">
        <v>29</v>
      </c>
    </row>
    <row r="67" spans="1:21" ht="13.5" customHeight="1">
      <c r="A67" s="1127"/>
      <c r="B67" s="1128" t="s">
        <v>1166</v>
      </c>
      <c r="C67" s="1129">
        <v>3</v>
      </c>
      <c r="D67" s="518">
        <v>0</v>
      </c>
      <c r="E67" s="567">
        <v>25</v>
      </c>
      <c r="F67" s="845">
        <f t="shared" si="10"/>
        <v>620</v>
      </c>
      <c r="G67" s="845">
        <v>322</v>
      </c>
      <c r="H67" s="845">
        <v>298</v>
      </c>
      <c r="I67" s="567">
        <v>56</v>
      </c>
      <c r="J67" s="567">
        <v>49</v>
      </c>
      <c r="K67" s="567">
        <v>49</v>
      </c>
      <c r="L67" s="567">
        <v>64</v>
      </c>
      <c r="M67" s="567">
        <v>55</v>
      </c>
      <c r="N67" s="567">
        <v>57</v>
      </c>
      <c r="O67" s="567">
        <v>54</v>
      </c>
      <c r="P67" s="567">
        <v>41</v>
      </c>
      <c r="Q67" s="567">
        <v>59</v>
      </c>
      <c r="R67" s="567">
        <v>48</v>
      </c>
      <c r="S67" s="567">
        <v>49</v>
      </c>
      <c r="T67" s="567">
        <v>39</v>
      </c>
      <c r="U67" s="569">
        <v>34</v>
      </c>
    </row>
    <row r="68" spans="1:14" ht="12" customHeight="1">
      <c r="A68" s="23" t="s">
        <v>977</v>
      </c>
      <c r="E68" s="1116"/>
      <c r="F68" s="1116"/>
      <c r="I68" s="1130"/>
      <c r="J68" s="1130"/>
      <c r="K68" s="1130"/>
      <c r="L68" s="1130"/>
      <c r="M68" s="1130"/>
      <c r="N68" s="1130"/>
    </row>
    <row r="69" spans="1:14" ht="12">
      <c r="A69" s="1131"/>
      <c r="E69" s="1116"/>
      <c r="F69" s="1116"/>
      <c r="I69" s="1130"/>
      <c r="J69" s="1130"/>
      <c r="K69" s="1130"/>
      <c r="L69" s="1130"/>
      <c r="M69" s="1130"/>
      <c r="N69" s="1130"/>
    </row>
    <row r="70" spans="9:14" ht="12">
      <c r="I70" s="1130"/>
      <c r="J70" s="1130"/>
      <c r="K70" s="1130"/>
      <c r="L70" s="1130"/>
      <c r="M70" s="1130"/>
      <c r="N70" s="1130"/>
    </row>
    <row r="71" spans="9:14" ht="12">
      <c r="I71" s="1130"/>
      <c r="J71" s="1130"/>
      <c r="K71" s="1130"/>
      <c r="L71" s="1130"/>
      <c r="M71" s="1130"/>
      <c r="N71" s="1130"/>
    </row>
    <row r="72" spans="9:14" ht="12">
      <c r="I72" s="1130"/>
      <c r="J72" s="1130"/>
      <c r="K72" s="1130"/>
      <c r="L72" s="1130"/>
      <c r="M72" s="1130"/>
      <c r="N72" s="1130"/>
    </row>
    <row r="73" spans="9:14" ht="12">
      <c r="I73" s="1130"/>
      <c r="J73" s="1130"/>
      <c r="K73" s="1130"/>
      <c r="L73" s="1130"/>
      <c r="M73" s="1130"/>
      <c r="N73" s="1130"/>
    </row>
    <row r="74" spans="9:14" ht="12">
      <c r="I74" s="1130"/>
      <c r="J74" s="1130"/>
      <c r="K74" s="1130"/>
      <c r="L74" s="1130"/>
      <c r="M74" s="1130"/>
      <c r="N74" s="1130"/>
    </row>
    <row r="75" spans="9:14" ht="12">
      <c r="I75" s="1130"/>
      <c r="J75" s="1130"/>
      <c r="K75" s="1130"/>
      <c r="L75" s="1130"/>
      <c r="M75" s="1130"/>
      <c r="N75" s="1130"/>
    </row>
    <row r="76" spans="9:14" ht="12">
      <c r="I76" s="1130"/>
      <c r="J76" s="1130"/>
      <c r="K76" s="1130"/>
      <c r="L76" s="1130"/>
      <c r="M76" s="1130"/>
      <c r="N76" s="1130"/>
    </row>
    <row r="77" spans="9:14" ht="12">
      <c r="I77" s="1130"/>
      <c r="J77" s="1130"/>
      <c r="K77" s="1130"/>
      <c r="L77" s="1130"/>
      <c r="M77" s="1130"/>
      <c r="N77" s="1130"/>
    </row>
    <row r="78" spans="9:14" ht="12">
      <c r="I78" s="1130"/>
      <c r="J78" s="1130"/>
      <c r="K78" s="1130"/>
      <c r="L78" s="1130"/>
      <c r="M78" s="1130"/>
      <c r="N78" s="1130"/>
    </row>
    <row r="79" spans="9:14" ht="12">
      <c r="I79" s="1130"/>
      <c r="J79" s="1130"/>
      <c r="K79" s="1130"/>
      <c r="L79" s="1130"/>
      <c r="M79" s="1130"/>
      <c r="N79" s="1130"/>
    </row>
    <row r="80" spans="9:14" ht="12">
      <c r="I80" s="1130"/>
      <c r="J80" s="1130"/>
      <c r="K80" s="1130"/>
      <c r="L80" s="1130"/>
      <c r="M80" s="1130"/>
      <c r="N80" s="1130"/>
    </row>
    <row r="81" spans="9:14" ht="12">
      <c r="I81" s="1130"/>
      <c r="J81" s="1130"/>
      <c r="K81" s="1130"/>
      <c r="L81" s="1130"/>
      <c r="M81" s="1130"/>
      <c r="N81" s="1130"/>
    </row>
    <row r="82" spans="9:14" ht="12">
      <c r="I82" s="1130"/>
      <c r="J82" s="1130"/>
      <c r="K82" s="1130"/>
      <c r="L82" s="1130"/>
      <c r="M82" s="1130"/>
      <c r="N82" s="1130"/>
    </row>
    <row r="83" spans="9:14" ht="12">
      <c r="I83" s="1130"/>
      <c r="J83" s="1130"/>
      <c r="K83" s="1130"/>
      <c r="L83" s="1130"/>
      <c r="M83" s="1130"/>
      <c r="N83" s="1130"/>
    </row>
    <row r="84" spans="9:14" ht="12">
      <c r="I84" s="1130"/>
      <c r="J84" s="1130"/>
      <c r="K84" s="1130"/>
      <c r="L84" s="1130"/>
      <c r="M84" s="1130"/>
      <c r="N84" s="1130"/>
    </row>
    <row r="85" spans="9:14" ht="12">
      <c r="I85" s="1130"/>
      <c r="J85" s="1130"/>
      <c r="K85" s="1130"/>
      <c r="L85" s="1130"/>
      <c r="M85" s="1130"/>
      <c r="N85" s="1130"/>
    </row>
    <row r="86" spans="9:14" ht="12">
      <c r="I86" s="1130"/>
      <c r="J86" s="1130"/>
      <c r="K86" s="1130"/>
      <c r="L86" s="1130"/>
      <c r="M86" s="1130"/>
      <c r="N86" s="1130"/>
    </row>
    <row r="87" spans="9:14" ht="12">
      <c r="I87" s="1130"/>
      <c r="J87" s="1130"/>
      <c r="K87" s="1130"/>
      <c r="L87" s="1130"/>
      <c r="M87" s="1130"/>
      <c r="N87" s="1130"/>
    </row>
    <row r="88" spans="9:14" ht="12">
      <c r="I88" s="1130"/>
      <c r="J88" s="1130"/>
      <c r="K88" s="1130"/>
      <c r="L88" s="1130"/>
      <c r="M88" s="1130"/>
      <c r="N88" s="1130"/>
    </row>
    <row r="89" spans="9:14" ht="12">
      <c r="I89" s="1130"/>
      <c r="J89" s="1130"/>
      <c r="K89" s="1130"/>
      <c r="L89" s="1130"/>
      <c r="M89" s="1130"/>
      <c r="N89" s="1130"/>
    </row>
    <row r="90" spans="9:14" ht="12">
      <c r="I90" s="1130"/>
      <c r="J90" s="1130"/>
      <c r="K90" s="1130"/>
      <c r="L90" s="1130"/>
      <c r="M90" s="1130"/>
      <c r="N90" s="1130"/>
    </row>
    <row r="91" spans="9:14" ht="12">
      <c r="I91" s="1130"/>
      <c r="J91" s="1130"/>
      <c r="K91" s="1130"/>
      <c r="L91" s="1130"/>
      <c r="M91" s="1130"/>
      <c r="N91" s="1130"/>
    </row>
    <row r="92" spans="9:14" ht="12">
      <c r="I92" s="1130"/>
      <c r="J92" s="1130"/>
      <c r="K92" s="1130"/>
      <c r="L92" s="1130"/>
      <c r="M92" s="1130"/>
      <c r="N92" s="1130"/>
    </row>
    <row r="93" spans="9:14" ht="12">
      <c r="I93" s="1130"/>
      <c r="J93" s="1130"/>
      <c r="K93" s="1130"/>
      <c r="L93" s="1130"/>
      <c r="M93" s="1130"/>
      <c r="N93" s="1130"/>
    </row>
    <row r="94" spans="9:14" ht="12">
      <c r="I94" s="1130"/>
      <c r="J94" s="1130"/>
      <c r="K94" s="1130"/>
      <c r="L94" s="1130"/>
      <c r="M94" s="1130"/>
      <c r="N94" s="1130"/>
    </row>
    <row r="95" spans="9:14" ht="12">
      <c r="I95" s="1130"/>
      <c r="J95" s="1130"/>
      <c r="K95" s="1130"/>
      <c r="L95" s="1130"/>
      <c r="M95" s="1130"/>
      <c r="N95" s="1130"/>
    </row>
    <row r="96" spans="9:14" ht="12">
      <c r="I96" s="1130"/>
      <c r="J96" s="1130"/>
      <c r="K96" s="1130"/>
      <c r="L96" s="1130"/>
      <c r="M96" s="1130"/>
      <c r="N96" s="1130"/>
    </row>
    <row r="97" spans="9:14" ht="12">
      <c r="I97" s="1130"/>
      <c r="J97" s="1130"/>
      <c r="K97" s="1130"/>
      <c r="L97" s="1130"/>
      <c r="M97" s="1130"/>
      <c r="N97" s="1130"/>
    </row>
    <row r="98" spans="9:14" ht="12">
      <c r="I98" s="1130"/>
      <c r="J98" s="1130"/>
      <c r="K98" s="1130"/>
      <c r="L98" s="1130"/>
      <c r="M98" s="1130"/>
      <c r="N98" s="1130"/>
    </row>
    <row r="99" spans="9:14" ht="12">
      <c r="I99" s="1130"/>
      <c r="J99" s="1130"/>
      <c r="K99" s="1130"/>
      <c r="L99" s="1130"/>
      <c r="M99" s="1130"/>
      <c r="N99" s="1130"/>
    </row>
    <row r="100" spans="9:14" ht="12">
      <c r="I100" s="1130"/>
      <c r="J100" s="1130"/>
      <c r="K100" s="1130"/>
      <c r="L100" s="1130"/>
      <c r="M100" s="1130"/>
      <c r="N100" s="1130"/>
    </row>
    <row r="101" spans="9:14" ht="12">
      <c r="I101" s="1130"/>
      <c r="J101" s="1130"/>
      <c r="K101" s="1130"/>
      <c r="L101" s="1130"/>
      <c r="M101" s="1130"/>
      <c r="N101" s="1130"/>
    </row>
    <row r="102" spans="9:14" ht="12">
      <c r="I102" s="1130"/>
      <c r="J102" s="1130"/>
      <c r="K102" s="1130"/>
      <c r="L102" s="1130"/>
      <c r="M102" s="1130"/>
      <c r="N102" s="1130"/>
    </row>
    <row r="103" spans="9:14" ht="12">
      <c r="I103" s="1130"/>
      <c r="J103" s="1130"/>
      <c r="K103" s="1130"/>
      <c r="L103" s="1130"/>
      <c r="M103" s="1130"/>
      <c r="N103" s="1130"/>
    </row>
    <row r="104" spans="9:14" ht="12">
      <c r="I104" s="1130"/>
      <c r="J104" s="1130"/>
      <c r="K104" s="1130"/>
      <c r="L104" s="1130"/>
      <c r="M104" s="1130"/>
      <c r="N104" s="1130"/>
    </row>
    <row r="105" spans="9:14" ht="12">
      <c r="I105" s="1130"/>
      <c r="J105" s="1130"/>
      <c r="K105" s="1130"/>
      <c r="L105" s="1130"/>
      <c r="M105" s="1130"/>
      <c r="N105" s="1130"/>
    </row>
    <row r="106" spans="9:14" ht="12">
      <c r="I106" s="1130"/>
      <c r="J106" s="1130"/>
      <c r="K106" s="1130"/>
      <c r="L106" s="1130"/>
      <c r="M106" s="1130"/>
      <c r="N106" s="1130"/>
    </row>
    <row r="107" spans="9:14" ht="12">
      <c r="I107" s="1130"/>
      <c r="J107" s="1130"/>
      <c r="K107" s="1130"/>
      <c r="L107" s="1130"/>
      <c r="M107" s="1130"/>
      <c r="N107" s="1130"/>
    </row>
    <row r="108" spans="9:14" ht="12">
      <c r="I108" s="1130"/>
      <c r="J108" s="1130"/>
      <c r="K108" s="1130"/>
      <c r="L108" s="1130"/>
      <c r="M108" s="1130"/>
      <c r="N108" s="1130"/>
    </row>
    <row r="109" spans="9:14" ht="12">
      <c r="I109" s="1130"/>
      <c r="J109" s="1130"/>
      <c r="K109" s="1130"/>
      <c r="L109" s="1130"/>
      <c r="M109" s="1130"/>
      <c r="N109" s="1130"/>
    </row>
    <row r="110" spans="9:14" ht="12">
      <c r="I110" s="1130"/>
      <c r="J110" s="1130"/>
      <c r="K110" s="1130"/>
      <c r="L110" s="1130"/>
      <c r="M110" s="1130"/>
      <c r="N110" s="1130"/>
    </row>
    <row r="111" spans="9:14" ht="12">
      <c r="I111" s="1130"/>
      <c r="J111" s="1130"/>
      <c r="K111" s="1130"/>
      <c r="L111" s="1130"/>
      <c r="M111" s="1130"/>
      <c r="N111" s="1130"/>
    </row>
    <row r="112" spans="9:14" ht="12">
      <c r="I112" s="1130"/>
      <c r="J112" s="1130"/>
      <c r="K112" s="1130"/>
      <c r="L112" s="1130"/>
      <c r="M112" s="1130"/>
      <c r="N112" s="1130"/>
    </row>
    <row r="113" spans="9:14" ht="12">
      <c r="I113" s="1130"/>
      <c r="J113" s="1130"/>
      <c r="K113" s="1130"/>
      <c r="L113" s="1130"/>
      <c r="M113" s="1130"/>
      <c r="N113" s="1130"/>
    </row>
    <row r="114" spans="9:14" ht="12">
      <c r="I114" s="1130"/>
      <c r="J114" s="1130"/>
      <c r="K114" s="1130"/>
      <c r="L114" s="1130"/>
      <c r="M114" s="1130"/>
      <c r="N114" s="1130"/>
    </row>
    <row r="115" spans="9:14" ht="12">
      <c r="I115" s="1130"/>
      <c r="J115" s="1130"/>
      <c r="K115" s="1130"/>
      <c r="L115" s="1130"/>
      <c r="M115" s="1130"/>
      <c r="N115" s="1130"/>
    </row>
    <row r="116" spans="9:14" ht="12">
      <c r="I116" s="1130"/>
      <c r="J116" s="1130"/>
      <c r="K116" s="1130"/>
      <c r="L116" s="1130"/>
      <c r="M116" s="1130"/>
      <c r="N116" s="1130"/>
    </row>
    <row r="117" spans="9:14" ht="12">
      <c r="I117" s="1130"/>
      <c r="J117" s="1130"/>
      <c r="K117" s="1130"/>
      <c r="L117" s="1130"/>
      <c r="M117" s="1130"/>
      <c r="N117" s="1130"/>
    </row>
    <row r="118" spans="9:14" ht="12">
      <c r="I118" s="1130"/>
      <c r="J118" s="1130"/>
      <c r="K118" s="1130"/>
      <c r="L118" s="1130"/>
      <c r="M118" s="1130"/>
      <c r="N118" s="1130"/>
    </row>
    <row r="119" spans="9:14" ht="12">
      <c r="I119" s="1130"/>
      <c r="J119" s="1130"/>
      <c r="K119" s="1130"/>
      <c r="L119" s="1130"/>
      <c r="M119" s="1130"/>
      <c r="N119" s="1130"/>
    </row>
    <row r="120" spans="9:14" ht="12">
      <c r="I120" s="1130"/>
      <c r="J120" s="1130"/>
      <c r="K120" s="1130"/>
      <c r="L120" s="1130"/>
      <c r="M120" s="1130"/>
      <c r="N120" s="1130"/>
    </row>
    <row r="121" spans="9:14" ht="12">
      <c r="I121" s="1130"/>
      <c r="J121" s="1130"/>
      <c r="K121" s="1130"/>
      <c r="L121" s="1130"/>
      <c r="M121" s="1130"/>
      <c r="N121" s="1130"/>
    </row>
    <row r="122" spans="9:14" ht="12">
      <c r="I122" s="1130"/>
      <c r="J122" s="1130"/>
      <c r="K122" s="1130"/>
      <c r="L122" s="1130"/>
      <c r="M122" s="1130"/>
      <c r="N122" s="1130"/>
    </row>
    <row r="123" spans="9:14" ht="12">
      <c r="I123" s="1130"/>
      <c r="J123" s="1130"/>
      <c r="K123" s="1130"/>
      <c r="L123" s="1130"/>
      <c r="M123" s="1130"/>
      <c r="N123" s="1130"/>
    </row>
    <row r="124" spans="9:14" ht="12">
      <c r="I124" s="1130"/>
      <c r="J124" s="1130"/>
      <c r="K124" s="1130"/>
      <c r="L124" s="1130"/>
      <c r="M124" s="1130"/>
      <c r="N124" s="1130"/>
    </row>
    <row r="125" spans="9:14" ht="12">
      <c r="I125" s="1130"/>
      <c r="J125" s="1130"/>
      <c r="K125" s="1130"/>
      <c r="L125" s="1130"/>
      <c r="M125" s="1130"/>
      <c r="N125" s="1130"/>
    </row>
    <row r="126" spans="9:14" ht="12">
      <c r="I126" s="1130"/>
      <c r="J126" s="1130"/>
      <c r="K126" s="1130"/>
      <c r="L126" s="1130"/>
      <c r="M126" s="1130"/>
      <c r="N126" s="1130"/>
    </row>
    <row r="127" spans="9:14" ht="12">
      <c r="I127" s="1130"/>
      <c r="J127" s="1130"/>
      <c r="K127" s="1130"/>
      <c r="L127" s="1130"/>
      <c r="M127" s="1130"/>
      <c r="N127" s="1130"/>
    </row>
    <row r="128" spans="9:14" ht="12">
      <c r="I128" s="1130"/>
      <c r="J128" s="1130"/>
      <c r="K128" s="1130"/>
      <c r="L128" s="1130"/>
      <c r="M128" s="1130"/>
      <c r="N128" s="1130"/>
    </row>
    <row r="129" spans="9:14" ht="12">
      <c r="I129" s="1130"/>
      <c r="J129" s="1130"/>
      <c r="K129" s="1130"/>
      <c r="L129" s="1130"/>
      <c r="M129" s="1130"/>
      <c r="N129" s="1130"/>
    </row>
    <row r="130" spans="9:14" ht="12">
      <c r="I130" s="1130"/>
      <c r="J130" s="1130"/>
      <c r="K130" s="1130"/>
      <c r="L130" s="1130"/>
      <c r="M130" s="1130"/>
      <c r="N130" s="1130"/>
    </row>
    <row r="131" spans="9:14" ht="12">
      <c r="I131" s="1130"/>
      <c r="J131" s="1130"/>
      <c r="K131" s="1130"/>
      <c r="L131" s="1130"/>
      <c r="M131" s="1130"/>
      <c r="N131" s="1130"/>
    </row>
    <row r="132" spans="9:14" ht="12">
      <c r="I132" s="1130"/>
      <c r="J132" s="1130"/>
      <c r="K132" s="1130"/>
      <c r="L132" s="1130"/>
      <c r="M132" s="1130"/>
      <c r="N132" s="1130"/>
    </row>
    <row r="133" spans="9:14" ht="12">
      <c r="I133" s="1130"/>
      <c r="J133" s="1130"/>
      <c r="K133" s="1130"/>
      <c r="L133" s="1130"/>
      <c r="M133" s="1130"/>
      <c r="N133" s="1130"/>
    </row>
    <row r="134" spans="9:14" ht="12">
      <c r="I134" s="1130"/>
      <c r="J134" s="1130"/>
      <c r="K134" s="1130"/>
      <c r="L134" s="1130"/>
      <c r="M134" s="1130"/>
      <c r="N134" s="1130"/>
    </row>
    <row r="135" spans="9:14" ht="12">
      <c r="I135" s="1130"/>
      <c r="J135" s="1130"/>
      <c r="K135" s="1130"/>
      <c r="L135" s="1130"/>
      <c r="M135" s="1130"/>
      <c r="N135" s="1130"/>
    </row>
    <row r="136" spans="9:14" ht="12">
      <c r="I136" s="1130"/>
      <c r="J136" s="1130"/>
      <c r="K136" s="1130"/>
      <c r="L136" s="1130"/>
      <c r="M136" s="1130"/>
      <c r="N136" s="1130"/>
    </row>
    <row r="137" spans="9:14" ht="12">
      <c r="I137" s="1130"/>
      <c r="J137" s="1130"/>
      <c r="K137" s="1130"/>
      <c r="L137" s="1130"/>
      <c r="M137" s="1130"/>
      <c r="N137" s="1130"/>
    </row>
    <row r="138" spans="9:14" ht="12">
      <c r="I138" s="1130"/>
      <c r="J138" s="1130"/>
      <c r="K138" s="1130"/>
      <c r="L138" s="1130"/>
      <c r="M138" s="1130"/>
      <c r="N138" s="1130"/>
    </row>
    <row r="139" spans="9:14" ht="12">
      <c r="I139" s="1130"/>
      <c r="J139" s="1130"/>
      <c r="K139" s="1130"/>
      <c r="L139" s="1130"/>
      <c r="M139" s="1130"/>
      <c r="N139" s="1130"/>
    </row>
    <row r="140" spans="9:14" ht="12">
      <c r="I140" s="1130"/>
      <c r="J140" s="1130"/>
      <c r="K140" s="1130"/>
      <c r="L140" s="1130"/>
      <c r="M140" s="1130"/>
      <c r="N140" s="1130"/>
    </row>
    <row r="141" spans="9:14" ht="12">
      <c r="I141" s="1130"/>
      <c r="J141" s="1130"/>
      <c r="K141" s="1130"/>
      <c r="L141" s="1130"/>
      <c r="M141" s="1130"/>
      <c r="N141" s="1130"/>
    </row>
    <row r="142" spans="9:14" ht="12">
      <c r="I142" s="1130"/>
      <c r="J142" s="1130"/>
      <c r="K142" s="1130"/>
      <c r="L142" s="1130"/>
      <c r="M142" s="1130"/>
      <c r="N142" s="1130"/>
    </row>
    <row r="143" spans="9:14" ht="12">
      <c r="I143" s="1130"/>
      <c r="J143" s="1130"/>
      <c r="K143" s="1130"/>
      <c r="L143" s="1130"/>
      <c r="M143" s="1130"/>
      <c r="N143" s="1130"/>
    </row>
    <row r="144" spans="9:14" ht="12">
      <c r="I144" s="1130"/>
      <c r="J144" s="1130"/>
      <c r="K144" s="1130"/>
      <c r="L144" s="1130"/>
      <c r="M144" s="1130"/>
      <c r="N144" s="1130"/>
    </row>
    <row r="145" spans="9:14" ht="12">
      <c r="I145" s="1130"/>
      <c r="J145" s="1130"/>
      <c r="K145" s="1130"/>
      <c r="L145" s="1130"/>
      <c r="M145" s="1130"/>
      <c r="N145" s="1130"/>
    </row>
    <row r="146" spans="9:14" ht="12">
      <c r="I146" s="1130"/>
      <c r="J146" s="1130"/>
      <c r="K146" s="1130"/>
      <c r="L146" s="1130"/>
      <c r="M146" s="1130"/>
      <c r="N146" s="1130"/>
    </row>
    <row r="147" spans="9:14" ht="12">
      <c r="I147" s="1130"/>
      <c r="J147" s="1130"/>
      <c r="K147" s="1130"/>
      <c r="L147" s="1130"/>
      <c r="M147" s="1130"/>
      <c r="N147" s="1130"/>
    </row>
    <row r="148" spans="9:14" ht="12">
      <c r="I148" s="1130"/>
      <c r="J148" s="1130"/>
      <c r="K148" s="1130"/>
      <c r="L148" s="1130"/>
      <c r="M148" s="1130"/>
      <c r="N148" s="1130"/>
    </row>
    <row r="149" spans="9:14" ht="12">
      <c r="I149" s="1130"/>
      <c r="J149" s="1130"/>
      <c r="K149" s="1130"/>
      <c r="L149" s="1130"/>
      <c r="M149" s="1130"/>
      <c r="N149" s="1130"/>
    </row>
    <row r="150" spans="9:14" ht="12">
      <c r="I150" s="1130"/>
      <c r="J150" s="1130"/>
      <c r="K150" s="1130"/>
      <c r="L150" s="1130"/>
      <c r="M150" s="1130"/>
      <c r="N150" s="1130"/>
    </row>
    <row r="151" spans="9:14" ht="12">
      <c r="I151" s="1130"/>
      <c r="J151" s="1130"/>
      <c r="K151" s="1130"/>
      <c r="L151" s="1130"/>
      <c r="M151" s="1130"/>
      <c r="N151" s="1130"/>
    </row>
    <row r="152" spans="9:14" ht="12">
      <c r="I152" s="1130"/>
      <c r="J152" s="1130"/>
      <c r="K152" s="1130"/>
      <c r="L152" s="1130"/>
      <c r="M152" s="1130"/>
      <c r="N152" s="1130"/>
    </row>
    <row r="153" spans="9:14" ht="12">
      <c r="I153" s="1130"/>
      <c r="J153" s="1130"/>
      <c r="K153" s="1130"/>
      <c r="L153" s="1130"/>
      <c r="M153" s="1130"/>
      <c r="N153" s="1130"/>
    </row>
    <row r="154" spans="9:14" ht="12">
      <c r="I154" s="1130"/>
      <c r="J154" s="1130"/>
      <c r="K154" s="1130"/>
      <c r="L154" s="1130"/>
      <c r="M154" s="1130"/>
      <c r="N154" s="1130"/>
    </row>
  </sheetData>
  <mergeCells count="20">
    <mergeCell ref="A15:B15"/>
    <mergeCell ref="M4:N4"/>
    <mergeCell ref="A7:B7"/>
    <mergeCell ref="A12:B12"/>
    <mergeCell ref="A9:B9"/>
    <mergeCell ref="A10:B10"/>
    <mergeCell ref="A6:B6"/>
    <mergeCell ref="A14:B14"/>
    <mergeCell ref="A13:B13"/>
    <mergeCell ref="F4:H4"/>
    <mergeCell ref="U3:U5"/>
    <mergeCell ref="K4:L4"/>
    <mergeCell ref="A3:B5"/>
    <mergeCell ref="I4:J4"/>
    <mergeCell ref="S4:T4"/>
    <mergeCell ref="C3:D4"/>
    <mergeCell ref="Q4:R4"/>
    <mergeCell ref="E3:E5"/>
    <mergeCell ref="F3:T3"/>
    <mergeCell ref="O4:P4"/>
  </mergeCells>
  <printOptions/>
  <pageMargins left="0.3937007874015748" right="0.31496062992125984" top="0.5905511811023623" bottom="0.3937007874015748" header="0.2755905511811024" footer="0.1968503937007874"/>
  <pageSetup horizontalDpi="400" verticalDpi="400" orientation="portrait" paperSize="9" scale="90" r:id="rId1"/>
  <colBreaks count="1" manualBreakCount="1">
    <brk id="21" max="65" man="1"/>
  </colBreaks>
</worksheet>
</file>

<file path=xl/worksheets/sheet37.xml><?xml version="1.0" encoding="utf-8"?>
<worksheet xmlns="http://schemas.openxmlformats.org/spreadsheetml/2006/main" xmlns:r="http://schemas.openxmlformats.org/officeDocument/2006/relationships">
  <dimension ref="A1:AT154"/>
  <sheetViews>
    <sheetView workbookViewId="0" topLeftCell="A1">
      <selection activeCell="A1" sqref="A1"/>
    </sheetView>
  </sheetViews>
  <sheetFormatPr defaultColWidth="9.00390625" defaultRowHeight="13.5"/>
  <cols>
    <col min="1" max="1" width="2.625" style="23" customWidth="1"/>
    <col min="2" max="2" width="9.625" style="23" customWidth="1"/>
    <col min="3" max="4" width="6.75390625" style="23" customWidth="1"/>
    <col min="5" max="5" width="8.125" style="23" customWidth="1"/>
    <col min="6" max="6" width="8.625" style="23" customWidth="1"/>
    <col min="7" max="8" width="7.625" style="23" customWidth="1"/>
    <col min="9" max="14" width="6.75390625" style="23" customWidth="1"/>
    <col min="15" max="20" width="6.875" style="23" customWidth="1"/>
    <col min="21" max="21" width="12.50390625" style="23" customWidth="1"/>
    <col min="22" max="16384" width="9.00390625" style="23" customWidth="1"/>
  </cols>
  <sheetData>
    <row r="1" spans="1:10" ht="14.25">
      <c r="A1" s="24" t="s">
        <v>984</v>
      </c>
      <c r="B1" s="1116"/>
      <c r="J1" s="26"/>
    </row>
    <row r="2" spans="1:21" ht="12.75" thickBot="1">
      <c r="A2" s="26"/>
      <c r="B2" s="1117">
        <v>-2</v>
      </c>
      <c r="C2" s="26"/>
      <c r="D2" s="26"/>
      <c r="E2" s="26"/>
      <c r="F2" s="26"/>
      <c r="G2" s="26"/>
      <c r="H2" s="26"/>
      <c r="I2" s="26"/>
      <c r="J2" s="26"/>
      <c r="K2" s="26"/>
      <c r="L2" s="26"/>
      <c r="M2" s="26"/>
      <c r="N2" s="164"/>
      <c r="U2" s="164" t="s">
        <v>979</v>
      </c>
    </row>
    <row r="3" spans="1:21" ht="13.5" customHeight="1" thickTop="1">
      <c r="A3" s="1680" t="s">
        <v>1114</v>
      </c>
      <c r="B3" s="1681"/>
      <c r="C3" s="1242" t="s">
        <v>980</v>
      </c>
      <c r="D3" s="1566"/>
      <c r="E3" s="1613" t="s">
        <v>981</v>
      </c>
      <c r="F3" s="1649" t="s">
        <v>982</v>
      </c>
      <c r="G3" s="1690"/>
      <c r="H3" s="1690"/>
      <c r="I3" s="1690"/>
      <c r="J3" s="1690"/>
      <c r="K3" s="1690"/>
      <c r="L3" s="1690"/>
      <c r="M3" s="1690"/>
      <c r="N3" s="1690"/>
      <c r="O3" s="1691"/>
      <c r="P3" s="1691"/>
      <c r="Q3" s="1691"/>
      <c r="R3" s="1691"/>
      <c r="S3" s="1691"/>
      <c r="T3" s="1692"/>
      <c r="U3" s="1675" t="s">
        <v>972</v>
      </c>
    </row>
    <row r="4" spans="1:21" ht="13.5" customHeight="1">
      <c r="A4" s="1682"/>
      <c r="B4" s="1683"/>
      <c r="C4" s="1567"/>
      <c r="D4" s="1569"/>
      <c r="E4" s="1688"/>
      <c r="F4" s="1678" t="s">
        <v>983</v>
      </c>
      <c r="G4" s="1695"/>
      <c r="H4" s="1679"/>
      <c r="I4" s="1331" t="s">
        <v>974</v>
      </c>
      <c r="J4" s="1686"/>
      <c r="K4" s="1678">
        <v>2</v>
      </c>
      <c r="L4" s="1679"/>
      <c r="M4" s="1678">
        <v>3</v>
      </c>
      <c r="N4" s="1679"/>
      <c r="O4" s="1678">
        <v>4</v>
      </c>
      <c r="P4" s="1687"/>
      <c r="Q4" s="1678">
        <v>5</v>
      </c>
      <c r="R4" s="1687"/>
      <c r="S4" s="1678">
        <v>6</v>
      </c>
      <c r="T4" s="1687"/>
      <c r="U4" s="1676"/>
    </row>
    <row r="5" spans="1:21" ht="12">
      <c r="A5" s="1684"/>
      <c r="B5" s="1685"/>
      <c r="C5" s="886" t="s">
        <v>975</v>
      </c>
      <c r="D5" s="886" t="s">
        <v>976</v>
      </c>
      <c r="E5" s="1689"/>
      <c r="F5" s="1118" t="s">
        <v>1317</v>
      </c>
      <c r="G5" s="886" t="s">
        <v>824</v>
      </c>
      <c r="H5" s="886" t="s">
        <v>825</v>
      </c>
      <c r="I5" s="886" t="s">
        <v>824</v>
      </c>
      <c r="J5" s="886" t="s">
        <v>825</v>
      </c>
      <c r="K5" s="886" t="s">
        <v>824</v>
      </c>
      <c r="L5" s="886" t="s">
        <v>825</v>
      </c>
      <c r="M5" s="886" t="s">
        <v>824</v>
      </c>
      <c r="N5" s="886" t="s">
        <v>825</v>
      </c>
      <c r="O5" s="886" t="s">
        <v>824</v>
      </c>
      <c r="P5" s="886" t="s">
        <v>825</v>
      </c>
      <c r="Q5" s="886" t="s">
        <v>824</v>
      </c>
      <c r="R5" s="886" t="s">
        <v>825</v>
      </c>
      <c r="S5" s="886" t="s">
        <v>824</v>
      </c>
      <c r="T5" s="886" t="s">
        <v>825</v>
      </c>
      <c r="U5" s="1677"/>
    </row>
    <row r="6" spans="1:21" ht="12" customHeight="1">
      <c r="A6" s="43"/>
      <c r="B6" s="651"/>
      <c r="C6" s="26"/>
      <c r="D6" s="26"/>
      <c r="E6" s="26"/>
      <c r="F6" s="26"/>
      <c r="G6" s="26"/>
      <c r="H6" s="26"/>
      <c r="I6" s="26"/>
      <c r="J6" s="26"/>
      <c r="K6" s="26"/>
      <c r="L6" s="26"/>
      <c r="M6" s="26"/>
      <c r="N6" s="26"/>
      <c r="O6" s="26"/>
      <c r="P6" s="26"/>
      <c r="Q6" s="26"/>
      <c r="R6" s="26"/>
      <c r="S6" s="26"/>
      <c r="T6" s="26"/>
      <c r="U6" s="41"/>
    </row>
    <row r="7" spans="1:21" s="169" customFormat="1" ht="12.75" customHeight="1">
      <c r="A7" s="1272" t="s">
        <v>965</v>
      </c>
      <c r="B7" s="1273"/>
      <c r="C7" s="1119">
        <f>SUM(C12:C15)</f>
        <v>351</v>
      </c>
      <c r="D7" s="1120">
        <f>SUM(D12:D15)</f>
        <v>69</v>
      </c>
      <c r="E7" s="1120">
        <f>SUM(E12:E15)</f>
        <v>3739</v>
      </c>
      <c r="F7" s="330">
        <f>SUM(F9:F10)</f>
        <v>108301</v>
      </c>
      <c r="G7" s="330">
        <f>SUM(G9:G10)</f>
        <v>55332</v>
      </c>
      <c r="H7" s="330">
        <f>SUM(H9:H10)</f>
        <v>52969</v>
      </c>
      <c r="I7" s="330">
        <f aca="true" t="shared" si="0" ref="I7:S7">SUM(I12:I15)</f>
        <v>9034</v>
      </c>
      <c r="J7" s="330">
        <f t="shared" si="0"/>
        <v>8564</v>
      </c>
      <c r="K7" s="330">
        <f t="shared" si="0"/>
        <v>9175</v>
      </c>
      <c r="L7" s="330">
        <f t="shared" si="0"/>
        <v>8601</v>
      </c>
      <c r="M7" s="330">
        <f t="shared" si="0"/>
        <v>9005</v>
      </c>
      <c r="N7" s="330">
        <f t="shared" si="0"/>
        <v>8697</v>
      </c>
      <c r="O7" s="330">
        <f t="shared" si="0"/>
        <v>9475</v>
      </c>
      <c r="P7" s="330">
        <f t="shared" si="0"/>
        <v>9070</v>
      </c>
      <c r="Q7" s="330">
        <f t="shared" si="0"/>
        <v>9358</v>
      </c>
      <c r="R7" s="330">
        <f t="shared" si="0"/>
        <v>9098</v>
      </c>
      <c r="S7" s="330">
        <f t="shared" si="0"/>
        <v>9285</v>
      </c>
      <c r="T7" s="330">
        <f>SUM(T9:T10)</f>
        <v>8939</v>
      </c>
      <c r="U7" s="331">
        <f>SUM(U12:U15)</f>
        <v>5186</v>
      </c>
    </row>
    <row r="8" spans="1:21" s="169" customFormat="1" ht="13.5" customHeight="1">
      <c r="A8" s="31"/>
      <c r="B8" s="93"/>
      <c r="C8" s="1119"/>
      <c r="D8" s="1120"/>
      <c r="E8" s="1120"/>
      <c r="F8" s="1120"/>
      <c r="G8" s="330"/>
      <c r="H8" s="330"/>
      <c r="I8" s="330"/>
      <c r="J8" s="330"/>
      <c r="K8" s="330"/>
      <c r="L8" s="330"/>
      <c r="M8" s="330"/>
      <c r="N8" s="330"/>
      <c r="O8" s="330"/>
      <c r="P8" s="330"/>
      <c r="Q8" s="330"/>
      <c r="R8" s="330"/>
      <c r="S8" s="330"/>
      <c r="T8" s="330"/>
      <c r="U8" s="331"/>
    </row>
    <row r="9" spans="1:46" s="169" customFormat="1" ht="13.5" customHeight="1">
      <c r="A9" s="1272" t="s">
        <v>1187</v>
      </c>
      <c r="B9" s="1694"/>
      <c r="C9" s="329">
        <f aca="true" t="shared" si="1" ref="C9:U9">SUM(C18:C32)</f>
        <v>184</v>
      </c>
      <c r="D9" s="330">
        <f t="shared" si="1"/>
        <v>28</v>
      </c>
      <c r="E9" s="330">
        <f t="shared" si="1"/>
        <v>2415</v>
      </c>
      <c r="F9" s="330">
        <f t="shared" si="1"/>
        <v>77747</v>
      </c>
      <c r="G9" s="330">
        <f t="shared" si="1"/>
        <v>39700</v>
      </c>
      <c r="H9" s="330">
        <f t="shared" si="1"/>
        <v>38047</v>
      </c>
      <c r="I9" s="330">
        <f t="shared" si="1"/>
        <v>6354</v>
      </c>
      <c r="J9" s="330">
        <f t="shared" si="1"/>
        <v>6066</v>
      </c>
      <c r="K9" s="330">
        <f t="shared" si="1"/>
        <v>6470</v>
      </c>
      <c r="L9" s="330">
        <f t="shared" si="1"/>
        <v>6144</v>
      </c>
      <c r="M9" s="330">
        <f t="shared" si="1"/>
        <v>6403</v>
      </c>
      <c r="N9" s="330">
        <f t="shared" si="1"/>
        <v>6143</v>
      </c>
      <c r="O9" s="330">
        <f t="shared" si="1"/>
        <v>6904</v>
      </c>
      <c r="P9" s="330">
        <f t="shared" si="1"/>
        <v>6530</v>
      </c>
      <c r="Q9" s="330">
        <f t="shared" si="1"/>
        <v>6791</v>
      </c>
      <c r="R9" s="330">
        <f t="shared" si="1"/>
        <v>6611</v>
      </c>
      <c r="S9" s="330">
        <f t="shared" si="1"/>
        <v>6778</v>
      </c>
      <c r="T9" s="330">
        <f t="shared" si="1"/>
        <v>6553</v>
      </c>
      <c r="U9" s="331">
        <f t="shared" si="1"/>
        <v>3264</v>
      </c>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row>
    <row r="10" spans="1:46" s="169" customFormat="1" ht="13.5" customHeight="1">
      <c r="A10" s="1272" t="s">
        <v>1255</v>
      </c>
      <c r="B10" s="1694"/>
      <c r="C10" s="329">
        <f aca="true" t="shared" si="2" ref="C10:U10">SUM(C34:C67)</f>
        <v>167</v>
      </c>
      <c r="D10" s="330">
        <f t="shared" si="2"/>
        <v>41</v>
      </c>
      <c r="E10" s="330">
        <f t="shared" si="2"/>
        <v>1324</v>
      </c>
      <c r="F10" s="330">
        <f t="shared" si="2"/>
        <v>30554</v>
      </c>
      <c r="G10" s="330">
        <f t="shared" si="2"/>
        <v>15632</v>
      </c>
      <c r="H10" s="338">
        <f t="shared" si="2"/>
        <v>14922</v>
      </c>
      <c r="I10" s="330">
        <f t="shared" si="2"/>
        <v>2680</v>
      </c>
      <c r="J10" s="330">
        <f t="shared" si="2"/>
        <v>2498</v>
      </c>
      <c r="K10" s="330">
        <f t="shared" si="2"/>
        <v>2705</v>
      </c>
      <c r="L10" s="330">
        <f t="shared" si="2"/>
        <v>2457</v>
      </c>
      <c r="M10" s="330">
        <f t="shared" si="2"/>
        <v>2602</v>
      </c>
      <c r="N10" s="330">
        <f t="shared" si="2"/>
        <v>2554</v>
      </c>
      <c r="O10" s="330">
        <f t="shared" si="2"/>
        <v>2571</v>
      </c>
      <c r="P10" s="330">
        <f t="shared" si="2"/>
        <v>2540</v>
      </c>
      <c r="Q10" s="330">
        <f t="shared" si="2"/>
        <v>2567</v>
      </c>
      <c r="R10" s="330">
        <f t="shared" si="2"/>
        <v>2487</v>
      </c>
      <c r="S10" s="330">
        <f t="shared" si="2"/>
        <v>2507</v>
      </c>
      <c r="T10" s="330">
        <f t="shared" si="2"/>
        <v>2386</v>
      </c>
      <c r="U10" s="331">
        <f t="shared" si="2"/>
        <v>1922</v>
      </c>
      <c r="V10" s="888"/>
      <c r="W10" s="888"/>
      <c r="X10" s="888"/>
      <c r="Y10" s="888"/>
      <c r="Z10" s="888"/>
      <c r="AA10" s="888"/>
      <c r="AB10" s="888"/>
      <c r="AC10" s="888"/>
      <c r="AD10" s="888"/>
      <c r="AE10" s="888"/>
      <c r="AF10" s="888"/>
      <c r="AG10" s="888"/>
      <c r="AH10" s="888"/>
      <c r="AI10" s="888"/>
      <c r="AJ10" s="888"/>
      <c r="AK10" s="888"/>
      <c r="AL10" s="888"/>
      <c r="AM10" s="888"/>
      <c r="AN10" s="888"/>
      <c r="AO10" s="888"/>
      <c r="AP10" s="888"/>
      <c r="AQ10" s="888"/>
      <c r="AR10" s="888"/>
      <c r="AS10" s="888"/>
      <c r="AT10" s="888"/>
    </row>
    <row r="11" spans="1:21" ht="13.5" customHeight="1">
      <c r="A11" s="50"/>
      <c r="B11" s="651"/>
      <c r="C11" s="323"/>
      <c r="D11" s="324"/>
      <c r="E11" s="324"/>
      <c r="F11" s="324"/>
      <c r="G11" s="1121"/>
      <c r="H11" s="1121"/>
      <c r="I11" s="1121"/>
      <c r="J11" s="1121"/>
      <c r="K11" s="1121"/>
      <c r="L11" s="1121"/>
      <c r="M11" s="1121"/>
      <c r="N11" s="1121"/>
      <c r="O11" s="1121"/>
      <c r="P11" s="1121"/>
      <c r="Q11" s="1121"/>
      <c r="R11" s="1121"/>
      <c r="S11" s="1121"/>
      <c r="T11" s="1121"/>
      <c r="U11" s="1122"/>
    </row>
    <row r="12" spans="1:21" s="169" customFormat="1" ht="13.5" customHeight="1">
      <c r="A12" s="1272" t="s">
        <v>1123</v>
      </c>
      <c r="B12" s="1693"/>
      <c r="C12" s="1119">
        <f>SUM(C18,C24:C26,C29,C30,C31,C34:C40)</f>
        <v>142</v>
      </c>
      <c r="D12" s="1120">
        <f>SUM(D18,D24:D26,D29,D30,D31,D34:D40)</f>
        <v>16</v>
      </c>
      <c r="E12" s="1120">
        <f>SUM(E18,E24:E26,E29,E30,E31,E34:E40)</f>
        <v>1600</v>
      </c>
      <c r="F12" s="330">
        <v>49122</v>
      </c>
      <c r="G12" s="330">
        <v>25107</v>
      </c>
      <c r="H12" s="330">
        <f aca="true" t="shared" si="3" ref="H12:N12">SUM(H18,H24:H26,H29,H30,H31,H34:H40)</f>
        <v>24015</v>
      </c>
      <c r="I12" s="330">
        <f t="shared" si="3"/>
        <v>4173</v>
      </c>
      <c r="J12" s="330">
        <f t="shared" si="3"/>
        <v>3865</v>
      </c>
      <c r="K12" s="330">
        <f t="shared" si="3"/>
        <v>4159</v>
      </c>
      <c r="L12" s="330">
        <f t="shared" si="3"/>
        <v>3909</v>
      </c>
      <c r="M12" s="330">
        <f t="shared" si="3"/>
        <v>4059</v>
      </c>
      <c r="N12" s="330">
        <f t="shared" si="3"/>
        <v>3907</v>
      </c>
      <c r="O12" s="330">
        <f aca="true" t="shared" si="4" ref="O12:U12">SUM(O18,O24:O26,O29:O31,O34:O40)</f>
        <v>4293</v>
      </c>
      <c r="P12" s="330">
        <f t="shared" si="4"/>
        <v>4220</v>
      </c>
      <c r="Q12" s="330">
        <f t="shared" si="4"/>
        <v>4237</v>
      </c>
      <c r="R12" s="330">
        <f t="shared" si="4"/>
        <v>4158</v>
      </c>
      <c r="S12" s="330">
        <f t="shared" si="4"/>
        <v>4186</v>
      </c>
      <c r="T12" s="330">
        <f t="shared" si="4"/>
        <v>3956</v>
      </c>
      <c r="U12" s="331">
        <f t="shared" si="4"/>
        <v>2198</v>
      </c>
    </row>
    <row r="13" spans="1:21" s="169" customFormat="1" ht="13.5" customHeight="1">
      <c r="A13" s="1272" t="s">
        <v>1125</v>
      </c>
      <c r="B13" s="1693"/>
      <c r="C13" s="1119">
        <f>SUM(C23,C42:C48)</f>
        <v>48</v>
      </c>
      <c r="D13" s="1120">
        <f>SUM(D23,D42:D48)</f>
        <v>26</v>
      </c>
      <c r="E13" s="1120">
        <f>SUM(E23,E42:E48)</f>
        <v>427</v>
      </c>
      <c r="F13" s="330">
        <f>SUM(G13:H13)</f>
        <v>9046</v>
      </c>
      <c r="G13" s="330">
        <f aca="true" t="shared" si="5" ref="G13:U13">SUM(G23,G42:G48)</f>
        <v>4623</v>
      </c>
      <c r="H13" s="330">
        <f t="shared" si="5"/>
        <v>4423</v>
      </c>
      <c r="I13" s="330">
        <f t="shared" si="5"/>
        <v>736</v>
      </c>
      <c r="J13" s="330">
        <f t="shared" si="5"/>
        <v>779</v>
      </c>
      <c r="K13" s="330">
        <f t="shared" si="5"/>
        <v>804</v>
      </c>
      <c r="L13" s="330">
        <f t="shared" si="5"/>
        <v>714</v>
      </c>
      <c r="M13" s="330">
        <f t="shared" si="5"/>
        <v>800</v>
      </c>
      <c r="N13" s="330">
        <f t="shared" si="5"/>
        <v>766</v>
      </c>
      <c r="O13" s="330">
        <f t="shared" si="5"/>
        <v>776</v>
      </c>
      <c r="P13" s="330">
        <f t="shared" si="5"/>
        <v>710</v>
      </c>
      <c r="Q13" s="330">
        <f t="shared" si="5"/>
        <v>778</v>
      </c>
      <c r="R13" s="330">
        <f t="shared" si="5"/>
        <v>735</v>
      </c>
      <c r="S13" s="330">
        <f t="shared" si="5"/>
        <v>729</v>
      </c>
      <c r="T13" s="330">
        <f t="shared" si="5"/>
        <v>719</v>
      </c>
      <c r="U13" s="331">
        <f t="shared" si="5"/>
        <v>612</v>
      </c>
    </row>
    <row r="14" spans="1:21" s="169" customFormat="1" ht="13.5" customHeight="1">
      <c r="A14" s="1272" t="s">
        <v>1127</v>
      </c>
      <c r="B14" s="1693"/>
      <c r="C14" s="1119">
        <f>SUM(C19,C28,C32,C50:C54)</f>
        <v>68</v>
      </c>
      <c r="D14" s="1120">
        <f>SUM(D19,D28,D32,D50:D54)</f>
        <v>21</v>
      </c>
      <c r="E14" s="1120">
        <f>SUM(E19,E28,E32,E50:E54)</f>
        <v>757</v>
      </c>
      <c r="F14" s="330">
        <f>SUM(G14:H14)</f>
        <v>21192</v>
      </c>
      <c r="G14" s="330">
        <f aca="true" t="shared" si="6" ref="G14:U14">SUM(G19,G28,G32,G50:G54)</f>
        <v>10857</v>
      </c>
      <c r="H14" s="330">
        <f t="shared" si="6"/>
        <v>10335</v>
      </c>
      <c r="I14" s="330">
        <f t="shared" si="6"/>
        <v>1732</v>
      </c>
      <c r="J14" s="330">
        <f t="shared" si="6"/>
        <v>1645</v>
      </c>
      <c r="K14" s="330">
        <f t="shared" si="6"/>
        <v>1791</v>
      </c>
      <c r="L14" s="330">
        <f t="shared" si="6"/>
        <v>1635</v>
      </c>
      <c r="M14" s="330">
        <f t="shared" si="6"/>
        <v>1768</v>
      </c>
      <c r="N14" s="330">
        <f t="shared" si="6"/>
        <v>1683</v>
      </c>
      <c r="O14" s="330">
        <f t="shared" si="6"/>
        <v>1921</v>
      </c>
      <c r="P14" s="330">
        <f t="shared" si="6"/>
        <v>1802</v>
      </c>
      <c r="Q14" s="330">
        <f t="shared" si="6"/>
        <v>1798</v>
      </c>
      <c r="R14" s="330">
        <f t="shared" si="6"/>
        <v>1767</v>
      </c>
      <c r="S14" s="330">
        <f t="shared" si="6"/>
        <v>1847</v>
      </c>
      <c r="T14" s="330">
        <f t="shared" si="6"/>
        <v>1803</v>
      </c>
      <c r="U14" s="331">
        <f t="shared" si="6"/>
        <v>1049</v>
      </c>
    </row>
    <row r="15" spans="1:21" s="169" customFormat="1" ht="13.5" customHeight="1">
      <c r="A15" s="1272" t="s">
        <v>1129</v>
      </c>
      <c r="B15" s="1693"/>
      <c r="C15" s="1119">
        <f>SUM(C20:C21,C56:C67)</f>
        <v>93</v>
      </c>
      <c r="D15" s="1120">
        <f>SUM(D20:D21,D56:D67)</f>
        <v>6</v>
      </c>
      <c r="E15" s="1120">
        <f>SUM(E20:E21,E56:E67)</f>
        <v>955</v>
      </c>
      <c r="F15" s="330">
        <f>SUM(G15:H15)</f>
        <v>28941</v>
      </c>
      <c r="G15" s="330">
        <f aca="true" t="shared" si="7" ref="G15:U15">SUM(G20:G21,G56:G67)</f>
        <v>14745</v>
      </c>
      <c r="H15" s="330">
        <f t="shared" si="7"/>
        <v>14196</v>
      </c>
      <c r="I15" s="330">
        <f t="shared" si="7"/>
        <v>2393</v>
      </c>
      <c r="J15" s="330">
        <f t="shared" si="7"/>
        <v>2275</v>
      </c>
      <c r="K15" s="330">
        <f t="shared" si="7"/>
        <v>2421</v>
      </c>
      <c r="L15" s="330">
        <f t="shared" si="7"/>
        <v>2343</v>
      </c>
      <c r="M15" s="330">
        <f t="shared" si="7"/>
        <v>2378</v>
      </c>
      <c r="N15" s="330">
        <f t="shared" si="7"/>
        <v>2341</v>
      </c>
      <c r="O15" s="330">
        <f t="shared" si="7"/>
        <v>2485</v>
      </c>
      <c r="P15" s="330">
        <f t="shared" si="7"/>
        <v>2338</v>
      </c>
      <c r="Q15" s="330">
        <f t="shared" si="7"/>
        <v>2545</v>
      </c>
      <c r="R15" s="330">
        <f t="shared" si="7"/>
        <v>2438</v>
      </c>
      <c r="S15" s="330">
        <f t="shared" si="7"/>
        <v>2523</v>
      </c>
      <c r="T15" s="330">
        <f t="shared" si="7"/>
        <v>2461</v>
      </c>
      <c r="U15" s="331">
        <f t="shared" si="7"/>
        <v>1327</v>
      </c>
    </row>
    <row r="16" spans="1:21" ht="9.75" customHeight="1">
      <c r="A16" s="43"/>
      <c r="B16" s="93"/>
      <c r="C16" s="323"/>
      <c r="D16" s="324"/>
      <c r="E16" s="324"/>
      <c r="F16" s="324"/>
      <c r="G16" s="1121"/>
      <c r="H16" s="1121"/>
      <c r="I16" s="1121"/>
      <c r="J16" s="1121"/>
      <c r="K16" s="1121"/>
      <c r="L16" s="1121"/>
      <c r="M16" s="1121"/>
      <c r="N16" s="1121"/>
      <c r="O16" s="1121"/>
      <c r="P16" s="1121"/>
      <c r="Q16" s="1121"/>
      <c r="R16" s="1121"/>
      <c r="S16" s="1121"/>
      <c r="T16" s="1121"/>
      <c r="U16" s="1122"/>
    </row>
    <row r="17" spans="1:21" ht="9.75" customHeight="1">
      <c r="A17" s="1123"/>
      <c r="B17" s="651"/>
      <c r="C17" s="323"/>
      <c r="D17" s="324"/>
      <c r="E17" s="324"/>
      <c r="F17" s="324"/>
      <c r="G17" s="1121"/>
      <c r="H17" s="1121"/>
      <c r="I17" s="1121"/>
      <c r="J17" s="1121"/>
      <c r="K17" s="1121"/>
      <c r="L17" s="1121"/>
      <c r="M17" s="1121"/>
      <c r="N17" s="1121"/>
      <c r="O17" s="1124"/>
      <c r="P17" s="1124"/>
      <c r="Q17" s="1124"/>
      <c r="R17" s="1124"/>
      <c r="S17" s="1124"/>
      <c r="T17" s="1124"/>
      <c r="U17" s="1125"/>
    </row>
    <row r="18" spans="1:21" ht="13.5" customHeight="1">
      <c r="A18" s="43"/>
      <c r="B18" s="651" t="s">
        <v>1132</v>
      </c>
      <c r="C18" s="593">
        <v>36</v>
      </c>
      <c r="D18" s="558">
        <v>1</v>
      </c>
      <c r="E18" s="558">
        <v>615</v>
      </c>
      <c r="F18" s="324">
        <f>SUM(G18:H18)</f>
        <v>21865</v>
      </c>
      <c r="G18" s="324">
        <v>11175</v>
      </c>
      <c r="H18" s="324">
        <v>10690</v>
      </c>
      <c r="I18" s="558">
        <v>1740</v>
      </c>
      <c r="J18" s="558">
        <v>1687</v>
      </c>
      <c r="K18" s="324">
        <v>1848</v>
      </c>
      <c r="L18" s="558">
        <v>1646</v>
      </c>
      <c r="M18" s="558">
        <v>1849</v>
      </c>
      <c r="N18" s="558">
        <v>1748</v>
      </c>
      <c r="O18" s="558">
        <v>1961</v>
      </c>
      <c r="P18" s="558">
        <v>1877</v>
      </c>
      <c r="Q18" s="558">
        <v>1904</v>
      </c>
      <c r="R18" s="558">
        <v>1915</v>
      </c>
      <c r="S18" s="558">
        <v>1873</v>
      </c>
      <c r="T18" s="558">
        <v>1817</v>
      </c>
      <c r="U18" s="560">
        <v>811</v>
      </c>
    </row>
    <row r="19" spans="1:21" ht="13.5" customHeight="1">
      <c r="A19" s="43"/>
      <c r="B19" s="651" t="s">
        <v>1133</v>
      </c>
      <c r="C19" s="593">
        <v>18</v>
      </c>
      <c r="D19" s="558">
        <v>13</v>
      </c>
      <c r="E19" s="558">
        <v>259</v>
      </c>
      <c r="F19" s="324">
        <f>SUM(G19:H19)</f>
        <v>7994</v>
      </c>
      <c r="G19" s="324">
        <v>4119</v>
      </c>
      <c r="H19" s="324">
        <v>3875</v>
      </c>
      <c r="I19" s="558">
        <v>650</v>
      </c>
      <c r="J19" s="558">
        <v>640</v>
      </c>
      <c r="K19" s="558">
        <v>670</v>
      </c>
      <c r="L19" s="558">
        <v>600</v>
      </c>
      <c r="M19" s="558">
        <v>636</v>
      </c>
      <c r="N19" s="558">
        <v>620</v>
      </c>
      <c r="O19" s="558">
        <v>719</v>
      </c>
      <c r="P19" s="558">
        <v>669</v>
      </c>
      <c r="Q19" s="558">
        <v>704</v>
      </c>
      <c r="R19" s="558">
        <v>651</v>
      </c>
      <c r="S19" s="558">
        <v>740</v>
      </c>
      <c r="T19" s="558">
        <v>695</v>
      </c>
      <c r="U19" s="560">
        <v>348</v>
      </c>
    </row>
    <row r="20" spans="1:21" ht="13.5" customHeight="1">
      <c r="A20" s="43"/>
      <c r="B20" s="651" t="s">
        <v>1135</v>
      </c>
      <c r="C20" s="593">
        <v>21</v>
      </c>
      <c r="D20" s="558">
        <v>1</v>
      </c>
      <c r="E20" s="558">
        <v>276</v>
      </c>
      <c r="F20" s="324">
        <f>SUM(G20:H20)</f>
        <v>8718</v>
      </c>
      <c r="G20" s="324">
        <v>4372</v>
      </c>
      <c r="H20" s="324">
        <v>4346</v>
      </c>
      <c r="I20" s="558">
        <v>669</v>
      </c>
      <c r="J20" s="558">
        <v>648</v>
      </c>
      <c r="K20" s="558">
        <v>703</v>
      </c>
      <c r="L20" s="558">
        <v>739</v>
      </c>
      <c r="M20" s="558">
        <v>672</v>
      </c>
      <c r="N20" s="558">
        <v>706</v>
      </c>
      <c r="O20" s="558">
        <v>762</v>
      </c>
      <c r="P20" s="558">
        <v>702</v>
      </c>
      <c r="Q20" s="558">
        <v>773</v>
      </c>
      <c r="R20" s="558">
        <v>743</v>
      </c>
      <c r="S20" s="558">
        <v>793</v>
      </c>
      <c r="T20" s="558">
        <v>808</v>
      </c>
      <c r="U20" s="560">
        <v>372</v>
      </c>
    </row>
    <row r="21" spans="1:21" ht="13.5" customHeight="1">
      <c r="A21" s="43"/>
      <c r="B21" s="651" t="s">
        <v>1137</v>
      </c>
      <c r="C21" s="593">
        <v>22</v>
      </c>
      <c r="D21" s="345">
        <v>0</v>
      </c>
      <c r="E21" s="558">
        <v>273</v>
      </c>
      <c r="F21" s="324">
        <f>SUM(G21:H21)</f>
        <v>9427</v>
      </c>
      <c r="G21" s="324">
        <v>4832</v>
      </c>
      <c r="H21" s="324">
        <v>4595</v>
      </c>
      <c r="I21" s="558">
        <v>799</v>
      </c>
      <c r="J21" s="558">
        <v>754</v>
      </c>
      <c r="K21" s="558">
        <v>771</v>
      </c>
      <c r="L21" s="558">
        <v>717</v>
      </c>
      <c r="M21" s="558">
        <v>799</v>
      </c>
      <c r="N21" s="558">
        <v>741</v>
      </c>
      <c r="O21" s="558">
        <v>830</v>
      </c>
      <c r="P21" s="558">
        <v>756</v>
      </c>
      <c r="Q21" s="558">
        <v>820</v>
      </c>
      <c r="R21" s="558">
        <v>786</v>
      </c>
      <c r="S21" s="558">
        <v>813</v>
      </c>
      <c r="T21" s="558">
        <v>841</v>
      </c>
      <c r="U21" s="560">
        <v>372</v>
      </c>
    </row>
    <row r="22" spans="1:21" ht="13.5" customHeight="1">
      <c r="A22" s="43"/>
      <c r="B22" s="651"/>
      <c r="C22" s="1126"/>
      <c r="D22" s="345"/>
      <c r="E22" s="1124"/>
      <c r="F22" s="324"/>
      <c r="G22" s="1121"/>
      <c r="H22" s="1121"/>
      <c r="I22" s="1124"/>
      <c r="J22" s="1124"/>
      <c r="K22" s="1124"/>
      <c r="L22" s="1124"/>
      <c r="M22" s="1124"/>
      <c r="N22" s="1124"/>
      <c r="O22" s="1124"/>
      <c r="P22" s="1124"/>
      <c r="Q22" s="1124"/>
      <c r="R22" s="1124"/>
      <c r="S22" s="1124"/>
      <c r="T22" s="1124"/>
      <c r="U22" s="1125"/>
    </row>
    <row r="23" spans="1:21" ht="13.5" customHeight="1">
      <c r="A23" s="43"/>
      <c r="B23" s="651" t="s">
        <v>1139</v>
      </c>
      <c r="C23" s="593">
        <v>11</v>
      </c>
      <c r="D23" s="558">
        <v>5</v>
      </c>
      <c r="E23" s="558">
        <v>138</v>
      </c>
      <c r="F23" s="324">
        <f>SUM(G23:H23)</f>
        <v>3879</v>
      </c>
      <c r="G23" s="324">
        <v>1997</v>
      </c>
      <c r="H23" s="324">
        <v>1882</v>
      </c>
      <c r="I23" s="558">
        <v>327</v>
      </c>
      <c r="J23" s="558">
        <v>311</v>
      </c>
      <c r="K23" s="558">
        <v>324</v>
      </c>
      <c r="L23" s="558">
        <v>303</v>
      </c>
      <c r="M23" s="558">
        <v>323</v>
      </c>
      <c r="N23" s="558">
        <v>340</v>
      </c>
      <c r="O23" s="558">
        <v>335</v>
      </c>
      <c r="P23" s="558">
        <v>299</v>
      </c>
      <c r="Q23" s="558">
        <v>346</v>
      </c>
      <c r="R23" s="558">
        <v>332</v>
      </c>
      <c r="S23" s="558">
        <v>342</v>
      </c>
      <c r="T23" s="558">
        <v>297</v>
      </c>
      <c r="U23" s="560">
        <v>188</v>
      </c>
    </row>
    <row r="24" spans="1:21" ht="13.5" customHeight="1">
      <c r="A24" s="43"/>
      <c r="B24" s="651" t="s">
        <v>1141</v>
      </c>
      <c r="C24" s="593">
        <v>11</v>
      </c>
      <c r="D24" s="345">
        <v>0</v>
      </c>
      <c r="E24" s="558">
        <v>121</v>
      </c>
      <c r="F24" s="324">
        <f>SUM(G24:H24)</f>
        <v>3584</v>
      </c>
      <c r="G24" s="324">
        <v>1836</v>
      </c>
      <c r="H24" s="324">
        <v>1748</v>
      </c>
      <c r="I24" s="558">
        <v>314</v>
      </c>
      <c r="J24" s="558">
        <v>293</v>
      </c>
      <c r="K24" s="558">
        <v>298</v>
      </c>
      <c r="L24" s="558">
        <v>298</v>
      </c>
      <c r="M24" s="558">
        <v>284</v>
      </c>
      <c r="N24" s="558">
        <v>290</v>
      </c>
      <c r="O24" s="558">
        <v>318</v>
      </c>
      <c r="P24" s="558">
        <v>291</v>
      </c>
      <c r="Q24" s="558">
        <v>332</v>
      </c>
      <c r="R24" s="558">
        <v>280</v>
      </c>
      <c r="S24" s="558">
        <v>290</v>
      </c>
      <c r="T24" s="558">
        <v>296</v>
      </c>
      <c r="U24" s="560">
        <v>169</v>
      </c>
    </row>
    <row r="25" spans="1:21" ht="13.5" customHeight="1">
      <c r="A25" s="43"/>
      <c r="B25" s="651" t="s">
        <v>1143</v>
      </c>
      <c r="C25" s="593">
        <v>10</v>
      </c>
      <c r="D25" s="558">
        <v>6</v>
      </c>
      <c r="E25" s="558">
        <v>106</v>
      </c>
      <c r="F25" s="324">
        <f>SUM(G25:H25)</f>
        <v>3241</v>
      </c>
      <c r="G25" s="324">
        <v>1717</v>
      </c>
      <c r="H25" s="324">
        <v>1524</v>
      </c>
      <c r="I25" s="558">
        <v>314</v>
      </c>
      <c r="J25" s="558">
        <v>232</v>
      </c>
      <c r="K25" s="558">
        <v>274</v>
      </c>
      <c r="L25" s="558">
        <v>271</v>
      </c>
      <c r="M25" s="558">
        <v>270</v>
      </c>
      <c r="N25" s="558">
        <v>227</v>
      </c>
      <c r="O25" s="558">
        <v>275</v>
      </c>
      <c r="P25" s="558">
        <v>265</v>
      </c>
      <c r="Q25" s="558">
        <v>303</v>
      </c>
      <c r="R25" s="558">
        <v>291</v>
      </c>
      <c r="S25" s="558">
        <v>281</v>
      </c>
      <c r="T25" s="558">
        <v>238</v>
      </c>
      <c r="U25" s="560">
        <v>143</v>
      </c>
    </row>
    <row r="26" spans="1:21" ht="13.5" customHeight="1">
      <c r="A26" s="43"/>
      <c r="B26" s="651" t="s">
        <v>1144</v>
      </c>
      <c r="C26" s="593">
        <v>9</v>
      </c>
      <c r="D26" s="345">
        <v>0</v>
      </c>
      <c r="E26" s="558">
        <v>86</v>
      </c>
      <c r="F26" s="324">
        <f>SUM(G26:H26)</f>
        <v>2521</v>
      </c>
      <c r="G26" s="324">
        <v>1272</v>
      </c>
      <c r="H26" s="324">
        <v>1249</v>
      </c>
      <c r="I26" s="558">
        <v>209</v>
      </c>
      <c r="J26" s="558">
        <v>202</v>
      </c>
      <c r="K26" s="558">
        <v>210</v>
      </c>
      <c r="L26" s="558">
        <v>224</v>
      </c>
      <c r="M26" s="558">
        <v>207</v>
      </c>
      <c r="N26" s="558">
        <v>206</v>
      </c>
      <c r="O26" s="558">
        <v>225</v>
      </c>
      <c r="P26" s="558">
        <v>208</v>
      </c>
      <c r="Q26" s="558">
        <v>208</v>
      </c>
      <c r="R26" s="558">
        <v>209</v>
      </c>
      <c r="S26" s="558">
        <v>213</v>
      </c>
      <c r="T26" s="558">
        <v>200</v>
      </c>
      <c r="U26" s="560">
        <v>118</v>
      </c>
    </row>
    <row r="27" spans="1:21" ht="13.5" customHeight="1">
      <c r="A27" s="43"/>
      <c r="B27" s="651"/>
      <c r="C27" s="1126"/>
      <c r="D27" s="345"/>
      <c r="E27" s="1124"/>
      <c r="F27" s="324"/>
      <c r="G27" s="1121"/>
      <c r="H27" s="1121"/>
      <c r="I27" s="1124"/>
      <c r="J27" s="1124"/>
      <c r="K27" s="1124"/>
      <c r="L27" s="1124"/>
      <c r="M27" s="1124"/>
      <c r="N27" s="1124"/>
      <c r="O27" s="1124"/>
      <c r="P27" s="1124"/>
      <c r="Q27" s="1124"/>
      <c r="R27" s="1124"/>
      <c r="S27" s="1124"/>
      <c r="T27" s="1124"/>
      <c r="U27" s="1125"/>
    </row>
    <row r="28" spans="1:21" ht="13.5" customHeight="1">
      <c r="A28" s="43"/>
      <c r="B28" s="651" t="s">
        <v>1147</v>
      </c>
      <c r="C28" s="593">
        <v>6</v>
      </c>
      <c r="D28" s="345">
        <v>0</v>
      </c>
      <c r="E28" s="558">
        <v>90</v>
      </c>
      <c r="F28" s="324">
        <f>SUM(G28:H28)</f>
        <v>2771</v>
      </c>
      <c r="G28" s="324">
        <v>1436</v>
      </c>
      <c r="H28" s="324">
        <v>1335</v>
      </c>
      <c r="I28" s="558">
        <v>222</v>
      </c>
      <c r="J28" s="558">
        <v>178</v>
      </c>
      <c r="K28" s="558">
        <v>220</v>
      </c>
      <c r="L28" s="558">
        <v>215</v>
      </c>
      <c r="M28" s="558">
        <v>228</v>
      </c>
      <c r="N28" s="558">
        <v>220</v>
      </c>
      <c r="O28" s="558">
        <v>276</v>
      </c>
      <c r="P28" s="558">
        <v>247</v>
      </c>
      <c r="Q28" s="558">
        <v>246</v>
      </c>
      <c r="R28" s="558">
        <v>226</v>
      </c>
      <c r="S28" s="558">
        <v>244</v>
      </c>
      <c r="T28" s="558">
        <v>249</v>
      </c>
      <c r="U28" s="560">
        <v>119</v>
      </c>
    </row>
    <row r="29" spans="1:21" ht="13.5" customHeight="1">
      <c r="A29" s="43"/>
      <c r="B29" s="651" t="s">
        <v>1149</v>
      </c>
      <c r="C29" s="593">
        <v>13</v>
      </c>
      <c r="D29" s="345">
        <v>0</v>
      </c>
      <c r="E29" s="558">
        <v>159</v>
      </c>
      <c r="F29" s="324">
        <f>SUM(G29:H29)</f>
        <v>5077</v>
      </c>
      <c r="G29" s="324">
        <v>2551</v>
      </c>
      <c r="H29" s="324">
        <v>2526</v>
      </c>
      <c r="I29" s="558">
        <v>410</v>
      </c>
      <c r="J29" s="558">
        <v>398</v>
      </c>
      <c r="K29" s="558">
        <v>412</v>
      </c>
      <c r="L29" s="558">
        <v>442</v>
      </c>
      <c r="M29" s="558">
        <v>409</v>
      </c>
      <c r="N29" s="558">
        <v>377</v>
      </c>
      <c r="O29" s="558">
        <v>426</v>
      </c>
      <c r="P29" s="558">
        <v>449</v>
      </c>
      <c r="Q29" s="558">
        <v>441</v>
      </c>
      <c r="R29" s="558">
        <v>443</v>
      </c>
      <c r="S29" s="558">
        <v>453</v>
      </c>
      <c r="T29" s="558">
        <v>417</v>
      </c>
      <c r="U29" s="560">
        <v>222</v>
      </c>
    </row>
    <row r="30" spans="1:21" ht="13.5" customHeight="1">
      <c r="A30" s="43"/>
      <c r="B30" s="651" t="s">
        <v>1151</v>
      </c>
      <c r="C30" s="593">
        <v>7</v>
      </c>
      <c r="D30" s="345">
        <v>0</v>
      </c>
      <c r="E30" s="558">
        <v>112</v>
      </c>
      <c r="F30" s="324">
        <f>SUM(G30:H30)</f>
        <v>3528</v>
      </c>
      <c r="G30" s="324">
        <v>1785</v>
      </c>
      <c r="H30" s="324">
        <v>1743</v>
      </c>
      <c r="I30" s="558">
        <v>289</v>
      </c>
      <c r="J30" s="558">
        <v>305</v>
      </c>
      <c r="K30" s="558">
        <v>302</v>
      </c>
      <c r="L30" s="558">
        <v>279</v>
      </c>
      <c r="M30" s="558">
        <v>284</v>
      </c>
      <c r="N30" s="558">
        <v>279</v>
      </c>
      <c r="O30" s="558">
        <v>322</v>
      </c>
      <c r="P30" s="558">
        <v>334</v>
      </c>
      <c r="Q30" s="558">
        <v>284</v>
      </c>
      <c r="R30" s="558">
        <v>275</v>
      </c>
      <c r="S30" s="558">
        <v>304</v>
      </c>
      <c r="T30" s="558">
        <v>271</v>
      </c>
      <c r="U30" s="560">
        <v>152</v>
      </c>
    </row>
    <row r="31" spans="1:21" ht="13.5" customHeight="1">
      <c r="A31" s="43"/>
      <c r="B31" s="651" t="s">
        <v>1153</v>
      </c>
      <c r="C31" s="593">
        <v>12</v>
      </c>
      <c r="D31" s="345">
        <v>0</v>
      </c>
      <c r="E31" s="558">
        <v>80</v>
      </c>
      <c r="F31" s="324">
        <f>SUM(G31:H31)</f>
        <v>2001</v>
      </c>
      <c r="G31" s="324">
        <v>1028</v>
      </c>
      <c r="H31" s="324">
        <v>973</v>
      </c>
      <c r="I31" s="558">
        <v>192</v>
      </c>
      <c r="J31" s="558">
        <v>164</v>
      </c>
      <c r="K31" s="558">
        <v>179</v>
      </c>
      <c r="L31" s="558">
        <v>145</v>
      </c>
      <c r="M31" s="558">
        <v>168</v>
      </c>
      <c r="N31" s="558">
        <v>159</v>
      </c>
      <c r="O31" s="558">
        <v>175</v>
      </c>
      <c r="P31" s="558">
        <v>172</v>
      </c>
      <c r="Q31" s="558">
        <v>151</v>
      </c>
      <c r="R31" s="558">
        <v>157</v>
      </c>
      <c r="S31" s="558">
        <v>163</v>
      </c>
      <c r="T31" s="558">
        <v>176</v>
      </c>
      <c r="U31" s="560">
        <v>113</v>
      </c>
    </row>
    <row r="32" spans="1:21" ht="13.5" customHeight="1">
      <c r="A32" s="43"/>
      <c r="B32" s="651" t="s">
        <v>1155</v>
      </c>
      <c r="C32" s="593">
        <v>8</v>
      </c>
      <c r="D32" s="558">
        <v>2</v>
      </c>
      <c r="E32" s="558">
        <v>100</v>
      </c>
      <c r="F32" s="324">
        <f>SUM(G32:H32)</f>
        <v>3141</v>
      </c>
      <c r="G32" s="324">
        <v>1580</v>
      </c>
      <c r="H32" s="324">
        <v>1561</v>
      </c>
      <c r="I32" s="558">
        <v>219</v>
      </c>
      <c r="J32" s="558">
        <v>254</v>
      </c>
      <c r="K32" s="558">
        <v>259</v>
      </c>
      <c r="L32" s="558">
        <v>265</v>
      </c>
      <c r="M32" s="558">
        <v>274</v>
      </c>
      <c r="N32" s="558">
        <v>230</v>
      </c>
      <c r="O32" s="558">
        <v>280</v>
      </c>
      <c r="P32" s="558">
        <v>261</v>
      </c>
      <c r="Q32" s="558">
        <v>279</v>
      </c>
      <c r="R32" s="558">
        <v>303</v>
      </c>
      <c r="S32" s="558">
        <v>269</v>
      </c>
      <c r="T32" s="558">
        <v>248</v>
      </c>
      <c r="U32" s="560">
        <v>137</v>
      </c>
    </row>
    <row r="33" spans="1:21" ht="13.5" customHeight="1">
      <c r="A33" s="43"/>
      <c r="B33" s="651"/>
      <c r="C33" s="1126"/>
      <c r="D33" s="1124"/>
      <c r="E33" s="1124"/>
      <c r="F33" s="324"/>
      <c r="G33" s="1121"/>
      <c r="H33" s="1121"/>
      <c r="I33" s="1124"/>
      <c r="J33" s="1124"/>
      <c r="K33" s="1124"/>
      <c r="L33" s="1124"/>
      <c r="M33" s="1124"/>
      <c r="N33" s="1124"/>
      <c r="O33" s="1124"/>
      <c r="P33" s="1124"/>
      <c r="Q33" s="1124"/>
      <c r="R33" s="1124"/>
      <c r="S33" s="1124"/>
      <c r="T33" s="1124"/>
      <c r="U33" s="1125"/>
    </row>
    <row r="34" spans="1:21" ht="13.5" customHeight="1">
      <c r="A34" s="43"/>
      <c r="B34" s="651" t="s">
        <v>1157</v>
      </c>
      <c r="C34" s="593">
        <v>5</v>
      </c>
      <c r="D34" s="345">
        <v>0</v>
      </c>
      <c r="E34" s="558">
        <v>43</v>
      </c>
      <c r="F34" s="324">
        <f aca="true" t="shared" si="8" ref="F34:F40">SUM(G34:H34)</f>
        <v>1186</v>
      </c>
      <c r="G34" s="324">
        <v>617</v>
      </c>
      <c r="H34" s="324">
        <v>569</v>
      </c>
      <c r="I34" s="558">
        <v>112</v>
      </c>
      <c r="J34" s="558">
        <v>95</v>
      </c>
      <c r="K34" s="558">
        <v>87</v>
      </c>
      <c r="L34" s="558">
        <v>80</v>
      </c>
      <c r="M34" s="558">
        <v>101</v>
      </c>
      <c r="N34" s="558">
        <v>102</v>
      </c>
      <c r="O34" s="558">
        <v>115</v>
      </c>
      <c r="P34" s="558">
        <v>104</v>
      </c>
      <c r="Q34" s="558">
        <v>113</v>
      </c>
      <c r="R34" s="558">
        <v>105</v>
      </c>
      <c r="S34" s="558">
        <v>89</v>
      </c>
      <c r="T34" s="558">
        <v>83</v>
      </c>
      <c r="U34" s="560">
        <v>60</v>
      </c>
    </row>
    <row r="35" spans="1:21" ht="13.5" customHeight="1">
      <c r="A35" s="43"/>
      <c r="B35" s="651" t="s">
        <v>1159</v>
      </c>
      <c r="C35" s="593">
        <v>2</v>
      </c>
      <c r="D35" s="345">
        <v>0</v>
      </c>
      <c r="E35" s="558">
        <v>28</v>
      </c>
      <c r="F35" s="324">
        <f t="shared" si="8"/>
        <v>989</v>
      </c>
      <c r="G35" s="324">
        <v>517</v>
      </c>
      <c r="H35" s="324">
        <v>472</v>
      </c>
      <c r="I35" s="558">
        <v>105</v>
      </c>
      <c r="J35" s="558">
        <v>85</v>
      </c>
      <c r="K35" s="558">
        <v>108</v>
      </c>
      <c r="L35" s="558">
        <v>87</v>
      </c>
      <c r="M35" s="558">
        <v>81</v>
      </c>
      <c r="N35" s="558">
        <v>74</v>
      </c>
      <c r="O35" s="558">
        <v>71</v>
      </c>
      <c r="P35" s="558">
        <v>78</v>
      </c>
      <c r="Q35" s="558">
        <v>78</v>
      </c>
      <c r="R35" s="558">
        <v>81</v>
      </c>
      <c r="S35" s="558">
        <v>74</v>
      </c>
      <c r="T35" s="558">
        <v>67</v>
      </c>
      <c r="U35" s="560">
        <v>37</v>
      </c>
    </row>
    <row r="36" spans="1:21" ht="13.5" customHeight="1">
      <c r="A36" s="43"/>
      <c r="B36" s="651" t="s">
        <v>1161</v>
      </c>
      <c r="C36" s="593">
        <v>6</v>
      </c>
      <c r="D36" s="345">
        <v>0</v>
      </c>
      <c r="E36" s="558">
        <v>60</v>
      </c>
      <c r="F36" s="324">
        <f t="shared" si="8"/>
        <v>1767</v>
      </c>
      <c r="G36" s="324">
        <v>918</v>
      </c>
      <c r="H36" s="324">
        <v>849</v>
      </c>
      <c r="I36" s="558">
        <v>164</v>
      </c>
      <c r="J36" s="558">
        <v>140</v>
      </c>
      <c r="K36" s="558">
        <v>175</v>
      </c>
      <c r="L36" s="558">
        <v>135</v>
      </c>
      <c r="M36" s="558">
        <v>153</v>
      </c>
      <c r="N36" s="558">
        <v>150</v>
      </c>
      <c r="O36" s="558">
        <v>139</v>
      </c>
      <c r="P36" s="558">
        <v>150</v>
      </c>
      <c r="Q36" s="558">
        <v>143</v>
      </c>
      <c r="R36" s="558">
        <v>133</v>
      </c>
      <c r="S36" s="558">
        <v>144</v>
      </c>
      <c r="T36" s="558">
        <v>141</v>
      </c>
      <c r="U36" s="560">
        <v>86</v>
      </c>
    </row>
    <row r="37" spans="1:21" ht="13.5" customHeight="1">
      <c r="A37" s="43"/>
      <c r="B37" s="651" t="s">
        <v>1163</v>
      </c>
      <c r="C37" s="593">
        <v>9</v>
      </c>
      <c r="D37" s="558">
        <v>2</v>
      </c>
      <c r="E37" s="558">
        <v>45</v>
      </c>
      <c r="F37" s="324">
        <f t="shared" si="8"/>
        <v>669</v>
      </c>
      <c r="G37" s="324">
        <v>342</v>
      </c>
      <c r="H37" s="324">
        <v>327</v>
      </c>
      <c r="I37" s="558">
        <v>70</v>
      </c>
      <c r="J37" s="558">
        <v>49</v>
      </c>
      <c r="K37" s="558">
        <v>45</v>
      </c>
      <c r="L37" s="558">
        <v>54</v>
      </c>
      <c r="M37" s="558">
        <v>58</v>
      </c>
      <c r="N37" s="558">
        <v>71</v>
      </c>
      <c r="O37" s="558">
        <v>62</v>
      </c>
      <c r="P37" s="558">
        <v>61</v>
      </c>
      <c r="Q37" s="558">
        <v>42</v>
      </c>
      <c r="R37" s="558">
        <v>42</v>
      </c>
      <c r="S37" s="558">
        <v>65</v>
      </c>
      <c r="T37" s="558">
        <v>50</v>
      </c>
      <c r="U37" s="560">
        <v>69</v>
      </c>
    </row>
    <row r="38" spans="1:21" ht="13.5" customHeight="1">
      <c r="A38" s="43"/>
      <c r="B38" s="651" t="s">
        <v>1165</v>
      </c>
      <c r="C38" s="593">
        <v>8</v>
      </c>
      <c r="D38" s="558">
        <v>6</v>
      </c>
      <c r="E38" s="558">
        <v>53</v>
      </c>
      <c r="F38" s="324">
        <f t="shared" si="8"/>
        <v>886</v>
      </c>
      <c r="G38" s="324">
        <v>462</v>
      </c>
      <c r="H38" s="324">
        <v>424</v>
      </c>
      <c r="I38" s="558">
        <v>83</v>
      </c>
      <c r="J38" s="558">
        <v>61</v>
      </c>
      <c r="K38" s="558">
        <v>70</v>
      </c>
      <c r="L38" s="558">
        <v>77</v>
      </c>
      <c r="M38" s="558">
        <v>78</v>
      </c>
      <c r="N38" s="558">
        <v>67</v>
      </c>
      <c r="O38" s="558">
        <v>76</v>
      </c>
      <c r="P38" s="558">
        <v>74</v>
      </c>
      <c r="Q38" s="558">
        <v>76</v>
      </c>
      <c r="R38" s="558">
        <v>76</v>
      </c>
      <c r="S38" s="558">
        <v>79</v>
      </c>
      <c r="T38" s="558">
        <v>69</v>
      </c>
      <c r="U38" s="560">
        <v>80</v>
      </c>
    </row>
    <row r="39" spans="1:21" ht="13.5" customHeight="1">
      <c r="A39" s="43"/>
      <c r="B39" s="651" t="s">
        <v>1117</v>
      </c>
      <c r="C39" s="593">
        <v>6</v>
      </c>
      <c r="D39" s="345">
        <v>1</v>
      </c>
      <c r="E39" s="558">
        <v>43</v>
      </c>
      <c r="F39" s="324">
        <f t="shared" si="8"/>
        <v>903</v>
      </c>
      <c r="G39" s="324">
        <v>430</v>
      </c>
      <c r="H39" s="324">
        <v>473</v>
      </c>
      <c r="I39" s="558">
        <v>81</v>
      </c>
      <c r="J39" s="558">
        <v>75</v>
      </c>
      <c r="K39" s="558">
        <v>74</v>
      </c>
      <c r="L39" s="558">
        <v>90</v>
      </c>
      <c r="M39" s="558">
        <v>55</v>
      </c>
      <c r="N39" s="558">
        <v>77</v>
      </c>
      <c r="O39" s="558">
        <v>66</v>
      </c>
      <c r="P39" s="558">
        <v>88</v>
      </c>
      <c r="Q39" s="558">
        <v>82</v>
      </c>
      <c r="R39" s="558">
        <v>72</v>
      </c>
      <c r="S39" s="558">
        <v>72</v>
      </c>
      <c r="T39" s="558">
        <v>71</v>
      </c>
      <c r="U39" s="560">
        <v>64</v>
      </c>
    </row>
    <row r="40" spans="1:21" ht="13.5" customHeight="1">
      <c r="A40" s="43"/>
      <c r="B40" s="651" t="s">
        <v>1118</v>
      </c>
      <c r="C40" s="593">
        <v>8</v>
      </c>
      <c r="D40" s="345">
        <v>0</v>
      </c>
      <c r="E40" s="558">
        <v>49</v>
      </c>
      <c r="F40" s="324">
        <f t="shared" si="8"/>
        <v>905</v>
      </c>
      <c r="G40" s="324">
        <v>457</v>
      </c>
      <c r="H40" s="324">
        <v>448</v>
      </c>
      <c r="I40" s="558">
        <v>90</v>
      </c>
      <c r="J40" s="558">
        <v>79</v>
      </c>
      <c r="K40" s="558">
        <v>77</v>
      </c>
      <c r="L40" s="558">
        <v>81</v>
      </c>
      <c r="M40" s="558">
        <v>62</v>
      </c>
      <c r="N40" s="558">
        <v>80</v>
      </c>
      <c r="O40" s="558">
        <v>62</v>
      </c>
      <c r="P40" s="558">
        <v>69</v>
      </c>
      <c r="Q40" s="558">
        <v>80</v>
      </c>
      <c r="R40" s="558">
        <v>79</v>
      </c>
      <c r="S40" s="558">
        <v>86</v>
      </c>
      <c r="T40" s="558">
        <v>60</v>
      </c>
      <c r="U40" s="560">
        <v>74</v>
      </c>
    </row>
    <row r="41" spans="1:21" ht="13.5" customHeight="1">
      <c r="A41" s="43"/>
      <c r="B41" s="651"/>
      <c r="C41" s="1126"/>
      <c r="D41" s="345"/>
      <c r="E41" s="1124"/>
      <c r="F41" s="324"/>
      <c r="G41" s="1121"/>
      <c r="H41" s="1121"/>
      <c r="I41" s="1124"/>
      <c r="J41" s="1124"/>
      <c r="K41" s="1124"/>
      <c r="L41" s="1124"/>
      <c r="M41" s="1124"/>
      <c r="N41" s="1124"/>
      <c r="O41" s="1124"/>
      <c r="P41" s="1124"/>
      <c r="Q41" s="1124"/>
      <c r="R41" s="1124"/>
      <c r="S41" s="1124"/>
      <c r="T41" s="1124"/>
      <c r="U41" s="1125"/>
    </row>
    <row r="42" spans="1:21" ht="13.5" customHeight="1">
      <c r="A42" s="43"/>
      <c r="B42" s="651" t="s">
        <v>1121</v>
      </c>
      <c r="C42" s="593">
        <v>4</v>
      </c>
      <c r="D42" s="558">
        <v>4</v>
      </c>
      <c r="E42" s="558">
        <v>41</v>
      </c>
      <c r="F42" s="324">
        <f aca="true" t="shared" si="9" ref="F42:F48">SUM(G42:H42)</f>
        <v>705</v>
      </c>
      <c r="G42" s="324">
        <v>353</v>
      </c>
      <c r="H42" s="324">
        <v>352</v>
      </c>
      <c r="I42" s="558">
        <v>49</v>
      </c>
      <c r="J42" s="558">
        <v>66</v>
      </c>
      <c r="K42" s="558">
        <v>69</v>
      </c>
      <c r="L42" s="558">
        <v>68</v>
      </c>
      <c r="M42" s="558">
        <v>63</v>
      </c>
      <c r="N42" s="558">
        <v>60</v>
      </c>
      <c r="O42" s="558">
        <v>73</v>
      </c>
      <c r="P42" s="558">
        <v>54</v>
      </c>
      <c r="Q42" s="558">
        <v>46</v>
      </c>
      <c r="R42" s="558">
        <v>44</v>
      </c>
      <c r="S42" s="558">
        <v>53</v>
      </c>
      <c r="T42" s="558">
        <v>60</v>
      </c>
      <c r="U42" s="560">
        <v>57</v>
      </c>
    </row>
    <row r="43" spans="1:21" ht="13.5" customHeight="1">
      <c r="A43" s="43"/>
      <c r="B43" s="651" t="s">
        <v>1122</v>
      </c>
      <c r="C43" s="593">
        <v>8</v>
      </c>
      <c r="D43" s="345">
        <v>2</v>
      </c>
      <c r="E43" s="558">
        <v>57</v>
      </c>
      <c r="F43" s="324">
        <f t="shared" si="9"/>
        <v>1085</v>
      </c>
      <c r="G43" s="324">
        <v>549</v>
      </c>
      <c r="H43" s="324">
        <v>536</v>
      </c>
      <c r="I43" s="558">
        <v>95</v>
      </c>
      <c r="J43" s="558">
        <v>92</v>
      </c>
      <c r="K43" s="558">
        <v>106</v>
      </c>
      <c r="L43" s="558">
        <v>82</v>
      </c>
      <c r="M43" s="558">
        <v>88</v>
      </c>
      <c r="N43" s="558">
        <v>89</v>
      </c>
      <c r="O43" s="558">
        <v>83</v>
      </c>
      <c r="P43" s="558">
        <v>88</v>
      </c>
      <c r="Q43" s="558">
        <v>93</v>
      </c>
      <c r="R43" s="558">
        <v>85</v>
      </c>
      <c r="S43" s="558">
        <v>84</v>
      </c>
      <c r="T43" s="558">
        <v>100</v>
      </c>
      <c r="U43" s="560">
        <v>84</v>
      </c>
    </row>
    <row r="44" spans="1:21" ht="13.5" customHeight="1">
      <c r="A44" s="43"/>
      <c r="B44" s="651" t="s">
        <v>1124</v>
      </c>
      <c r="C44" s="593">
        <v>4</v>
      </c>
      <c r="D44" s="345">
        <v>3</v>
      </c>
      <c r="E44" s="558">
        <v>35</v>
      </c>
      <c r="F44" s="324">
        <f t="shared" si="9"/>
        <v>653</v>
      </c>
      <c r="G44" s="324">
        <v>332</v>
      </c>
      <c r="H44" s="324">
        <v>321</v>
      </c>
      <c r="I44" s="558">
        <v>45</v>
      </c>
      <c r="J44" s="558">
        <v>53</v>
      </c>
      <c r="K44" s="558">
        <v>56</v>
      </c>
      <c r="L44" s="558">
        <v>51</v>
      </c>
      <c r="M44" s="558">
        <v>56</v>
      </c>
      <c r="N44" s="558">
        <v>54</v>
      </c>
      <c r="O44" s="558">
        <v>65</v>
      </c>
      <c r="P44" s="558">
        <v>58</v>
      </c>
      <c r="Q44" s="558">
        <v>59</v>
      </c>
      <c r="R44" s="558">
        <v>52</v>
      </c>
      <c r="S44" s="558">
        <v>51</v>
      </c>
      <c r="T44" s="558">
        <v>53</v>
      </c>
      <c r="U44" s="560">
        <v>49</v>
      </c>
    </row>
    <row r="45" spans="1:21" ht="13.5" customHeight="1">
      <c r="A45" s="43"/>
      <c r="B45" s="651" t="s">
        <v>1126</v>
      </c>
      <c r="C45" s="593">
        <v>8</v>
      </c>
      <c r="D45" s="558">
        <v>1</v>
      </c>
      <c r="E45" s="558">
        <v>53</v>
      </c>
      <c r="F45" s="324">
        <f t="shared" si="9"/>
        <v>1084</v>
      </c>
      <c r="G45" s="324">
        <v>530</v>
      </c>
      <c r="H45" s="324">
        <v>554</v>
      </c>
      <c r="I45" s="558">
        <v>94</v>
      </c>
      <c r="J45" s="558">
        <v>102</v>
      </c>
      <c r="K45" s="558">
        <v>99</v>
      </c>
      <c r="L45" s="558">
        <v>92</v>
      </c>
      <c r="M45" s="558">
        <v>92</v>
      </c>
      <c r="N45" s="558">
        <v>92</v>
      </c>
      <c r="O45" s="558">
        <v>85</v>
      </c>
      <c r="P45" s="558">
        <v>81</v>
      </c>
      <c r="Q45" s="558">
        <v>81</v>
      </c>
      <c r="R45" s="558">
        <v>97</v>
      </c>
      <c r="S45" s="558">
        <v>79</v>
      </c>
      <c r="T45" s="558">
        <v>90</v>
      </c>
      <c r="U45" s="560">
        <v>83</v>
      </c>
    </row>
    <row r="46" spans="1:21" ht="13.5" customHeight="1">
      <c r="A46" s="43"/>
      <c r="B46" s="651" t="s">
        <v>1128</v>
      </c>
      <c r="C46" s="593">
        <v>5</v>
      </c>
      <c r="D46" s="345">
        <v>2</v>
      </c>
      <c r="E46" s="558">
        <v>31</v>
      </c>
      <c r="F46" s="324">
        <f t="shared" si="9"/>
        <v>464</v>
      </c>
      <c r="G46" s="324">
        <v>247</v>
      </c>
      <c r="H46" s="324">
        <v>217</v>
      </c>
      <c r="I46" s="558">
        <v>32</v>
      </c>
      <c r="J46" s="558">
        <v>38</v>
      </c>
      <c r="K46" s="558">
        <v>42</v>
      </c>
      <c r="L46" s="558">
        <v>33</v>
      </c>
      <c r="M46" s="558">
        <v>51</v>
      </c>
      <c r="N46" s="558">
        <v>38</v>
      </c>
      <c r="O46" s="558">
        <v>40</v>
      </c>
      <c r="P46" s="558">
        <v>32</v>
      </c>
      <c r="Q46" s="558">
        <v>49</v>
      </c>
      <c r="R46" s="558">
        <v>36</v>
      </c>
      <c r="S46" s="558">
        <v>33</v>
      </c>
      <c r="T46" s="558">
        <v>40</v>
      </c>
      <c r="U46" s="560">
        <v>49</v>
      </c>
    </row>
    <row r="47" spans="1:21" ht="13.5" customHeight="1">
      <c r="A47" s="43"/>
      <c r="B47" s="651" t="s">
        <v>1130</v>
      </c>
      <c r="C47" s="593">
        <v>4</v>
      </c>
      <c r="D47" s="558">
        <v>4</v>
      </c>
      <c r="E47" s="558">
        <v>36</v>
      </c>
      <c r="F47" s="324">
        <f t="shared" si="9"/>
        <v>560</v>
      </c>
      <c r="G47" s="324">
        <v>292</v>
      </c>
      <c r="H47" s="324">
        <v>268</v>
      </c>
      <c r="I47" s="558">
        <v>55</v>
      </c>
      <c r="J47" s="558">
        <v>56</v>
      </c>
      <c r="K47" s="558">
        <v>43</v>
      </c>
      <c r="L47" s="558">
        <v>49</v>
      </c>
      <c r="M47" s="558">
        <v>53</v>
      </c>
      <c r="N47" s="558">
        <v>39</v>
      </c>
      <c r="O47" s="558">
        <v>43</v>
      </c>
      <c r="P47" s="558">
        <v>47</v>
      </c>
      <c r="Q47" s="558">
        <v>52</v>
      </c>
      <c r="R47" s="558">
        <v>39</v>
      </c>
      <c r="S47" s="558">
        <v>46</v>
      </c>
      <c r="T47" s="558">
        <v>38</v>
      </c>
      <c r="U47" s="560">
        <v>51</v>
      </c>
    </row>
    <row r="48" spans="1:21" ht="13.5" customHeight="1">
      <c r="A48" s="43"/>
      <c r="B48" s="651" t="s">
        <v>1131</v>
      </c>
      <c r="C48" s="593">
        <v>4</v>
      </c>
      <c r="D48" s="345">
        <v>5</v>
      </c>
      <c r="E48" s="558">
        <v>36</v>
      </c>
      <c r="F48" s="324">
        <f t="shared" si="9"/>
        <v>616</v>
      </c>
      <c r="G48" s="324">
        <v>323</v>
      </c>
      <c r="H48" s="324">
        <v>293</v>
      </c>
      <c r="I48" s="558">
        <v>39</v>
      </c>
      <c r="J48" s="558">
        <v>61</v>
      </c>
      <c r="K48" s="558">
        <v>65</v>
      </c>
      <c r="L48" s="558">
        <v>36</v>
      </c>
      <c r="M48" s="558">
        <v>74</v>
      </c>
      <c r="N48" s="558">
        <v>54</v>
      </c>
      <c r="O48" s="558">
        <v>52</v>
      </c>
      <c r="P48" s="558">
        <v>51</v>
      </c>
      <c r="Q48" s="558">
        <v>52</v>
      </c>
      <c r="R48" s="558">
        <v>50</v>
      </c>
      <c r="S48" s="558">
        <v>41</v>
      </c>
      <c r="T48" s="558">
        <v>41</v>
      </c>
      <c r="U48" s="560">
        <v>51</v>
      </c>
    </row>
    <row r="49" spans="1:21" ht="13.5" customHeight="1">
      <c r="A49" s="43"/>
      <c r="B49" s="651"/>
      <c r="C49" s="1126"/>
      <c r="D49" s="345"/>
      <c r="E49" s="1124"/>
      <c r="F49" s="324"/>
      <c r="G49" s="1121"/>
      <c r="H49" s="1121"/>
      <c r="I49" s="1124"/>
      <c r="J49" s="1124"/>
      <c r="K49" s="1124"/>
      <c r="L49" s="1124"/>
      <c r="M49" s="1124"/>
      <c r="N49" s="1124"/>
      <c r="O49" s="1124"/>
      <c r="P49" s="1124"/>
      <c r="Q49" s="1124"/>
      <c r="R49" s="1124"/>
      <c r="S49" s="1124"/>
      <c r="T49" s="1124"/>
      <c r="U49" s="1125"/>
    </row>
    <row r="50" spans="1:21" ht="13.5" customHeight="1">
      <c r="A50" s="43"/>
      <c r="B50" s="651" t="s">
        <v>1134</v>
      </c>
      <c r="C50" s="593">
        <v>7</v>
      </c>
      <c r="D50" s="558">
        <v>1</v>
      </c>
      <c r="E50" s="558">
        <v>81</v>
      </c>
      <c r="F50" s="324">
        <f>SUM(G50:H50)</f>
        <v>2460</v>
      </c>
      <c r="G50" s="324">
        <v>1296</v>
      </c>
      <c r="H50" s="324">
        <v>1164</v>
      </c>
      <c r="I50" s="558">
        <v>215</v>
      </c>
      <c r="J50" s="558">
        <v>182</v>
      </c>
      <c r="K50" s="558">
        <v>236</v>
      </c>
      <c r="L50" s="558">
        <v>178</v>
      </c>
      <c r="M50" s="558">
        <v>193</v>
      </c>
      <c r="N50" s="558">
        <v>226</v>
      </c>
      <c r="O50" s="558">
        <v>225</v>
      </c>
      <c r="P50" s="558">
        <v>203</v>
      </c>
      <c r="Q50" s="558">
        <v>214</v>
      </c>
      <c r="R50" s="558">
        <v>174</v>
      </c>
      <c r="S50" s="558">
        <v>213</v>
      </c>
      <c r="T50" s="558">
        <v>201</v>
      </c>
      <c r="U50" s="560">
        <v>113</v>
      </c>
    </row>
    <row r="51" spans="1:21" ht="13.5" customHeight="1">
      <c r="A51" s="43"/>
      <c r="B51" s="651" t="s">
        <v>1136</v>
      </c>
      <c r="C51" s="593">
        <v>8</v>
      </c>
      <c r="D51" s="345">
        <v>0</v>
      </c>
      <c r="E51" s="558">
        <v>70</v>
      </c>
      <c r="F51" s="324">
        <f>SUM(G51:H51)</f>
        <v>1741</v>
      </c>
      <c r="G51" s="324">
        <v>895</v>
      </c>
      <c r="H51" s="324">
        <v>846</v>
      </c>
      <c r="I51" s="558">
        <v>167</v>
      </c>
      <c r="J51" s="558">
        <v>142</v>
      </c>
      <c r="K51" s="558">
        <v>144</v>
      </c>
      <c r="L51" s="558">
        <v>128</v>
      </c>
      <c r="M51" s="558">
        <v>158</v>
      </c>
      <c r="N51" s="558">
        <v>140</v>
      </c>
      <c r="O51" s="558">
        <v>158</v>
      </c>
      <c r="P51" s="558">
        <v>134</v>
      </c>
      <c r="Q51" s="558">
        <v>115</v>
      </c>
      <c r="R51" s="558">
        <v>163</v>
      </c>
      <c r="S51" s="558">
        <v>153</v>
      </c>
      <c r="T51" s="558">
        <v>139</v>
      </c>
      <c r="U51" s="560">
        <v>102</v>
      </c>
    </row>
    <row r="52" spans="1:21" ht="13.5" customHeight="1">
      <c r="A52" s="43"/>
      <c r="B52" s="651" t="s">
        <v>1138</v>
      </c>
      <c r="C52" s="593">
        <v>8</v>
      </c>
      <c r="D52" s="558">
        <v>1</v>
      </c>
      <c r="E52" s="558">
        <v>48</v>
      </c>
      <c r="F52" s="324">
        <f>SUM(G52:H52)</f>
        <v>920</v>
      </c>
      <c r="G52" s="324">
        <v>457</v>
      </c>
      <c r="H52" s="324">
        <v>463</v>
      </c>
      <c r="I52" s="558">
        <v>81</v>
      </c>
      <c r="J52" s="558">
        <v>76</v>
      </c>
      <c r="K52" s="558">
        <v>74</v>
      </c>
      <c r="L52" s="558">
        <v>68</v>
      </c>
      <c r="M52" s="558">
        <v>72</v>
      </c>
      <c r="N52" s="558">
        <v>79</v>
      </c>
      <c r="O52" s="558">
        <v>85</v>
      </c>
      <c r="P52" s="558">
        <v>87</v>
      </c>
      <c r="Q52" s="558">
        <v>74</v>
      </c>
      <c r="R52" s="558">
        <v>72</v>
      </c>
      <c r="S52" s="558">
        <v>71</v>
      </c>
      <c r="T52" s="558">
        <v>81</v>
      </c>
      <c r="U52" s="560">
        <v>72</v>
      </c>
    </row>
    <row r="53" spans="1:21" ht="13.5" customHeight="1">
      <c r="A53" s="43"/>
      <c r="B53" s="651" t="s">
        <v>1140</v>
      </c>
      <c r="C53" s="593">
        <v>8</v>
      </c>
      <c r="D53" s="345">
        <v>2</v>
      </c>
      <c r="E53" s="558">
        <v>72</v>
      </c>
      <c r="F53" s="324">
        <f>SUM(G53:H53)</f>
        <v>1459</v>
      </c>
      <c r="G53" s="324">
        <v>723</v>
      </c>
      <c r="H53" s="324">
        <v>736</v>
      </c>
      <c r="I53" s="558">
        <v>117</v>
      </c>
      <c r="J53" s="558">
        <v>111</v>
      </c>
      <c r="K53" s="558">
        <v>127</v>
      </c>
      <c r="L53" s="558">
        <v>118</v>
      </c>
      <c r="M53" s="558">
        <v>141</v>
      </c>
      <c r="N53" s="558">
        <v>113</v>
      </c>
      <c r="O53" s="558">
        <v>118</v>
      </c>
      <c r="P53" s="558">
        <v>134</v>
      </c>
      <c r="Q53" s="558">
        <v>113</v>
      </c>
      <c r="R53" s="558">
        <v>121</v>
      </c>
      <c r="S53" s="558">
        <v>107</v>
      </c>
      <c r="T53" s="558">
        <v>139</v>
      </c>
      <c r="U53" s="560">
        <v>102</v>
      </c>
    </row>
    <row r="54" spans="1:21" ht="13.5" customHeight="1">
      <c r="A54" s="43"/>
      <c r="B54" s="651" t="s">
        <v>1142</v>
      </c>
      <c r="C54" s="593">
        <v>5</v>
      </c>
      <c r="D54" s="558">
        <v>2</v>
      </c>
      <c r="E54" s="558">
        <v>37</v>
      </c>
      <c r="F54" s="324">
        <f>SUM(G54:H54)</f>
        <v>706</v>
      </c>
      <c r="G54" s="324">
        <v>351</v>
      </c>
      <c r="H54" s="324">
        <v>355</v>
      </c>
      <c r="I54" s="558">
        <v>61</v>
      </c>
      <c r="J54" s="558">
        <v>62</v>
      </c>
      <c r="K54" s="558">
        <v>61</v>
      </c>
      <c r="L54" s="558">
        <v>63</v>
      </c>
      <c r="M54" s="558">
        <v>66</v>
      </c>
      <c r="N54" s="558">
        <v>55</v>
      </c>
      <c r="O54" s="558">
        <v>60</v>
      </c>
      <c r="P54" s="558">
        <v>67</v>
      </c>
      <c r="Q54" s="558">
        <v>53</v>
      </c>
      <c r="R54" s="558">
        <v>57</v>
      </c>
      <c r="S54" s="558">
        <v>50</v>
      </c>
      <c r="T54" s="558">
        <v>51</v>
      </c>
      <c r="U54" s="560">
        <v>56</v>
      </c>
    </row>
    <row r="55" spans="1:21" ht="13.5" customHeight="1">
      <c r="A55" s="43"/>
      <c r="B55" s="651"/>
      <c r="C55" s="1126"/>
      <c r="D55" s="1124"/>
      <c r="E55" s="1124"/>
      <c r="F55" s="324"/>
      <c r="G55" s="1121"/>
      <c r="H55" s="1121"/>
      <c r="I55" s="1124"/>
      <c r="J55" s="1124"/>
      <c r="K55" s="1124"/>
      <c r="L55" s="1124"/>
      <c r="M55" s="1124"/>
      <c r="N55" s="1124"/>
      <c r="O55" s="1124"/>
      <c r="P55" s="1124"/>
      <c r="Q55" s="1124"/>
      <c r="R55" s="1124"/>
      <c r="S55" s="1124"/>
      <c r="T55" s="1124"/>
      <c r="U55" s="1125"/>
    </row>
    <row r="56" spans="1:21" ht="13.5" customHeight="1">
      <c r="A56" s="43"/>
      <c r="B56" s="651" t="s">
        <v>1145</v>
      </c>
      <c r="C56" s="593">
        <v>4</v>
      </c>
      <c r="D56" s="345">
        <v>0</v>
      </c>
      <c r="E56" s="558">
        <v>27</v>
      </c>
      <c r="F56" s="324">
        <f aca="true" t="shared" si="10" ref="F56:F67">SUM(G56:H56)</f>
        <v>647</v>
      </c>
      <c r="G56" s="324">
        <v>329</v>
      </c>
      <c r="H56" s="324">
        <v>318</v>
      </c>
      <c r="I56" s="558">
        <v>47</v>
      </c>
      <c r="J56" s="558">
        <v>48</v>
      </c>
      <c r="K56" s="558">
        <v>68</v>
      </c>
      <c r="L56" s="558">
        <v>52</v>
      </c>
      <c r="M56" s="558">
        <v>58</v>
      </c>
      <c r="N56" s="558">
        <v>63</v>
      </c>
      <c r="O56" s="558">
        <v>44</v>
      </c>
      <c r="P56" s="558">
        <v>54</v>
      </c>
      <c r="Q56" s="558">
        <v>55</v>
      </c>
      <c r="R56" s="558">
        <v>54</v>
      </c>
      <c r="S56" s="558">
        <v>57</v>
      </c>
      <c r="T56" s="558">
        <v>47</v>
      </c>
      <c r="U56" s="560">
        <v>37</v>
      </c>
    </row>
    <row r="57" spans="1:21" ht="13.5" customHeight="1">
      <c r="A57" s="43"/>
      <c r="B57" s="651" t="s">
        <v>1146</v>
      </c>
      <c r="C57" s="593">
        <v>4</v>
      </c>
      <c r="D57" s="345">
        <v>0</v>
      </c>
      <c r="E57" s="558">
        <v>52</v>
      </c>
      <c r="F57" s="324">
        <f t="shared" si="10"/>
        <v>1633</v>
      </c>
      <c r="G57" s="324">
        <v>867</v>
      </c>
      <c r="H57" s="324">
        <v>766</v>
      </c>
      <c r="I57" s="558">
        <v>137</v>
      </c>
      <c r="J57" s="558">
        <v>107</v>
      </c>
      <c r="K57" s="558">
        <v>146</v>
      </c>
      <c r="L57" s="558">
        <v>137</v>
      </c>
      <c r="M57" s="558">
        <v>131</v>
      </c>
      <c r="N57" s="558">
        <v>133</v>
      </c>
      <c r="O57" s="558">
        <v>169</v>
      </c>
      <c r="P57" s="558">
        <v>132</v>
      </c>
      <c r="Q57" s="558">
        <v>152</v>
      </c>
      <c r="R57" s="558">
        <v>123</v>
      </c>
      <c r="S57" s="558">
        <v>132</v>
      </c>
      <c r="T57" s="558">
        <v>134</v>
      </c>
      <c r="U57" s="560">
        <v>70</v>
      </c>
    </row>
    <row r="58" spans="1:21" ht="13.5" customHeight="1">
      <c r="A58" s="43"/>
      <c r="B58" s="651" t="s">
        <v>1148</v>
      </c>
      <c r="C58" s="593">
        <v>4</v>
      </c>
      <c r="D58" s="345">
        <v>0</v>
      </c>
      <c r="E58" s="558">
        <v>35</v>
      </c>
      <c r="F58" s="324">
        <f t="shared" si="10"/>
        <v>1132</v>
      </c>
      <c r="G58" s="324">
        <v>603</v>
      </c>
      <c r="H58" s="324">
        <v>529</v>
      </c>
      <c r="I58" s="558">
        <v>101</v>
      </c>
      <c r="J58" s="558">
        <v>89</v>
      </c>
      <c r="K58" s="558">
        <v>94</v>
      </c>
      <c r="L58" s="558">
        <v>78</v>
      </c>
      <c r="M58" s="558">
        <v>103</v>
      </c>
      <c r="N58" s="558">
        <v>96</v>
      </c>
      <c r="O58" s="558">
        <v>99</v>
      </c>
      <c r="P58" s="558">
        <v>92</v>
      </c>
      <c r="Q58" s="558">
        <v>100</v>
      </c>
      <c r="R58" s="558">
        <v>102</v>
      </c>
      <c r="S58" s="558">
        <v>106</v>
      </c>
      <c r="T58" s="558">
        <v>72</v>
      </c>
      <c r="U58" s="560">
        <v>49</v>
      </c>
    </row>
    <row r="59" spans="1:21" ht="13.5" customHeight="1">
      <c r="A59" s="43"/>
      <c r="B59" s="651" t="s">
        <v>1150</v>
      </c>
      <c r="C59" s="593">
        <v>4</v>
      </c>
      <c r="D59" s="345">
        <v>1</v>
      </c>
      <c r="E59" s="558">
        <v>35</v>
      </c>
      <c r="F59" s="324">
        <f t="shared" si="10"/>
        <v>836</v>
      </c>
      <c r="G59" s="324">
        <v>442</v>
      </c>
      <c r="H59" s="324">
        <v>394</v>
      </c>
      <c r="I59" s="558">
        <v>81</v>
      </c>
      <c r="J59" s="558">
        <v>64</v>
      </c>
      <c r="K59" s="558">
        <v>77</v>
      </c>
      <c r="L59" s="558">
        <v>74</v>
      </c>
      <c r="M59" s="558">
        <v>74</v>
      </c>
      <c r="N59" s="558">
        <v>64</v>
      </c>
      <c r="O59" s="558">
        <v>59</v>
      </c>
      <c r="P59" s="558">
        <v>64</v>
      </c>
      <c r="Q59" s="558">
        <v>77</v>
      </c>
      <c r="R59" s="558">
        <v>74</v>
      </c>
      <c r="S59" s="558">
        <v>74</v>
      </c>
      <c r="T59" s="558">
        <v>54</v>
      </c>
      <c r="U59" s="560">
        <v>50</v>
      </c>
    </row>
    <row r="60" spans="1:21" ht="13.5" customHeight="1">
      <c r="A60" s="43"/>
      <c r="B60" s="651" t="s">
        <v>1152</v>
      </c>
      <c r="C60" s="593">
        <v>3</v>
      </c>
      <c r="D60" s="558">
        <v>1</v>
      </c>
      <c r="E60" s="558">
        <v>23</v>
      </c>
      <c r="F60" s="324">
        <f t="shared" si="10"/>
        <v>695</v>
      </c>
      <c r="G60" s="324">
        <v>347</v>
      </c>
      <c r="H60" s="324">
        <v>348</v>
      </c>
      <c r="I60" s="558">
        <v>56</v>
      </c>
      <c r="J60" s="558">
        <v>63</v>
      </c>
      <c r="K60" s="558">
        <v>59</v>
      </c>
      <c r="L60" s="558">
        <v>71</v>
      </c>
      <c r="M60" s="558">
        <v>64</v>
      </c>
      <c r="N60" s="558">
        <v>61</v>
      </c>
      <c r="O60" s="558">
        <v>54</v>
      </c>
      <c r="P60" s="558">
        <v>60</v>
      </c>
      <c r="Q60" s="558">
        <v>59</v>
      </c>
      <c r="R60" s="558">
        <v>54</v>
      </c>
      <c r="S60" s="558">
        <v>55</v>
      </c>
      <c r="T60" s="558">
        <v>39</v>
      </c>
      <c r="U60" s="560">
        <v>34</v>
      </c>
    </row>
    <row r="61" spans="1:21" ht="13.5" customHeight="1">
      <c r="A61" s="43"/>
      <c r="B61" s="651" t="s">
        <v>1154</v>
      </c>
      <c r="C61" s="593">
        <v>3</v>
      </c>
      <c r="D61" s="345">
        <v>0</v>
      </c>
      <c r="E61" s="558">
        <v>22</v>
      </c>
      <c r="F61" s="324">
        <f t="shared" si="10"/>
        <v>675</v>
      </c>
      <c r="G61" s="324">
        <v>328</v>
      </c>
      <c r="H61" s="324">
        <v>347</v>
      </c>
      <c r="I61" s="558">
        <v>65</v>
      </c>
      <c r="J61" s="558">
        <v>56</v>
      </c>
      <c r="K61" s="558">
        <v>65</v>
      </c>
      <c r="L61" s="558">
        <v>65</v>
      </c>
      <c r="M61" s="558">
        <v>49</v>
      </c>
      <c r="N61" s="558">
        <v>66</v>
      </c>
      <c r="O61" s="558">
        <v>53</v>
      </c>
      <c r="P61" s="558">
        <v>53</v>
      </c>
      <c r="Q61" s="558">
        <v>45</v>
      </c>
      <c r="R61" s="558">
        <v>56</v>
      </c>
      <c r="S61" s="558">
        <v>51</v>
      </c>
      <c r="T61" s="558">
        <v>51</v>
      </c>
      <c r="U61" s="560">
        <v>32</v>
      </c>
    </row>
    <row r="62" spans="1:21" ht="13.5" customHeight="1">
      <c r="A62" s="43"/>
      <c r="B62" s="651" t="s">
        <v>1156</v>
      </c>
      <c r="C62" s="593">
        <v>3</v>
      </c>
      <c r="D62" s="558">
        <v>3</v>
      </c>
      <c r="E62" s="558">
        <v>26</v>
      </c>
      <c r="F62" s="324">
        <f t="shared" si="10"/>
        <v>501</v>
      </c>
      <c r="G62" s="324">
        <v>265</v>
      </c>
      <c r="H62" s="324">
        <v>236</v>
      </c>
      <c r="I62" s="558">
        <v>60</v>
      </c>
      <c r="J62" s="558">
        <v>35</v>
      </c>
      <c r="K62" s="558">
        <v>45</v>
      </c>
      <c r="L62" s="558">
        <v>37</v>
      </c>
      <c r="M62" s="558">
        <v>45</v>
      </c>
      <c r="N62" s="558">
        <v>41</v>
      </c>
      <c r="O62" s="558">
        <v>36</v>
      </c>
      <c r="P62" s="558">
        <v>48</v>
      </c>
      <c r="Q62" s="558">
        <v>45</v>
      </c>
      <c r="R62" s="558">
        <v>32</v>
      </c>
      <c r="S62" s="558">
        <v>34</v>
      </c>
      <c r="T62" s="558">
        <v>43</v>
      </c>
      <c r="U62" s="560">
        <v>40</v>
      </c>
    </row>
    <row r="63" spans="1:21" ht="13.5" customHeight="1">
      <c r="A63" s="43"/>
      <c r="B63" s="651" t="s">
        <v>1158</v>
      </c>
      <c r="C63" s="593">
        <v>9</v>
      </c>
      <c r="D63" s="345">
        <v>0</v>
      </c>
      <c r="E63" s="558">
        <v>57</v>
      </c>
      <c r="F63" s="324">
        <f t="shared" si="10"/>
        <v>1182</v>
      </c>
      <c r="G63" s="324">
        <v>600</v>
      </c>
      <c r="H63" s="324">
        <v>582</v>
      </c>
      <c r="I63" s="558">
        <v>102</v>
      </c>
      <c r="J63" s="558">
        <v>89</v>
      </c>
      <c r="K63" s="558">
        <v>94</v>
      </c>
      <c r="L63" s="558">
        <v>87</v>
      </c>
      <c r="M63" s="558">
        <v>99</v>
      </c>
      <c r="N63" s="558">
        <v>94</v>
      </c>
      <c r="O63" s="558">
        <v>89</v>
      </c>
      <c r="P63" s="558">
        <v>97</v>
      </c>
      <c r="Q63" s="558">
        <v>122</v>
      </c>
      <c r="R63" s="558">
        <v>104</v>
      </c>
      <c r="S63" s="558">
        <v>94</v>
      </c>
      <c r="T63" s="558">
        <v>111</v>
      </c>
      <c r="U63" s="560">
        <v>86</v>
      </c>
    </row>
    <row r="64" spans="1:21" ht="13.5" customHeight="1">
      <c r="A64" s="43"/>
      <c r="B64" s="651" t="s">
        <v>1160</v>
      </c>
      <c r="C64" s="593">
        <v>6</v>
      </c>
      <c r="D64" s="345">
        <v>0</v>
      </c>
      <c r="E64" s="558">
        <v>53</v>
      </c>
      <c r="F64" s="324">
        <f t="shared" si="10"/>
        <v>1696</v>
      </c>
      <c r="G64" s="324">
        <v>853</v>
      </c>
      <c r="H64" s="324">
        <v>843</v>
      </c>
      <c r="I64" s="558">
        <v>146</v>
      </c>
      <c r="J64" s="558">
        <v>151</v>
      </c>
      <c r="K64" s="558">
        <v>132</v>
      </c>
      <c r="L64" s="558">
        <v>134</v>
      </c>
      <c r="M64" s="558">
        <v>142</v>
      </c>
      <c r="N64" s="558">
        <v>122</v>
      </c>
      <c r="O64" s="558">
        <v>147</v>
      </c>
      <c r="P64" s="558">
        <v>140</v>
      </c>
      <c r="Q64" s="558">
        <v>136</v>
      </c>
      <c r="R64" s="558">
        <v>161</v>
      </c>
      <c r="S64" s="558">
        <v>150</v>
      </c>
      <c r="T64" s="558">
        <v>135</v>
      </c>
      <c r="U64" s="560">
        <v>78</v>
      </c>
    </row>
    <row r="65" spans="1:21" ht="13.5" customHeight="1">
      <c r="A65" s="43"/>
      <c r="B65" s="651" t="s">
        <v>1162</v>
      </c>
      <c r="C65" s="593">
        <v>4</v>
      </c>
      <c r="D65" s="345">
        <v>0</v>
      </c>
      <c r="E65" s="558">
        <v>31</v>
      </c>
      <c r="F65" s="324">
        <f t="shared" si="10"/>
        <v>665</v>
      </c>
      <c r="G65" s="324">
        <v>340</v>
      </c>
      <c r="H65" s="324">
        <v>325</v>
      </c>
      <c r="I65" s="558">
        <v>47</v>
      </c>
      <c r="J65" s="558">
        <v>71</v>
      </c>
      <c r="K65" s="558">
        <v>72</v>
      </c>
      <c r="L65" s="558">
        <v>59</v>
      </c>
      <c r="M65" s="558">
        <v>54</v>
      </c>
      <c r="N65" s="558">
        <v>51</v>
      </c>
      <c r="O65" s="558">
        <v>49</v>
      </c>
      <c r="P65" s="558">
        <v>47</v>
      </c>
      <c r="Q65" s="558">
        <v>63</v>
      </c>
      <c r="R65" s="558">
        <v>57</v>
      </c>
      <c r="S65" s="558">
        <v>55</v>
      </c>
      <c r="T65" s="558">
        <v>40</v>
      </c>
      <c r="U65" s="560">
        <v>43</v>
      </c>
    </row>
    <row r="66" spans="1:21" ht="13.5" customHeight="1">
      <c r="A66" s="43"/>
      <c r="B66" s="651" t="s">
        <v>1164</v>
      </c>
      <c r="C66" s="593">
        <v>3</v>
      </c>
      <c r="D66" s="345">
        <v>0</v>
      </c>
      <c r="E66" s="558">
        <v>20</v>
      </c>
      <c r="F66" s="324">
        <f t="shared" si="10"/>
        <v>475</v>
      </c>
      <c r="G66" s="324">
        <v>242</v>
      </c>
      <c r="H66" s="324">
        <v>233</v>
      </c>
      <c r="I66" s="558">
        <v>27</v>
      </c>
      <c r="J66" s="558">
        <v>30</v>
      </c>
      <c r="K66" s="558">
        <v>40</v>
      </c>
      <c r="L66" s="558">
        <v>42</v>
      </c>
      <c r="M66" s="558">
        <v>42</v>
      </c>
      <c r="N66" s="558">
        <v>38</v>
      </c>
      <c r="O66" s="558">
        <v>39</v>
      </c>
      <c r="P66" s="558">
        <v>36</v>
      </c>
      <c r="Q66" s="558">
        <v>45</v>
      </c>
      <c r="R66" s="558">
        <v>49</v>
      </c>
      <c r="S66" s="558">
        <v>49</v>
      </c>
      <c r="T66" s="558">
        <v>38</v>
      </c>
      <c r="U66" s="560">
        <v>29</v>
      </c>
    </row>
    <row r="67" spans="1:21" ht="13.5" customHeight="1">
      <c r="A67" s="1127"/>
      <c r="B67" s="1128" t="s">
        <v>1166</v>
      </c>
      <c r="C67" s="1129">
        <v>3</v>
      </c>
      <c r="D67" s="518">
        <v>0</v>
      </c>
      <c r="E67" s="567">
        <v>25</v>
      </c>
      <c r="F67" s="845">
        <f t="shared" si="10"/>
        <v>659</v>
      </c>
      <c r="G67" s="845">
        <v>325</v>
      </c>
      <c r="H67" s="845">
        <v>334</v>
      </c>
      <c r="I67" s="567">
        <v>56</v>
      </c>
      <c r="J67" s="567">
        <v>70</v>
      </c>
      <c r="K67" s="567">
        <v>55</v>
      </c>
      <c r="L67" s="567">
        <v>51</v>
      </c>
      <c r="M67" s="567">
        <v>46</v>
      </c>
      <c r="N67" s="567">
        <v>65</v>
      </c>
      <c r="O67" s="567">
        <v>55</v>
      </c>
      <c r="P67" s="567">
        <v>57</v>
      </c>
      <c r="Q67" s="567">
        <v>53</v>
      </c>
      <c r="R67" s="567">
        <v>43</v>
      </c>
      <c r="S67" s="567">
        <v>60</v>
      </c>
      <c r="T67" s="567">
        <v>48</v>
      </c>
      <c r="U67" s="569">
        <v>35</v>
      </c>
    </row>
    <row r="68" spans="1:14" ht="12" customHeight="1">
      <c r="A68" s="23" t="s">
        <v>977</v>
      </c>
      <c r="E68" s="1116"/>
      <c r="F68" s="1116"/>
      <c r="I68" s="1130"/>
      <c r="J68" s="1130"/>
      <c r="K68" s="1130"/>
      <c r="L68" s="1130"/>
      <c r="M68" s="1130"/>
      <c r="N68" s="1130"/>
    </row>
    <row r="69" spans="1:14" ht="12">
      <c r="A69" s="1131"/>
      <c r="E69" s="1116"/>
      <c r="F69" s="1116"/>
      <c r="I69" s="1130"/>
      <c r="J69" s="1130"/>
      <c r="K69" s="1130"/>
      <c r="L69" s="1130"/>
      <c r="M69" s="1130"/>
      <c r="N69" s="1130"/>
    </row>
    <row r="70" spans="9:14" ht="12">
      <c r="I70" s="1130"/>
      <c r="J70" s="1130"/>
      <c r="K70" s="1130"/>
      <c r="L70" s="1130"/>
      <c r="M70" s="1130"/>
      <c r="N70" s="1130"/>
    </row>
    <row r="71" spans="9:14" ht="12">
      <c r="I71" s="1130"/>
      <c r="J71" s="1130"/>
      <c r="K71" s="1130"/>
      <c r="L71" s="1130"/>
      <c r="M71" s="1130"/>
      <c r="N71" s="1130"/>
    </row>
    <row r="72" spans="9:14" ht="12">
      <c r="I72" s="1130"/>
      <c r="J72" s="1130"/>
      <c r="K72" s="1130"/>
      <c r="L72" s="1130"/>
      <c r="M72" s="1130"/>
      <c r="N72" s="1130"/>
    </row>
    <row r="73" spans="9:14" ht="12">
      <c r="I73" s="1130"/>
      <c r="J73" s="1130"/>
      <c r="K73" s="1130"/>
      <c r="L73" s="1130"/>
      <c r="M73" s="1130"/>
      <c r="N73" s="1130"/>
    </row>
    <row r="74" spans="9:14" ht="12">
      <c r="I74" s="1130"/>
      <c r="J74" s="1130"/>
      <c r="K74" s="1130"/>
      <c r="L74" s="1130"/>
      <c r="M74" s="1130"/>
      <c r="N74" s="1130"/>
    </row>
    <row r="75" spans="9:14" ht="12">
      <c r="I75" s="1130"/>
      <c r="J75" s="1130"/>
      <c r="K75" s="1130"/>
      <c r="L75" s="1130"/>
      <c r="M75" s="1130"/>
      <c r="N75" s="1130"/>
    </row>
    <row r="76" spans="9:14" ht="12">
      <c r="I76" s="1130"/>
      <c r="J76" s="1130"/>
      <c r="K76" s="1130"/>
      <c r="L76" s="1130"/>
      <c r="M76" s="1130"/>
      <c r="N76" s="1130"/>
    </row>
    <row r="77" spans="9:14" ht="12">
      <c r="I77" s="1130"/>
      <c r="J77" s="1130"/>
      <c r="K77" s="1130"/>
      <c r="L77" s="1130"/>
      <c r="M77" s="1130"/>
      <c r="N77" s="1130"/>
    </row>
    <row r="78" spans="9:14" ht="12">
      <c r="I78" s="1130"/>
      <c r="J78" s="1130"/>
      <c r="K78" s="1130"/>
      <c r="L78" s="1130"/>
      <c r="M78" s="1130"/>
      <c r="N78" s="1130"/>
    </row>
    <row r="79" spans="9:14" ht="12">
      <c r="I79" s="1130"/>
      <c r="J79" s="1130"/>
      <c r="K79" s="1130"/>
      <c r="L79" s="1130"/>
      <c r="M79" s="1130"/>
      <c r="N79" s="1130"/>
    </row>
    <row r="80" spans="9:14" ht="12">
      <c r="I80" s="1130"/>
      <c r="J80" s="1130"/>
      <c r="K80" s="1130"/>
      <c r="L80" s="1130"/>
      <c r="M80" s="1130"/>
      <c r="N80" s="1130"/>
    </row>
    <row r="81" spans="9:14" ht="12">
      <c r="I81" s="1130"/>
      <c r="J81" s="1130"/>
      <c r="K81" s="1130"/>
      <c r="L81" s="1130"/>
      <c r="M81" s="1130"/>
      <c r="N81" s="1130"/>
    </row>
    <row r="82" spans="9:14" ht="12">
      <c r="I82" s="1130"/>
      <c r="J82" s="1130"/>
      <c r="K82" s="1130"/>
      <c r="L82" s="1130"/>
      <c r="M82" s="1130"/>
      <c r="N82" s="1130"/>
    </row>
    <row r="83" spans="9:14" ht="12">
      <c r="I83" s="1130"/>
      <c r="J83" s="1130"/>
      <c r="K83" s="1130"/>
      <c r="L83" s="1130"/>
      <c r="M83" s="1130"/>
      <c r="N83" s="1130"/>
    </row>
    <row r="84" spans="9:14" ht="12">
      <c r="I84" s="1130"/>
      <c r="J84" s="1130"/>
      <c r="K84" s="1130"/>
      <c r="L84" s="1130"/>
      <c r="M84" s="1130"/>
      <c r="N84" s="1130"/>
    </row>
    <row r="85" spans="9:14" ht="12">
      <c r="I85" s="1130"/>
      <c r="J85" s="1130"/>
      <c r="K85" s="1130"/>
      <c r="L85" s="1130"/>
      <c r="M85" s="1130"/>
      <c r="N85" s="1130"/>
    </row>
    <row r="86" spans="9:14" ht="12">
      <c r="I86" s="1130"/>
      <c r="J86" s="1130"/>
      <c r="K86" s="1130"/>
      <c r="L86" s="1130"/>
      <c r="M86" s="1130"/>
      <c r="N86" s="1130"/>
    </row>
    <row r="87" spans="9:14" ht="12">
      <c r="I87" s="1130"/>
      <c r="J87" s="1130"/>
      <c r="K87" s="1130"/>
      <c r="L87" s="1130"/>
      <c r="M87" s="1130"/>
      <c r="N87" s="1130"/>
    </row>
    <row r="88" spans="9:14" ht="12">
      <c r="I88" s="1130"/>
      <c r="J88" s="1130"/>
      <c r="K88" s="1130"/>
      <c r="L88" s="1130"/>
      <c r="M88" s="1130"/>
      <c r="N88" s="1130"/>
    </row>
    <row r="89" spans="9:14" ht="12">
      <c r="I89" s="1130"/>
      <c r="J89" s="1130"/>
      <c r="K89" s="1130"/>
      <c r="L89" s="1130"/>
      <c r="M89" s="1130"/>
      <c r="N89" s="1130"/>
    </row>
    <row r="90" spans="9:14" ht="12">
      <c r="I90" s="1130"/>
      <c r="J90" s="1130"/>
      <c r="K90" s="1130"/>
      <c r="L90" s="1130"/>
      <c r="M90" s="1130"/>
      <c r="N90" s="1130"/>
    </row>
    <row r="91" spans="9:14" ht="12">
      <c r="I91" s="1130"/>
      <c r="J91" s="1130"/>
      <c r="K91" s="1130"/>
      <c r="L91" s="1130"/>
      <c r="M91" s="1130"/>
      <c r="N91" s="1130"/>
    </row>
    <row r="92" spans="9:14" ht="12">
      <c r="I92" s="1130"/>
      <c r="J92" s="1130"/>
      <c r="K92" s="1130"/>
      <c r="L92" s="1130"/>
      <c r="M92" s="1130"/>
      <c r="N92" s="1130"/>
    </row>
    <row r="93" spans="9:14" ht="12">
      <c r="I93" s="1130"/>
      <c r="J93" s="1130"/>
      <c r="K93" s="1130"/>
      <c r="L93" s="1130"/>
      <c r="M93" s="1130"/>
      <c r="N93" s="1130"/>
    </row>
    <row r="94" spans="9:14" ht="12">
      <c r="I94" s="1130"/>
      <c r="J94" s="1130"/>
      <c r="K94" s="1130"/>
      <c r="L94" s="1130"/>
      <c r="M94" s="1130"/>
      <c r="N94" s="1130"/>
    </row>
    <row r="95" spans="9:14" ht="12">
      <c r="I95" s="1130"/>
      <c r="J95" s="1130"/>
      <c r="K95" s="1130"/>
      <c r="L95" s="1130"/>
      <c r="M95" s="1130"/>
      <c r="N95" s="1130"/>
    </row>
    <row r="96" spans="9:14" ht="12">
      <c r="I96" s="1130"/>
      <c r="J96" s="1130"/>
      <c r="K96" s="1130"/>
      <c r="L96" s="1130"/>
      <c r="M96" s="1130"/>
      <c r="N96" s="1130"/>
    </row>
    <row r="97" spans="9:14" ht="12">
      <c r="I97" s="1130"/>
      <c r="J97" s="1130"/>
      <c r="K97" s="1130"/>
      <c r="L97" s="1130"/>
      <c r="M97" s="1130"/>
      <c r="N97" s="1130"/>
    </row>
    <row r="98" spans="9:14" ht="12">
      <c r="I98" s="1130"/>
      <c r="J98" s="1130"/>
      <c r="K98" s="1130"/>
      <c r="L98" s="1130"/>
      <c r="M98" s="1130"/>
      <c r="N98" s="1130"/>
    </row>
    <row r="99" spans="9:14" ht="12">
      <c r="I99" s="1130"/>
      <c r="J99" s="1130"/>
      <c r="K99" s="1130"/>
      <c r="L99" s="1130"/>
      <c r="M99" s="1130"/>
      <c r="N99" s="1130"/>
    </row>
    <row r="100" spans="9:14" ht="12">
      <c r="I100" s="1130"/>
      <c r="J100" s="1130"/>
      <c r="K100" s="1130"/>
      <c r="L100" s="1130"/>
      <c r="M100" s="1130"/>
      <c r="N100" s="1130"/>
    </row>
    <row r="101" spans="9:14" ht="12">
      <c r="I101" s="1130"/>
      <c r="J101" s="1130"/>
      <c r="K101" s="1130"/>
      <c r="L101" s="1130"/>
      <c r="M101" s="1130"/>
      <c r="N101" s="1130"/>
    </row>
    <row r="102" spans="9:14" ht="12">
      <c r="I102" s="1130"/>
      <c r="J102" s="1130"/>
      <c r="K102" s="1130"/>
      <c r="L102" s="1130"/>
      <c r="M102" s="1130"/>
      <c r="N102" s="1130"/>
    </row>
    <row r="103" spans="9:14" ht="12">
      <c r="I103" s="1130"/>
      <c r="J103" s="1130"/>
      <c r="K103" s="1130"/>
      <c r="L103" s="1130"/>
      <c r="M103" s="1130"/>
      <c r="N103" s="1130"/>
    </row>
    <row r="104" spans="9:14" ht="12">
      <c r="I104" s="1130"/>
      <c r="J104" s="1130"/>
      <c r="K104" s="1130"/>
      <c r="L104" s="1130"/>
      <c r="M104" s="1130"/>
      <c r="N104" s="1130"/>
    </row>
    <row r="105" spans="9:14" ht="12">
      <c r="I105" s="1130"/>
      <c r="J105" s="1130"/>
      <c r="K105" s="1130"/>
      <c r="L105" s="1130"/>
      <c r="M105" s="1130"/>
      <c r="N105" s="1130"/>
    </row>
    <row r="106" spans="9:14" ht="12">
      <c r="I106" s="1130"/>
      <c r="J106" s="1130"/>
      <c r="K106" s="1130"/>
      <c r="L106" s="1130"/>
      <c r="M106" s="1130"/>
      <c r="N106" s="1130"/>
    </row>
    <row r="107" spans="9:14" ht="12">
      <c r="I107" s="1130"/>
      <c r="J107" s="1130"/>
      <c r="K107" s="1130"/>
      <c r="L107" s="1130"/>
      <c r="M107" s="1130"/>
      <c r="N107" s="1130"/>
    </row>
    <row r="108" spans="9:14" ht="12">
      <c r="I108" s="1130"/>
      <c r="J108" s="1130"/>
      <c r="K108" s="1130"/>
      <c r="L108" s="1130"/>
      <c r="M108" s="1130"/>
      <c r="N108" s="1130"/>
    </row>
    <row r="109" spans="9:14" ht="12">
      <c r="I109" s="1130"/>
      <c r="J109" s="1130"/>
      <c r="K109" s="1130"/>
      <c r="L109" s="1130"/>
      <c r="M109" s="1130"/>
      <c r="N109" s="1130"/>
    </row>
    <row r="110" spans="9:14" ht="12">
      <c r="I110" s="1130"/>
      <c r="J110" s="1130"/>
      <c r="K110" s="1130"/>
      <c r="L110" s="1130"/>
      <c r="M110" s="1130"/>
      <c r="N110" s="1130"/>
    </row>
    <row r="111" spans="9:14" ht="12">
      <c r="I111" s="1130"/>
      <c r="J111" s="1130"/>
      <c r="K111" s="1130"/>
      <c r="L111" s="1130"/>
      <c r="M111" s="1130"/>
      <c r="N111" s="1130"/>
    </row>
    <row r="112" spans="9:14" ht="12">
      <c r="I112" s="1130"/>
      <c r="J112" s="1130"/>
      <c r="K112" s="1130"/>
      <c r="L112" s="1130"/>
      <c r="M112" s="1130"/>
      <c r="N112" s="1130"/>
    </row>
    <row r="113" spans="9:14" ht="12">
      <c r="I113" s="1130"/>
      <c r="J113" s="1130"/>
      <c r="K113" s="1130"/>
      <c r="L113" s="1130"/>
      <c r="M113" s="1130"/>
      <c r="N113" s="1130"/>
    </row>
    <row r="114" spans="9:14" ht="12">
      <c r="I114" s="1130"/>
      <c r="J114" s="1130"/>
      <c r="K114" s="1130"/>
      <c r="L114" s="1130"/>
      <c r="M114" s="1130"/>
      <c r="N114" s="1130"/>
    </row>
    <row r="115" spans="9:14" ht="12">
      <c r="I115" s="1130"/>
      <c r="J115" s="1130"/>
      <c r="K115" s="1130"/>
      <c r="L115" s="1130"/>
      <c r="M115" s="1130"/>
      <c r="N115" s="1130"/>
    </row>
    <row r="116" spans="9:14" ht="12">
      <c r="I116" s="1130"/>
      <c r="J116" s="1130"/>
      <c r="K116" s="1130"/>
      <c r="L116" s="1130"/>
      <c r="M116" s="1130"/>
      <c r="N116" s="1130"/>
    </row>
    <row r="117" spans="9:14" ht="12">
      <c r="I117" s="1130"/>
      <c r="J117" s="1130"/>
      <c r="K117" s="1130"/>
      <c r="L117" s="1130"/>
      <c r="M117" s="1130"/>
      <c r="N117" s="1130"/>
    </row>
    <row r="118" spans="9:14" ht="12">
      <c r="I118" s="1130"/>
      <c r="J118" s="1130"/>
      <c r="K118" s="1130"/>
      <c r="L118" s="1130"/>
      <c r="M118" s="1130"/>
      <c r="N118" s="1130"/>
    </row>
    <row r="119" spans="9:14" ht="12">
      <c r="I119" s="1130"/>
      <c r="J119" s="1130"/>
      <c r="K119" s="1130"/>
      <c r="L119" s="1130"/>
      <c r="M119" s="1130"/>
      <c r="N119" s="1130"/>
    </row>
    <row r="120" spans="9:14" ht="12">
      <c r="I120" s="1130"/>
      <c r="J120" s="1130"/>
      <c r="K120" s="1130"/>
      <c r="L120" s="1130"/>
      <c r="M120" s="1130"/>
      <c r="N120" s="1130"/>
    </row>
    <row r="121" spans="9:14" ht="12">
      <c r="I121" s="1130"/>
      <c r="J121" s="1130"/>
      <c r="K121" s="1130"/>
      <c r="L121" s="1130"/>
      <c r="M121" s="1130"/>
      <c r="N121" s="1130"/>
    </row>
    <row r="122" spans="9:14" ht="12">
      <c r="I122" s="1130"/>
      <c r="J122" s="1130"/>
      <c r="K122" s="1130"/>
      <c r="L122" s="1130"/>
      <c r="M122" s="1130"/>
      <c r="N122" s="1130"/>
    </row>
    <row r="123" spans="9:14" ht="12">
      <c r="I123" s="1130"/>
      <c r="J123" s="1130"/>
      <c r="K123" s="1130"/>
      <c r="L123" s="1130"/>
      <c r="M123" s="1130"/>
      <c r="N123" s="1130"/>
    </row>
    <row r="124" spans="9:14" ht="12">
      <c r="I124" s="1130"/>
      <c r="J124" s="1130"/>
      <c r="K124" s="1130"/>
      <c r="L124" s="1130"/>
      <c r="M124" s="1130"/>
      <c r="N124" s="1130"/>
    </row>
    <row r="125" spans="9:14" ht="12">
      <c r="I125" s="1130"/>
      <c r="J125" s="1130"/>
      <c r="K125" s="1130"/>
      <c r="L125" s="1130"/>
      <c r="M125" s="1130"/>
      <c r="N125" s="1130"/>
    </row>
    <row r="126" spans="9:14" ht="12">
      <c r="I126" s="1130"/>
      <c r="J126" s="1130"/>
      <c r="K126" s="1130"/>
      <c r="L126" s="1130"/>
      <c r="M126" s="1130"/>
      <c r="N126" s="1130"/>
    </row>
    <row r="127" spans="9:14" ht="12">
      <c r="I127" s="1130"/>
      <c r="J127" s="1130"/>
      <c r="K127" s="1130"/>
      <c r="L127" s="1130"/>
      <c r="M127" s="1130"/>
      <c r="N127" s="1130"/>
    </row>
    <row r="128" spans="9:14" ht="12">
      <c r="I128" s="1130"/>
      <c r="J128" s="1130"/>
      <c r="K128" s="1130"/>
      <c r="L128" s="1130"/>
      <c r="M128" s="1130"/>
      <c r="N128" s="1130"/>
    </row>
    <row r="129" spans="9:14" ht="12">
      <c r="I129" s="1130"/>
      <c r="J129" s="1130"/>
      <c r="K129" s="1130"/>
      <c r="L129" s="1130"/>
      <c r="M129" s="1130"/>
      <c r="N129" s="1130"/>
    </row>
    <row r="130" spans="9:14" ht="12">
      <c r="I130" s="1130"/>
      <c r="J130" s="1130"/>
      <c r="K130" s="1130"/>
      <c r="L130" s="1130"/>
      <c r="M130" s="1130"/>
      <c r="N130" s="1130"/>
    </row>
    <row r="131" spans="9:14" ht="12">
      <c r="I131" s="1130"/>
      <c r="J131" s="1130"/>
      <c r="K131" s="1130"/>
      <c r="L131" s="1130"/>
      <c r="M131" s="1130"/>
      <c r="N131" s="1130"/>
    </row>
    <row r="132" spans="9:14" ht="12">
      <c r="I132" s="1130"/>
      <c r="J132" s="1130"/>
      <c r="K132" s="1130"/>
      <c r="L132" s="1130"/>
      <c r="M132" s="1130"/>
      <c r="N132" s="1130"/>
    </row>
    <row r="133" spans="9:14" ht="12">
      <c r="I133" s="1130"/>
      <c r="J133" s="1130"/>
      <c r="K133" s="1130"/>
      <c r="L133" s="1130"/>
      <c r="M133" s="1130"/>
      <c r="N133" s="1130"/>
    </row>
    <row r="134" spans="9:14" ht="12">
      <c r="I134" s="1130"/>
      <c r="J134" s="1130"/>
      <c r="K134" s="1130"/>
      <c r="L134" s="1130"/>
      <c r="M134" s="1130"/>
      <c r="N134" s="1130"/>
    </row>
    <row r="135" spans="9:14" ht="12">
      <c r="I135" s="1130"/>
      <c r="J135" s="1130"/>
      <c r="K135" s="1130"/>
      <c r="L135" s="1130"/>
      <c r="M135" s="1130"/>
      <c r="N135" s="1130"/>
    </row>
    <row r="136" spans="9:14" ht="12">
      <c r="I136" s="1130"/>
      <c r="J136" s="1130"/>
      <c r="K136" s="1130"/>
      <c r="L136" s="1130"/>
      <c r="M136" s="1130"/>
      <c r="N136" s="1130"/>
    </row>
    <row r="137" spans="9:14" ht="12">
      <c r="I137" s="1130"/>
      <c r="J137" s="1130"/>
      <c r="K137" s="1130"/>
      <c r="L137" s="1130"/>
      <c r="M137" s="1130"/>
      <c r="N137" s="1130"/>
    </row>
    <row r="138" spans="9:14" ht="12">
      <c r="I138" s="1130"/>
      <c r="J138" s="1130"/>
      <c r="K138" s="1130"/>
      <c r="L138" s="1130"/>
      <c r="M138" s="1130"/>
      <c r="N138" s="1130"/>
    </row>
    <row r="139" spans="9:14" ht="12">
      <c r="I139" s="1130"/>
      <c r="J139" s="1130"/>
      <c r="K139" s="1130"/>
      <c r="L139" s="1130"/>
      <c r="M139" s="1130"/>
      <c r="N139" s="1130"/>
    </row>
    <row r="140" spans="9:14" ht="12">
      <c r="I140" s="1130"/>
      <c r="J140" s="1130"/>
      <c r="K140" s="1130"/>
      <c r="L140" s="1130"/>
      <c r="M140" s="1130"/>
      <c r="N140" s="1130"/>
    </row>
    <row r="141" spans="9:14" ht="12">
      <c r="I141" s="1130"/>
      <c r="J141" s="1130"/>
      <c r="K141" s="1130"/>
      <c r="L141" s="1130"/>
      <c r="M141" s="1130"/>
      <c r="N141" s="1130"/>
    </row>
    <row r="142" spans="9:14" ht="12">
      <c r="I142" s="1130"/>
      <c r="J142" s="1130"/>
      <c r="K142" s="1130"/>
      <c r="L142" s="1130"/>
      <c r="M142" s="1130"/>
      <c r="N142" s="1130"/>
    </row>
    <row r="143" spans="9:14" ht="12">
      <c r="I143" s="1130"/>
      <c r="J143" s="1130"/>
      <c r="K143" s="1130"/>
      <c r="L143" s="1130"/>
      <c r="M143" s="1130"/>
      <c r="N143" s="1130"/>
    </row>
    <row r="144" spans="9:14" ht="12">
      <c r="I144" s="1130"/>
      <c r="J144" s="1130"/>
      <c r="K144" s="1130"/>
      <c r="L144" s="1130"/>
      <c r="M144" s="1130"/>
      <c r="N144" s="1130"/>
    </row>
    <row r="145" spans="9:14" ht="12">
      <c r="I145" s="1130"/>
      <c r="J145" s="1130"/>
      <c r="K145" s="1130"/>
      <c r="L145" s="1130"/>
      <c r="M145" s="1130"/>
      <c r="N145" s="1130"/>
    </row>
    <row r="146" spans="9:14" ht="12">
      <c r="I146" s="1130"/>
      <c r="J146" s="1130"/>
      <c r="K146" s="1130"/>
      <c r="L146" s="1130"/>
      <c r="M146" s="1130"/>
      <c r="N146" s="1130"/>
    </row>
    <row r="147" spans="9:14" ht="12">
      <c r="I147" s="1130"/>
      <c r="J147" s="1130"/>
      <c r="K147" s="1130"/>
      <c r="L147" s="1130"/>
      <c r="M147" s="1130"/>
      <c r="N147" s="1130"/>
    </row>
    <row r="148" spans="9:14" ht="12">
      <c r="I148" s="1130"/>
      <c r="J148" s="1130"/>
      <c r="K148" s="1130"/>
      <c r="L148" s="1130"/>
      <c r="M148" s="1130"/>
      <c r="N148" s="1130"/>
    </row>
    <row r="149" spans="9:14" ht="12">
      <c r="I149" s="1130"/>
      <c r="J149" s="1130"/>
      <c r="K149" s="1130"/>
      <c r="L149" s="1130"/>
      <c r="M149" s="1130"/>
      <c r="N149" s="1130"/>
    </row>
    <row r="150" spans="9:14" ht="12">
      <c r="I150" s="1130"/>
      <c r="J150" s="1130"/>
      <c r="K150" s="1130"/>
      <c r="L150" s="1130"/>
      <c r="M150" s="1130"/>
      <c r="N150" s="1130"/>
    </row>
    <row r="151" spans="9:14" ht="12">
      <c r="I151" s="1130"/>
      <c r="J151" s="1130"/>
      <c r="K151" s="1130"/>
      <c r="L151" s="1130"/>
      <c r="M151" s="1130"/>
      <c r="N151" s="1130"/>
    </row>
    <row r="152" spans="9:14" ht="12">
      <c r="I152" s="1130"/>
      <c r="J152" s="1130"/>
      <c r="K152" s="1130"/>
      <c r="L152" s="1130"/>
      <c r="M152" s="1130"/>
      <c r="N152" s="1130"/>
    </row>
    <row r="153" spans="9:14" ht="12">
      <c r="I153" s="1130"/>
      <c r="J153" s="1130"/>
      <c r="K153" s="1130"/>
      <c r="L153" s="1130"/>
      <c r="M153" s="1130"/>
      <c r="N153" s="1130"/>
    </row>
    <row r="154" spans="9:14" ht="12">
      <c r="I154" s="1130"/>
      <c r="J154" s="1130"/>
      <c r="K154" s="1130"/>
      <c r="L154" s="1130"/>
      <c r="M154" s="1130"/>
      <c r="N154" s="1130"/>
    </row>
  </sheetData>
  <mergeCells count="19">
    <mergeCell ref="A3:B5"/>
    <mergeCell ref="C3:D4"/>
    <mergeCell ref="E3:E5"/>
    <mergeCell ref="F3:T3"/>
    <mergeCell ref="U3:U5"/>
    <mergeCell ref="F4:H4"/>
    <mergeCell ref="I4:J4"/>
    <mergeCell ref="K4:L4"/>
    <mergeCell ref="M4:N4"/>
    <mergeCell ref="O4:P4"/>
    <mergeCell ref="Q4:R4"/>
    <mergeCell ref="S4:T4"/>
    <mergeCell ref="A13:B13"/>
    <mergeCell ref="A14:B14"/>
    <mergeCell ref="A15:B15"/>
    <mergeCell ref="A7:B7"/>
    <mergeCell ref="A9:B9"/>
    <mergeCell ref="A10:B10"/>
    <mergeCell ref="A12:B12"/>
  </mergeCells>
  <printOptions/>
  <pageMargins left="0.75" right="0.75" top="1" bottom="1" header="0.512" footer="0.512"/>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N69"/>
  <sheetViews>
    <sheetView workbookViewId="0" topLeftCell="A1">
      <selection activeCell="A1" sqref="A1"/>
    </sheetView>
  </sheetViews>
  <sheetFormatPr defaultColWidth="9.00390625" defaultRowHeight="13.5"/>
  <cols>
    <col min="1" max="1" width="10.125" style="1135" customWidth="1"/>
    <col min="2" max="2" width="5.875" style="1135" customWidth="1"/>
    <col min="3" max="3" width="4.75390625" style="1135" customWidth="1"/>
    <col min="4" max="4" width="8.125" style="1135" customWidth="1"/>
    <col min="5" max="14" width="7.625" style="1135" customWidth="1"/>
    <col min="15" max="16384" width="9.00390625" style="1135" customWidth="1"/>
  </cols>
  <sheetData>
    <row r="1" spans="1:10" s="1131" customFormat="1" ht="14.25">
      <c r="A1" s="24" t="s">
        <v>995</v>
      </c>
      <c r="B1" s="1132"/>
      <c r="C1" s="24"/>
      <c r="D1" s="24"/>
      <c r="E1" s="24"/>
      <c r="F1" s="24"/>
      <c r="G1" s="24"/>
      <c r="H1" s="24"/>
      <c r="I1" s="24"/>
      <c r="J1" s="44"/>
    </row>
    <row r="2" spans="1:14" s="1131" customFormat="1" ht="12" thickBot="1">
      <c r="A2" s="1133">
        <v>-1</v>
      </c>
      <c r="B2" s="44"/>
      <c r="C2" s="44"/>
      <c r="D2" s="44"/>
      <c r="E2" s="44"/>
      <c r="F2" s="44"/>
      <c r="G2" s="44"/>
      <c r="H2" s="44"/>
      <c r="I2" s="44"/>
      <c r="J2" s="44"/>
      <c r="K2" s="44"/>
      <c r="L2" s="44"/>
      <c r="M2" s="44"/>
      <c r="N2" s="1134" t="s">
        <v>991</v>
      </c>
    </row>
    <row r="3" spans="1:14" ht="13.5" customHeight="1" thickTop="1">
      <c r="A3" s="1699" t="s">
        <v>1114</v>
      </c>
      <c r="B3" s="1570" t="s">
        <v>985</v>
      </c>
      <c r="C3" s="1702"/>
      <c r="D3" s="1613" t="s">
        <v>986</v>
      </c>
      <c r="E3" s="1618" t="s">
        <v>992</v>
      </c>
      <c r="F3" s="1707"/>
      <c r="G3" s="1707"/>
      <c r="H3" s="1707"/>
      <c r="I3" s="1707"/>
      <c r="J3" s="1707"/>
      <c r="K3" s="1707"/>
      <c r="L3" s="1707"/>
      <c r="M3" s="1708"/>
      <c r="N3" s="1012" t="s">
        <v>987</v>
      </c>
    </row>
    <row r="4" spans="1:14" ht="13.5" customHeight="1">
      <c r="A4" s="1700"/>
      <c r="B4" s="1703" t="s">
        <v>988</v>
      </c>
      <c r="C4" s="1703" t="s">
        <v>989</v>
      </c>
      <c r="D4" s="1696"/>
      <c r="E4" s="1678" t="s">
        <v>993</v>
      </c>
      <c r="F4" s="1705"/>
      <c r="G4" s="1706"/>
      <c r="H4" s="1331" t="s">
        <v>974</v>
      </c>
      <c r="I4" s="1698"/>
      <c r="J4" s="1678">
        <v>2</v>
      </c>
      <c r="K4" s="1709"/>
      <c r="L4" s="1678">
        <v>3</v>
      </c>
      <c r="M4" s="1709"/>
      <c r="N4" s="1136" t="s">
        <v>990</v>
      </c>
    </row>
    <row r="5" spans="1:14" ht="13.5" customHeight="1">
      <c r="A5" s="1701"/>
      <c r="B5" s="1704"/>
      <c r="C5" s="1704"/>
      <c r="D5" s="1697"/>
      <c r="E5" s="1137" t="s">
        <v>1317</v>
      </c>
      <c r="F5" s="1138" t="s">
        <v>824</v>
      </c>
      <c r="G5" s="1138" t="s">
        <v>825</v>
      </c>
      <c r="H5" s="1138" t="s">
        <v>824</v>
      </c>
      <c r="I5" s="1138" t="s">
        <v>825</v>
      </c>
      <c r="J5" s="1138" t="s">
        <v>824</v>
      </c>
      <c r="K5" s="1138" t="s">
        <v>825</v>
      </c>
      <c r="L5" s="1138" t="s">
        <v>824</v>
      </c>
      <c r="M5" s="1138" t="s">
        <v>825</v>
      </c>
      <c r="N5" s="1139"/>
    </row>
    <row r="6" spans="1:14" s="1142" customFormat="1" ht="15" customHeight="1">
      <c r="A6" s="1141" t="s">
        <v>637</v>
      </c>
      <c r="B6" s="1073">
        <v>148</v>
      </c>
      <c r="C6" s="1026">
        <v>4</v>
      </c>
      <c r="D6" s="1026">
        <v>1438</v>
      </c>
      <c r="E6" s="1026">
        <f>SUM(F6:G6)</f>
        <v>52089</v>
      </c>
      <c r="F6" s="558">
        <v>26767</v>
      </c>
      <c r="G6" s="558">
        <v>25322</v>
      </c>
      <c r="H6" s="1026">
        <v>8717</v>
      </c>
      <c r="I6" s="1026">
        <v>8377</v>
      </c>
      <c r="J6" s="1026">
        <v>8987</v>
      </c>
      <c r="K6" s="1026">
        <v>8253</v>
      </c>
      <c r="L6" s="1026">
        <v>9063</v>
      </c>
      <c r="M6" s="1026">
        <v>8692</v>
      </c>
      <c r="N6" s="1028">
        <v>2759</v>
      </c>
    </row>
    <row r="7" spans="1:14" s="1144" customFormat="1" ht="15" customHeight="1">
      <c r="A7" s="1143">
        <v>58</v>
      </c>
      <c r="B7" s="337">
        <f aca="true" t="shared" si="0" ref="B7:N7">SUM(B12:B15)</f>
        <v>146</v>
      </c>
      <c r="C7" s="338">
        <f t="shared" si="0"/>
        <v>4</v>
      </c>
      <c r="D7" s="338">
        <f t="shared" si="0"/>
        <v>1423</v>
      </c>
      <c r="E7" s="338">
        <f t="shared" si="0"/>
        <v>51416</v>
      </c>
      <c r="F7" s="338">
        <f t="shared" si="0"/>
        <v>26413</v>
      </c>
      <c r="G7" s="338">
        <f t="shared" si="0"/>
        <v>25003</v>
      </c>
      <c r="H7" s="338">
        <f t="shared" si="0"/>
        <v>8735</v>
      </c>
      <c r="I7" s="338">
        <f t="shared" si="0"/>
        <v>8435</v>
      </c>
      <c r="J7" s="338">
        <f t="shared" si="0"/>
        <v>8706</v>
      </c>
      <c r="K7" s="338">
        <f t="shared" si="0"/>
        <v>8372</v>
      </c>
      <c r="L7" s="338">
        <f t="shared" si="0"/>
        <v>8972</v>
      </c>
      <c r="M7" s="338">
        <f t="shared" si="0"/>
        <v>8225</v>
      </c>
      <c r="N7" s="339">
        <f t="shared" si="0"/>
        <v>2682</v>
      </c>
    </row>
    <row r="8" spans="1:14" ht="15" customHeight="1">
      <c r="A8" s="1140"/>
      <c r="B8" s="1126"/>
      <c r="C8" s="1124"/>
      <c r="D8" s="1124"/>
      <c r="E8" s="1124"/>
      <c r="F8" s="1124"/>
      <c r="G8" s="1124"/>
      <c r="H8" s="1124"/>
      <c r="I8" s="1124"/>
      <c r="J8" s="1124"/>
      <c r="K8" s="1124"/>
      <c r="L8" s="1124"/>
      <c r="M8" s="1124"/>
      <c r="N8" s="1125"/>
    </row>
    <row r="9" spans="1:14" ht="15" customHeight="1">
      <c r="A9" s="1143" t="s">
        <v>1187</v>
      </c>
      <c r="B9" s="337">
        <f>SUM(B18:B32)</f>
        <v>80</v>
      </c>
      <c r="C9" s="338">
        <f>SUM(C18:C32)</f>
        <v>3</v>
      </c>
      <c r="D9" s="338">
        <f>SUM(D18:D32)</f>
        <v>981</v>
      </c>
      <c r="E9" s="338">
        <f>SUM(E18:E32)</f>
        <v>37393</v>
      </c>
      <c r="F9" s="338">
        <f>SUM(H9,J9,L9)</f>
        <v>19168</v>
      </c>
      <c r="G9" s="338">
        <f>SUM(I9,K9,M9)</f>
        <v>18225</v>
      </c>
      <c r="H9" s="338">
        <f aca="true" t="shared" si="1" ref="H9:N9">SUM(H18:H32)</f>
        <v>6345</v>
      </c>
      <c r="I9" s="338">
        <f t="shared" si="1"/>
        <v>6168</v>
      </c>
      <c r="J9" s="338">
        <f t="shared" si="1"/>
        <v>6351</v>
      </c>
      <c r="K9" s="338">
        <f t="shared" si="1"/>
        <v>6138</v>
      </c>
      <c r="L9" s="338">
        <f t="shared" si="1"/>
        <v>6472</v>
      </c>
      <c r="M9" s="338">
        <f t="shared" si="1"/>
        <v>5919</v>
      </c>
      <c r="N9" s="339">
        <f t="shared" si="1"/>
        <v>1808</v>
      </c>
    </row>
    <row r="10" spans="1:14" ht="15" customHeight="1">
      <c r="A10" s="1143" t="s">
        <v>1255</v>
      </c>
      <c r="B10" s="337">
        <f>SUM(B34:B67)</f>
        <v>66</v>
      </c>
      <c r="C10" s="338">
        <f>SUM(C34:C67)</f>
        <v>1</v>
      </c>
      <c r="D10" s="338">
        <f>SUM(D34:D67)</f>
        <v>442</v>
      </c>
      <c r="E10" s="338">
        <f>SUM(E34:E67)</f>
        <v>14023</v>
      </c>
      <c r="F10" s="338">
        <f>SUM(H10,J10,L10)</f>
        <v>10584</v>
      </c>
      <c r="G10" s="338">
        <f>SUM(I10,K10,M10)</f>
        <v>9080</v>
      </c>
      <c r="H10" s="338">
        <f>SUM(J10,L10,N10)</f>
        <v>5729</v>
      </c>
      <c r="I10" s="338">
        <f>SUM(K10,M10,O10)</f>
        <v>4540</v>
      </c>
      <c r="J10" s="338">
        <f>SUM(J34:J67)</f>
        <v>2355</v>
      </c>
      <c r="K10" s="338">
        <f>SUM(K34:K67)</f>
        <v>2234</v>
      </c>
      <c r="L10" s="338">
        <f>SUM(L34:L67)</f>
        <v>2500</v>
      </c>
      <c r="M10" s="338">
        <f>SUM(M34:M67)</f>
        <v>2306</v>
      </c>
      <c r="N10" s="339">
        <f>SUM(N34:N67)</f>
        <v>874</v>
      </c>
    </row>
    <row r="11" spans="1:14" ht="15" customHeight="1">
      <c r="A11" s="1140"/>
      <c r="B11" s="1126"/>
      <c r="C11" s="1124"/>
      <c r="D11" s="1124"/>
      <c r="E11" s="1124"/>
      <c r="F11" s="1124"/>
      <c r="G11" s="1124"/>
      <c r="H11" s="1124"/>
      <c r="I11" s="1124"/>
      <c r="J11" s="1124"/>
      <c r="K11" s="1124"/>
      <c r="L11" s="1124"/>
      <c r="M11" s="1124"/>
      <c r="N11" s="1125"/>
    </row>
    <row r="12" spans="1:14" s="1144" customFormat="1" ht="15" customHeight="1">
      <c r="A12" s="1143" t="s">
        <v>1123</v>
      </c>
      <c r="B12" s="337">
        <f aca="true" t="shared" si="2" ref="B12:N12">SUM(B18,B24:B26,B29:B31,B34:B40)</f>
        <v>54</v>
      </c>
      <c r="C12" s="338">
        <f t="shared" si="2"/>
        <v>0</v>
      </c>
      <c r="D12" s="338">
        <f t="shared" si="2"/>
        <v>614</v>
      </c>
      <c r="E12" s="338">
        <f t="shared" si="2"/>
        <v>22970</v>
      </c>
      <c r="F12" s="338">
        <f t="shared" si="2"/>
        <v>11885</v>
      </c>
      <c r="G12" s="338">
        <f t="shared" si="2"/>
        <v>11085</v>
      </c>
      <c r="H12" s="338">
        <f t="shared" si="2"/>
        <v>3973</v>
      </c>
      <c r="I12" s="338">
        <f t="shared" si="2"/>
        <v>3695</v>
      </c>
      <c r="J12" s="338">
        <f t="shared" si="2"/>
        <v>3873</v>
      </c>
      <c r="K12" s="338">
        <f t="shared" si="2"/>
        <v>3774</v>
      </c>
      <c r="L12" s="338">
        <f t="shared" si="2"/>
        <v>4039</v>
      </c>
      <c r="M12" s="338">
        <f t="shared" si="2"/>
        <v>3616</v>
      </c>
      <c r="N12" s="339">
        <f t="shared" si="2"/>
        <v>1106</v>
      </c>
    </row>
    <row r="13" spans="1:14" s="1144" customFormat="1" ht="15" customHeight="1">
      <c r="A13" s="1143" t="s">
        <v>1125</v>
      </c>
      <c r="B13" s="337">
        <f aca="true" t="shared" si="3" ref="B13:N13">SUM(B23,B42:B48)</f>
        <v>21</v>
      </c>
      <c r="C13" s="338">
        <f t="shared" si="3"/>
        <v>0</v>
      </c>
      <c r="D13" s="338">
        <f t="shared" si="3"/>
        <v>126</v>
      </c>
      <c r="E13" s="338">
        <f t="shared" si="3"/>
        <v>4217</v>
      </c>
      <c r="F13" s="338">
        <f t="shared" si="3"/>
        <v>2172</v>
      </c>
      <c r="G13" s="338">
        <f t="shared" si="3"/>
        <v>2045</v>
      </c>
      <c r="H13" s="338">
        <f t="shared" si="3"/>
        <v>691</v>
      </c>
      <c r="I13" s="338">
        <f t="shared" si="3"/>
        <v>710</v>
      </c>
      <c r="J13" s="338">
        <f t="shared" si="3"/>
        <v>728</v>
      </c>
      <c r="K13" s="338">
        <f t="shared" si="3"/>
        <v>696</v>
      </c>
      <c r="L13" s="338">
        <f t="shared" si="3"/>
        <v>753</v>
      </c>
      <c r="M13" s="338">
        <f t="shared" si="3"/>
        <v>639</v>
      </c>
      <c r="N13" s="339">
        <f t="shared" si="3"/>
        <v>268</v>
      </c>
    </row>
    <row r="14" spans="1:14" s="1144" customFormat="1" ht="15" customHeight="1">
      <c r="A14" s="1143" t="s">
        <v>1127</v>
      </c>
      <c r="B14" s="337">
        <f aca="true" t="shared" si="4" ref="B14:N14">SUM(B19,B28,B32,B50:B54)</f>
        <v>36</v>
      </c>
      <c r="C14" s="338">
        <f t="shared" si="4"/>
        <v>3</v>
      </c>
      <c r="D14" s="338">
        <f t="shared" si="4"/>
        <v>305</v>
      </c>
      <c r="E14" s="338">
        <f t="shared" si="4"/>
        <v>10223</v>
      </c>
      <c r="F14" s="338">
        <f t="shared" si="4"/>
        <v>5254</v>
      </c>
      <c r="G14" s="338">
        <f t="shared" si="4"/>
        <v>4969</v>
      </c>
      <c r="H14" s="338">
        <f t="shared" si="4"/>
        <v>1757</v>
      </c>
      <c r="I14" s="338">
        <f t="shared" si="4"/>
        <v>1661</v>
      </c>
      <c r="J14" s="338">
        <f t="shared" si="4"/>
        <v>1702</v>
      </c>
      <c r="K14" s="338">
        <f t="shared" si="4"/>
        <v>1626</v>
      </c>
      <c r="L14" s="338">
        <f t="shared" si="4"/>
        <v>1795</v>
      </c>
      <c r="M14" s="338">
        <f t="shared" si="4"/>
        <v>1711</v>
      </c>
      <c r="N14" s="339">
        <f t="shared" si="4"/>
        <v>607</v>
      </c>
    </row>
    <row r="15" spans="1:14" s="1144" customFormat="1" ht="15" customHeight="1">
      <c r="A15" s="1143" t="s">
        <v>1129</v>
      </c>
      <c r="B15" s="337">
        <f aca="true" t="shared" si="5" ref="B15:N15">SUM(B20:B21,B56:B67)</f>
        <v>35</v>
      </c>
      <c r="C15" s="338">
        <f t="shared" si="5"/>
        <v>1</v>
      </c>
      <c r="D15" s="338">
        <f t="shared" si="5"/>
        <v>378</v>
      </c>
      <c r="E15" s="338">
        <f t="shared" si="5"/>
        <v>14006</v>
      </c>
      <c r="F15" s="338">
        <f t="shared" si="5"/>
        <v>7102</v>
      </c>
      <c r="G15" s="338">
        <f t="shared" si="5"/>
        <v>6904</v>
      </c>
      <c r="H15" s="338">
        <f t="shared" si="5"/>
        <v>2314</v>
      </c>
      <c r="I15" s="338">
        <f t="shared" si="5"/>
        <v>2369</v>
      </c>
      <c r="J15" s="338">
        <f t="shared" si="5"/>
        <v>2403</v>
      </c>
      <c r="K15" s="338">
        <f t="shared" si="5"/>
        <v>2276</v>
      </c>
      <c r="L15" s="338">
        <f t="shared" si="5"/>
        <v>2385</v>
      </c>
      <c r="M15" s="338">
        <f t="shared" si="5"/>
        <v>2259</v>
      </c>
      <c r="N15" s="339">
        <f t="shared" si="5"/>
        <v>701</v>
      </c>
    </row>
    <row r="16" spans="1:14" ht="6" customHeight="1">
      <c r="A16" s="1145"/>
      <c r="B16" s="1126"/>
      <c r="C16" s="1124"/>
      <c r="D16" s="1124"/>
      <c r="E16" s="1124"/>
      <c r="F16" s="1124"/>
      <c r="G16" s="1124"/>
      <c r="H16" s="1124"/>
      <c r="I16" s="1124"/>
      <c r="J16" s="1124"/>
      <c r="K16" s="1124"/>
      <c r="L16" s="1124"/>
      <c r="M16" s="1124"/>
      <c r="N16" s="1125"/>
    </row>
    <row r="17" spans="1:14" s="1144" customFormat="1" ht="6" customHeight="1">
      <c r="A17" s="1145"/>
      <c r="B17" s="337"/>
      <c r="C17" s="338"/>
      <c r="D17" s="338"/>
      <c r="E17" s="338"/>
      <c r="F17" s="338"/>
      <c r="G17" s="338"/>
      <c r="H17" s="338"/>
      <c r="I17" s="338"/>
      <c r="J17" s="338"/>
      <c r="K17" s="338"/>
      <c r="L17" s="338"/>
      <c r="M17" s="338"/>
      <c r="N17" s="339"/>
    </row>
    <row r="18" spans="1:14" ht="13.5" customHeight="1">
      <c r="A18" s="1141" t="s">
        <v>1132</v>
      </c>
      <c r="B18" s="593">
        <v>16</v>
      </c>
      <c r="C18" s="558">
        <v>0</v>
      </c>
      <c r="D18" s="345">
        <v>261</v>
      </c>
      <c r="E18" s="558">
        <f>SUM(F18:G18)</f>
        <v>10431</v>
      </c>
      <c r="F18" s="558">
        <v>5373</v>
      </c>
      <c r="G18" s="558">
        <v>5058</v>
      </c>
      <c r="H18" s="558">
        <v>1844</v>
      </c>
      <c r="I18" s="558">
        <v>1724</v>
      </c>
      <c r="J18" s="558">
        <v>1697</v>
      </c>
      <c r="K18" s="558">
        <v>1740</v>
      </c>
      <c r="L18" s="558">
        <v>1832</v>
      </c>
      <c r="M18" s="558">
        <v>1594</v>
      </c>
      <c r="N18" s="560">
        <v>461</v>
      </c>
    </row>
    <row r="19" spans="1:14" ht="13.5" customHeight="1">
      <c r="A19" s="1141" t="s">
        <v>1133</v>
      </c>
      <c r="B19" s="593">
        <v>8</v>
      </c>
      <c r="C19" s="558">
        <v>2</v>
      </c>
      <c r="D19" s="558">
        <v>110</v>
      </c>
      <c r="E19" s="558">
        <f>SUM(F19:G19)</f>
        <v>4092</v>
      </c>
      <c r="F19" s="558">
        <v>2100</v>
      </c>
      <c r="G19" s="558">
        <v>1992</v>
      </c>
      <c r="H19" s="558">
        <v>673</v>
      </c>
      <c r="I19" s="558">
        <v>663</v>
      </c>
      <c r="J19" s="558">
        <v>713</v>
      </c>
      <c r="K19" s="558">
        <v>640</v>
      </c>
      <c r="L19" s="558">
        <v>714</v>
      </c>
      <c r="M19" s="558">
        <v>689</v>
      </c>
      <c r="N19" s="560">
        <v>205</v>
      </c>
    </row>
    <row r="20" spans="1:14" ht="13.5" customHeight="1">
      <c r="A20" s="1141" t="s">
        <v>1135</v>
      </c>
      <c r="B20" s="593">
        <v>8</v>
      </c>
      <c r="C20" s="558">
        <v>1</v>
      </c>
      <c r="D20" s="558">
        <v>114</v>
      </c>
      <c r="E20" s="558">
        <f>SUM(F20:G20)</f>
        <v>4507</v>
      </c>
      <c r="F20" s="558">
        <v>2282</v>
      </c>
      <c r="G20" s="558">
        <v>2225</v>
      </c>
      <c r="H20" s="558">
        <v>746</v>
      </c>
      <c r="I20" s="558">
        <v>754</v>
      </c>
      <c r="J20" s="558">
        <v>761</v>
      </c>
      <c r="K20" s="558">
        <v>760</v>
      </c>
      <c r="L20" s="558">
        <v>775</v>
      </c>
      <c r="M20" s="558">
        <v>711</v>
      </c>
      <c r="N20" s="560">
        <v>204</v>
      </c>
    </row>
    <row r="21" spans="1:14" ht="13.5" customHeight="1">
      <c r="A21" s="1141" t="s">
        <v>1137</v>
      </c>
      <c r="B21" s="593">
        <v>8</v>
      </c>
      <c r="C21" s="558">
        <v>0</v>
      </c>
      <c r="D21" s="345">
        <v>113</v>
      </c>
      <c r="E21" s="558">
        <f>SUM(F21:G21)</f>
        <v>4446</v>
      </c>
      <c r="F21" s="558">
        <v>2206</v>
      </c>
      <c r="G21" s="558">
        <v>2240</v>
      </c>
      <c r="H21" s="558">
        <v>713</v>
      </c>
      <c r="I21" s="558">
        <v>784</v>
      </c>
      <c r="J21" s="558">
        <v>748</v>
      </c>
      <c r="K21" s="558">
        <v>743</v>
      </c>
      <c r="L21" s="558">
        <v>745</v>
      </c>
      <c r="M21" s="558">
        <v>713</v>
      </c>
      <c r="N21" s="560">
        <v>202</v>
      </c>
    </row>
    <row r="22" spans="1:14" ht="13.5" customHeight="1">
      <c r="A22" s="1141"/>
      <c r="B22" s="593"/>
      <c r="C22" s="558"/>
      <c r="D22" s="345"/>
      <c r="E22" s="558"/>
      <c r="F22" s="558"/>
      <c r="G22" s="558"/>
      <c r="H22" s="558"/>
      <c r="I22" s="558"/>
      <c r="J22" s="558"/>
      <c r="K22" s="558"/>
      <c r="L22" s="558"/>
      <c r="M22" s="558"/>
      <c r="N22" s="560"/>
    </row>
    <row r="23" spans="1:14" ht="13.5" customHeight="1">
      <c r="A23" s="1141" t="s">
        <v>1139</v>
      </c>
      <c r="B23" s="593">
        <v>5</v>
      </c>
      <c r="C23" s="558">
        <v>0</v>
      </c>
      <c r="D23" s="345">
        <v>50</v>
      </c>
      <c r="E23" s="558">
        <f>SUM(F23:G23)</f>
        <v>1905</v>
      </c>
      <c r="F23" s="558">
        <v>995</v>
      </c>
      <c r="G23" s="558">
        <v>910</v>
      </c>
      <c r="H23" s="558">
        <v>310</v>
      </c>
      <c r="I23" s="558">
        <v>333</v>
      </c>
      <c r="J23" s="558">
        <v>348</v>
      </c>
      <c r="K23" s="558">
        <v>304</v>
      </c>
      <c r="L23" s="558">
        <v>337</v>
      </c>
      <c r="M23" s="558">
        <v>273</v>
      </c>
      <c r="N23" s="560">
        <v>95</v>
      </c>
    </row>
    <row r="24" spans="1:14" ht="13.5" customHeight="1">
      <c r="A24" s="1141" t="s">
        <v>1141</v>
      </c>
      <c r="B24" s="593">
        <v>3</v>
      </c>
      <c r="C24" s="558">
        <v>0</v>
      </c>
      <c r="D24" s="345">
        <v>45</v>
      </c>
      <c r="E24" s="558">
        <f>SUM(F24:G24)</f>
        <v>1723</v>
      </c>
      <c r="F24" s="558">
        <v>925</v>
      </c>
      <c r="G24" s="558">
        <v>798</v>
      </c>
      <c r="H24" s="558">
        <v>299</v>
      </c>
      <c r="I24" s="558">
        <v>273</v>
      </c>
      <c r="J24" s="558">
        <v>314</v>
      </c>
      <c r="K24" s="558">
        <v>257</v>
      </c>
      <c r="L24" s="558">
        <v>312</v>
      </c>
      <c r="M24" s="558">
        <v>268</v>
      </c>
      <c r="N24" s="560">
        <v>80</v>
      </c>
    </row>
    <row r="25" spans="1:14" ht="13.5" customHeight="1">
      <c r="A25" s="1141" t="s">
        <v>1143</v>
      </c>
      <c r="B25" s="593">
        <v>4</v>
      </c>
      <c r="C25" s="558">
        <v>0</v>
      </c>
      <c r="D25" s="345">
        <v>42</v>
      </c>
      <c r="E25" s="558">
        <f>SUM(F25:G25)</f>
        <v>1490</v>
      </c>
      <c r="F25" s="558">
        <v>759</v>
      </c>
      <c r="G25" s="558">
        <v>731</v>
      </c>
      <c r="H25" s="558">
        <v>248</v>
      </c>
      <c r="I25" s="558">
        <v>233</v>
      </c>
      <c r="J25" s="558">
        <v>258</v>
      </c>
      <c r="K25" s="558">
        <v>240</v>
      </c>
      <c r="L25" s="558">
        <v>253</v>
      </c>
      <c r="M25" s="558">
        <v>258</v>
      </c>
      <c r="N25" s="560">
        <v>77</v>
      </c>
    </row>
    <row r="26" spans="1:14" ht="13.5" customHeight="1">
      <c r="A26" s="1141" t="s">
        <v>1144</v>
      </c>
      <c r="B26" s="593">
        <v>6</v>
      </c>
      <c r="C26" s="558">
        <v>0</v>
      </c>
      <c r="D26" s="345">
        <v>35</v>
      </c>
      <c r="E26" s="558">
        <f>SUM(F26:G26)</f>
        <v>1157</v>
      </c>
      <c r="F26" s="558">
        <v>583</v>
      </c>
      <c r="G26" s="558">
        <v>574</v>
      </c>
      <c r="H26" s="558">
        <v>195</v>
      </c>
      <c r="I26" s="558">
        <v>188</v>
      </c>
      <c r="J26" s="558">
        <v>180</v>
      </c>
      <c r="K26" s="558">
        <v>199</v>
      </c>
      <c r="L26" s="558">
        <v>208</v>
      </c>
      <c r="M26" s="558">
        <v>187</v>
      </c>
      <c r="N26" s="560">
        <v>78</v>
      </c>
    </row>
    <row r="27" spans="1:14" ht="13.5" customHeight="1">
      <c r="A27" s="1141"/>
      <c r="B27" s="593"/>
      <c r="C27" s="558"/>
      <c r="D27" s="345"/>
      <c r="E27" s="558"/>
      <c r="F27" s="558"/>
      <c r="G27" s="558"/>
      <c r="H27" s="558"/>
      <c r="I27" s="558"/>
      <c r="J27" s="558"/>
      <c r="K27" s="558"/>
      <c r="L27" s="558"/>
      <c r="M27" s="558"/>
      <c r="N27" s="560"/>
    </row>
    <row r="28" spans="1:14" ht="13.5" customHeight="1">
      <c r="A28" s="1141" t="s">
        <v>1147</v>
      </c>
      <c r="B28" s="593">
        <v>2</v>
      </c>
      <c r="C28" s="558">
        <v>0</v>
      </c>
      <c r="D28" s="345">
        <v>34</v>
      </c>
      <c r="E28" s="558">
        <f>SUM(F28:G28)</f>
        <v>1330</v>
      </c>
      <c r="F28" s="558">
        <v>692</v>
      </c>
      <c r="G28" s="558">
        <v>638</v>
      </c>
      <c r="H28" s="558">
        <v>243</v>
      </c>
      <c r="I28" s="558">
        <v>198</v>
      </c>
      <c r="J28" s="558">
        <v>208</v>
      </c>
      <c r="K28" s="558">
        <v>225</v>
      </c>
      <c r="L28" s="558">
        <v>241</v>
      </c>
      <c r="M28" s="558">
        <v>215</v>
      </c>
      <c r="N28" s="560">
        <v>64</v>
      </c>
    </row>
    <row r="29" spans="1:14" ht="13.5" customHeight="1">
      <c r="A29" s="1141" t="s">
        <v>1149</v>
      </c>
      <c r="B29" s="593">
        <v>3</v>
      </c>
      <c r="C29" s="558">
        <v>0</v>
      </c>
      <c r="D29" s="345">
        <v>58</v>
      </c>
      <c r="E29" s="558">
        <f>SUM(F29:G29)</f>
        <v>2274</v>
      </c>
      <c r="F29" s="558">
        <v>1170</v>
      </c>
      <c r="G29" s="558">
        <v>1104</v>
      </c>
      <c r="H29" s="558">
        <v>377</v>
      </c>
      <c r="I29" s="558">
        <v>377</v>
      </c>
      <c r="J29" s="558">
        <v>419</v>
      </c>
      <c r="K29" s="558">
        <v>368</v>
      </c>
      <c r="L29" s="558">
        <v>374</v>
      </c>
      <c r="M29" s="558">
        <v>359</v>
      </c>
      <c r="N29" s="560">
        <v>103</v>
      </c>
    </row>
    <row r="30" spans="1:14" ht="13.5" customHeight="1">
      <c r="A30" s="1141" t="s">
        <v>1151</v>
      </c>
      <c r="B30" s="593">
        <v>4</v>
      </c>
      <c r="C30" s="558">
        <v>0</v>
      </c>
      <c r="D30" s="345">
        <v>44</v>
      </c>
      <c r="E30" s="558">
        <f>SUM(F30:G30)</f>
        <v>1656</v>
      </c>
      <c r="F30" s="558">
        <v>849</v>
      </c>
      <c r="G30" s="558">
        <v>807</v>
      </c>
      <c r="H30" s="558">
        <v>294</v>
      </c>
      <c r="I30" s="558">
        <v>249</v>
      </c>
      <c r="J30" s="558">
        <v>297</v>
      </c>
      <c r="K30" s="558">
        <v>273</v>
      </c>
      <c r="L30" s="558">
        <v>258</v>
      </c>
      <c r="M30" s="558">
        <v>285</v>
      </c>
      <c r="N30" s="560">
        <v>80</v>
      </c>
    </row>
    <row r="31" spans="1:14" ht="13.5" customHeight="1">
      <c r="A31" s="1141" t="s">
        <v>1153</v>
      </c>
      <c r="B31" s="593">
        <v>6</v>
      </c>
      <c r="C31" s="558">
        <v>0</v>
      </c>
      <c r="D31" s="345">
        <v>28</v>
      </c>
      <c r="E31" s="558">
        <f>SUM(F31:G31)</f>
        <v>863</v>
      </c>
      <c r="F31" s="558">
        <v>457</v>
      </c>
      <c r="G31" s="558">
        <v>406</v>
      </c>
      <c r="H31" s="558">
        <v>139</v>
      </c>
      <c r="I31" s="558">
        <v>139</v>
      </c>
      <c r="J31" s="558">
        <v>151</v>
      </c>
      <c r="K31" s="558">
        <v>143</v>
      </c>
      <c r="L31" s="558">
        <v>167</v>
      </c>
      <c r="M31" s="558">
        <v>124</v>
      </c>
      <c r="N31" s="560">
        <v>65</v>
      </c>
    </row>
    <row r="32" spans="1:14" ht="13.5" customHeight="1">
      <c r="A32" s="1141" t="s">
        <v>1155</v>
      </c>
      <c r="B32" s="593">
        <v>7</v>
      </c>
      <c r="C32" s="558">
        <v>0</v>
      </c>
      <c r="D32" s="345">
        <v>47</v>
      </c>
      <c r="E32" s="558">
        <f>SUM(F32:G32)</f>
        <v>1519</v>
      </c>
      <c r="F32" s="558">
        <v>777</v>
      </c>
      <c r="G32" s="558">
        <v>742</v>
      </c>
      <c r="H32" s="558">
        <v>264</v>
      </c>
      <c r="I32" s="558">
        <v>253</v>
      </c>
      <c r="J32" s="558">
        <v>257</v>
      </c>
      <c r="K32" s="558">
        <v>246</v>
      </c>
      <c r="L32" s="558">
        <v>256</v>
      </c>
      <c r="M32" s="558">
        <v>243</v>
      </c>
      <c r="N32" s="560">
        <v>94</v>
      </c>
    </row>
    <row r="33" spans="1:14" ht="13.5" customHeight="1">
      <c r="A33" s="1141"/>
      <c r="B33" s="593"/>
      <c r="C33" s="558"/>
      <c r="D33" s="345"/>
      <c r="E33" s="558"/>
      <c r="F33" s="558"/>
      <c r="G33" s="558"/>
      <c r="H33" s="558"/>
      <c r="I33" s="558"/>
      <c r="J33" s="558"/>
      <c r="K33" s="558"/>
      <c r="L33" s="558"/>
      <c r="M33" s="558"/>
      <c r="N33" s="560"/>
    </row>
    <row r="34" spans="1:14" ht="13.5" customHeight="1">
      <c r="A34" s="1141" t="s">
        <v>1157</v>
      </c>
      <c r="B34" s="593">
        <v>3</v>
      </c>
      <c r="C34" s="558">
        <v>0</v>
      </c>
      <c r="D34" s="345">
        <v>21</v>
      </c>
      <c r="E34" s="558">
        <f aca="true" t="shared" si="6" ref="E34:E40">SUM(F34:G34)</f>
        <v>611</v>
      </c>
      <c r="F34" s="558">
        <v>319</v>
      </c>
      <c r="G34" s="558">
        <v>292</v>
      </c>
      <c r="H34" s="558">
        <v>105</v>
      </c>
      <c r="I34" s="558">
        <v>87</v>
      </c>
      <c r="J34" s="558">
        <v>101</v>
      </c>
      <c r="K34" s="558">
        <v>109</v>
      </c>
      <c r="L34" s="558">
        <v>113</v>
      </c>
      <c r="M34" s="558">
        <v>96</v>
      </c>
      <c r="N34" s="560">
        <v>4</v>
      </c>
    </row>
    <row r="35" spans="1:14" ht="13.5" customHeight="1">
      <c r="A35" s="1141" t="s">
        <v>1159</v>
      </c>
      <c r="B35" s="593">
        <v>1</v>
      </c>
      <c r="C35" s="558">
        <v>0</v>
      </c>
      <c r="D35" s="345">
        <v>13</v>
      </c>
      <c r="E35" s="558">
        <f t="shared" si="6"/>
        <v>458</v>
      </c>
      <c r="F35" s="558">
        <v>240</v>
      </c>
      <c r="G35" s="558">
        <v>218</v>
      </c>
      <c r="H35" s="558">
        <v>78</v>
      </c>
      <c r="I35" s="558">
        <v>71</v>
      </c>
      <c r="J35" s="558">
        <v>83</v>
      </c>
      <c r="K35" s="558">
        <v>76</v>
      </c>
      <c r="L35" s="558">
        <v>79</v>
      </c>
      <c r="M35" s="558">
        <v>71</v>
      </c>
      <c r="N35" s="560">
        <v>24</v>
      </c>
    </row>
    <row r="36" spans="1:14" ht="13.5" customHeight="1">
      <c r="A36" s="1141" t="s">
        <v>1161</v>
      </c>
      <c r="B36" s="593">
        <v>1</v>
      </c>
      <c r="C36" s="558">
        <v>0</v>
      </c>
      <c r="D36" s="345">
        <v>22</v>
      </c>
      <c r="E36" s="558">
        <f t="shared" si="6"/>
        <v>861</v>
      </c>
      <c r="F36" s="558">
        <v>433</v>
      </c>
      <c r="G36" s="558">
        <v>428</v>
      </c>
      <c r="H36" s="558">
        <v>142</v>
      </c>
      <c r="I36" s="558">
        <v>129</v>
      </c>
      <c r="J36" s="558">
        <v>136</v>
      </c>
      <c r="K36" s="558">
        <v>161</v>
      </c>
      <c r="L36" s="558">
        <v>155</v>
      </c>
      <c r="M36" s="558">
        <v>138</v>
      </c>
      <c r="N36" s="560">
        <v>38</v>
      </c>
    </row>
    <row r="37" spans="1:14" ht="13.5" customHeight="1">
      <c r="A37" s="1141" t="s">
        <v>1163</v>
      </c>
      <c r="B37" s="593">
        <v>3</v>
      </c>
      <c r="C37" s="558">
        <v>0</v>
      </c>
      <c r="D37" s="345">
        <v>13</v>
      </c>
      <c r="E37" s="558">
        <f t="shared" si="6"/>
        <v>270</v>
      </c>
      <c r="F37" s="558">
        <v>147</v>
      </c>
      <c r="G37" s="558">
        <v>123</v>
      </c>
      <c r="H37" s="558">
        <v>42</v>
      </c>
      <c r="I37" s="558">
        <v>32</v>
      </c>
      <c r="J37" s="558">
        <v>43</v>
      </c>
      <c r="K37" s="558">
        <v>50</v>
      </c>
      <c r="L37" s="558">
        <v>62</v>
      </c>
      <c r="M37" s="558">
        <v>41</v>
      </c>
      <c r="N37" s="560">
        <v>31</v>
      </c>
    </row>
    <row r="38" spans="1:14" ht="13.5" customHeight="1">
      <c r="A38" s="1141" t="s">
        <v>1165</v>
      </c>
      <c r="B38" s="593">
        <v>1</v>
      </c>
      <c r="C38" s="558">
        <v>0</v>
      </c>
      <c r="D38" s="345">
        <v>10</v>
      </c>
      <c r="E38" s="558">
        <f t="shared" si="6"/>
        <v>378</v>
      </c>
      <c r="F38" s="558">
        <v>185</v>
      </c>
      <c r="G38" s="558">
        <v>193</v>
      </c>
      <c r="H38" s="558">
        <v>60</v>
      </c>
      <c r="I38" s="558">
        <v>66</v>
      </c>
      <c r="J38" s="558">
        <v>62</v>
      </c>
      <c r="K38" s="558">
        <v>59</v>
      </c>
      <c r="L38" s="558">
        <v>63</v>
      </c>
      <c r="M38" s="558">
        <v>68</v>
      </c>
      <c r="N38" s="560">
        <v>18</v>
      </c>
    </row>
    <row r="39" spans="1:14" ht="13.5" customHeight="1">
      <c r="A39" s="1141" t="s">
        <v>1117</v>
      </c>
      <c r="B39" s="593">
        <v>1</v>
      </c>
      <c r="C39" s="558">
        <v>0</v>
      </c>
      <c r="D39" s="345">
        <v>12</v>
      </c>
      <c r="E39" s="558">
        <f t="shared" si="6"/>
        <v>435</v>
      </c>
      <c r="F39" s="558">
        <v>246</v>
      </c>
      <c r="G39" s="558">
        <v>189</v>
      </c>
      <c r="H39" s="558">
        <v>79</v>
      </c>
      <c r="I39" s="558">
        <v>71</v>
      </c>
      <c r="J39" s="558">
        <v>69</v>
      </c>
      <c r="K39" s="558">
        <v>55</v>
      </c>
      <c r="L39" s="558">
        <v>98</v>
      </c>
      <c r="M39" s="558">
        <v>63</v>
      </c>
      <c r="N39" s="560">
        <v>24</v>
      </c>
    </row>
    <row r="40" spans="1:14" ht="13.5" customHeight="1">
      <c r="A40" s="1141" t="s">
        <v>1118</v>
      </c>
      <c r="B40" s="593">
        <v>2</v>
      </c>
      <c r="C40" s="558">
        <v>0</v>
      </c>
      <c r="D40" s="345">
        <v>10</v>
      </c>
      <c r="E40" s="558">
        <f t="shared" si="6"/>
        <v>363</v>
      </c>
      <c r="F40" s="558">
        <v>199</v>
      </c>
      <c r="G40" s="558">
        <v>164</v>
      </c>
      <c r="H40" s="558">
        <v>71</v>
      </c>
      <c r="I40" s="558">
        <v>56</v>
      </c>
      <c r="J40" s="558">
        <v>63</v>
      </c>
      <c r="K40" s="558">
        <v>44</v>
      </c>
      <c r="L40" s="558">
        <v>65</v>
      </c>
      <c r="M40" s="558">
        <v>64</v>
      </c>
      <c r="N40" s="560">
        <v>23</v>
      </c>
    </row>
    <row r="41" spans="1:14" ht="13.5" customHeight="1">
      <c r="A41" s="1141"/>
      <c r="B41" s="593"/>
      <c r="C41" s="558"/>
      <c r="D41" s="345"/>
      <c r="E41" s="558"/>
      <c r="F41" s="558"/>
      <c r="G41" s="558"/>
      <c r="H41" s="558"/>
      <c r="I41" s="558"/>
      <c r="J41" s="558"/>
      <c r="K41" s="558"/>
      <c r="L41" s="558"/>
      <c r="M41" s="558"/>
      <c r="N41" s="560"/>
    </row>
    <row r="42" spans="1:14" ht="13.5" customHeight="1">
      <c r="A42" s="1141" t="s">
        <v>1121</v>
      </c>
      <c r="B42" s="593">
        <v>1</v>
      </c>
      <c r="C42" s="558">
        <v>0</v>
      </c>
      <c r="D42" s="345">
        <v>9</v>
      </c>
      <c r="E42" s="558">
        <f aca="true" t="shared" si="7" ref="E42:E48">SUM(F42:G42)</f>
        <v>324</v>
      </c>
      <c r="F42" s="558">
        <v>170</v>
      </c>
      <c r="G42" s="558">
        <v>154</v>
      </c>
      <c r="H42" s="558">
        <v>58</v>
      </c>
      <c r="I42" s="558">
        <v>55</v>
      </c>
      <c r="J42" s="558">
        <v>49</v>
      </c>
      <c r="K42" s="558">
        <v>51</v>
      </c>
      <c r="L42" s="558">
        <v>63</v>
      </c>
      <c r="M42" s="558">
        <v>48</v>
      </c>
      <c r="N42" s="560">
        <v>18</v>
      </c>
    </row>
    <row r="43" spans="1:14" ht="13.5" customHeight="1">
      <c r="A43" s="1141" t="s">
        <v>1122</v>
      </c>
      <c r="B43" s="593">
        <v>4</v>
      </c>
      <c r="C43" s="558">
        <v>0</v>
      </c>
      <c r="D43" s="345">
        <v>16</v>
      </c>
      <c r="E43" s="558">
        <f t="shared" si="7"/>
        <v>504</v>
      </c>
      <c r="F43" s="558">
        <v>261</v>
      </c>
      <c r="G43" s="558">
        <v>243</v>
      </c>
      <c r="H43" s="558">
        <v>97</v>
      </c>
      <c r="I43" s="558">
        <v>70</v>
      </c>
      <c r="J43" s="558">
        <v>79</v>
      </c>
      <c r="K43" s="558">
        <v>91</v>
      </c>
      <c r="L43" s="558">
        <v>85</v>
      </c>
      <c r="M43" s="558">
        <v>82</v>
      </c>
      <c r="N43" s="560">
        <v>38</v>
      </c>
    </row>
    <row r="44" spans="1:14" ht="13.5" customHeight="1">
      <c r="A44" s="1141" t="s">
        <v>1124</v>
      </c>
      <c r="B44" s="593">
        <v>2</v>
      </c>
      <c r="C44" s="558">
        <v>0</v>
      </c>
      <c r="D44" s="345">
        <v>9</v>
      </c>
      <c r="E44" s="558">
        <f t="shared" si="7"/>
        <v>301</v>
      </c>
      <c r="F44" s="558">
        <v>138</v>
      </c>
      <c r="G44" s="558">
        <v>163</v>
      </c>
      <c r="H44" s="558">
        <v>44</v>
      </c>
      <c r="I44" s="558">
        <v>51</v>
      </c>
      <c r="J44" s="558">
        <v>38</v>
      </c>
      <c r="K44" s="558">
        <v>62</v>
      </c>
      <c r="L44" s="558">
        <v>56</v>
      </c>
      <c r="M44" s="558">
        <v>50</v>
      </c>
      <c r="N44" s="560">
        <v>20</v>
      </c>
    </row>
    <row r="45" spans="1:14" ht="13.5" customHeight="1">
      <c r="A45" s="1141" t="s">
        <v>1126</v>
      </c>
      <c r="B45" s="593">
        <v>2</v>
      </c>
      <c r="C45" s="558">
        <v>0</v>
      </c>
      <c r="D45" s="345">
        <v>13</v>
      </c>
      <c r="E45" s="558">
        <f t="shared" si="7"/>
        <v>475</v>
      </c>
      <c r="F45" s="558">
        <v>243</v>
      </c>
      <c r="G45" s="558">
        <v>232</v>
      </c>
      <c r="H45" s="558">
        <v>79</v>
      </c>
      <c r="I45" s="558">
        <v>78</v>
      </c>
      <c r="J45" s="558">
        <v>81</v>
      </c>
      <c r="K45" s="558">
        <v>77</v>
      </c>
      <c r="L45" s="558">
        <v>83</v>
      </c>
      <c r="M45" s="558">
        <v>77</v>
      </c>
      <c r="N45" s="560">
        <v>28</v>
      </c>
    </row>
    <row r="46" spans="1:14" ht="13.5" customHeight="1">
      <c r="A46" s="1141" t="s">
        <v>1128</v>
      </c>
      <c r="B46" s="593">
        <v>3</v>
      </c>
      <c r="C46" s="558">
        <v>0</v>
      </c>
      <c r="D46" s="345">
        <v>13</v>
      </c>
      <c r="E46" s="558">
        <f t="shared" si="7"/>
        <v>207</v>
      </c>
      <c r="F46" s="558">
        <v>108</v>
      </c>
      <c r="G46" s="558">
        <v>99</v>
      </c>
      <c r="H46" s="558">
        <v>33</v>
      </c>
      <c r="I46" s="558">
        <v>33</v>
      </c>
      <c r="J46" s="558">
        <v>41</v>
      </c>
      <c r="K46" s="558">
        <v>29</v>
      </c>
      <c r="L46" s="558">
        <v>34</v>
      </c>
      <c r="M46" s="558">
        <v>37</v>
      </c>
      <c r="N46" s="560">
        <v>29</v>
      </c>
    </row>
    <row r="47" spans="1:14" ht="13.5" customHeight="1">
      <c r="A47" s="1141" t="s">
        <v>1130</v>
      </c>
      <c r="B47" s="593">
        <v>2</v>
      </c>
      <c r="C47" s="558">
        <v>0</v>
      </c>
      <c r="D47" s="345">
        <v>7</v>
      </c>
      <c r="E47" s="558">
        <f t="shared" si="7"/>
        <v>233</v>
      </c>
      <c r="F47" s="558">
        <v>126</v>
      </c>
      <c r="G47" s="558">
        <v>107</v>
      </c>
      <c r="H47" s="558">
        <v>32</v>
      </c>
      <c r="I47" s="558">
        <v>44</v>
      </c>
      <c r="J47" s="558">
        <v>45</v>
      </c>
      <c r="K47" s="558">
        <v>35</v>
      </c>
      <c r="L47" s="558">
        <v>49</v>
      </c>
      <c r="M47" s="558">
        <v>28</v>
      </c>
      <c r="N47" s="560">
        <v>19</v>
      </c>
    </row>
    <row r="48" spans="1:14" ht="13.5" customHeight="1">
      <c r="A48" s="1141" t="s">
        <v>1131</v>
      </c>
      <c r="B48" s="593">
        <v>2</v>
      </c>
      <c r="C48" s="558">
        <v>0</v>
      </c>
      <c r="D48" s="345">
        <v>9</v>
      </c>
      <c r="E48" s="558">
        <f t="shared" si="7"/>
        <v>268</v>
      </c>
      <c r="F48" s="558">
        <v>131</v>
      </c>
      <c r="G48" s="558">
        <v>137</v>
      </c>
      <c r="H48" s="558">
        <v>38</v>
      </c>
      <c r="I48" s="558">
        <v>46</v>
      </c>
      <c r="J48" s="558">
        <v>47</v>
      </c>
      <c r="K48" s="558">
        <v>47</v>
      </c>
      <c r="L48" s="558">
        <v>46</v>
      </c>
      <c r="M48" s="558">
        <v>44</v>
      </c>
      <c r="N48" s="560">
        <v>21</v>
      </c>
    </row>
    <row r="49" spans="1:14" ht="13.5" customHeight="1">
      <c r="A49" s="1141"/>
      <c r="B49" s="593"/>
      <c r="C49" s="558"/>
      <c r="D49" s="345"/>
      <c r="E49" s="558"/>
      <c r="F49" s="558"/>
      <c r="G49" s="558"/>
      <c r="H49" s="558"/>
      <c r="I49" s="558"/>
      <c r="J49" s="558"/>
      <c r="K49" s="558"/>
      <c r="L49" s="558"/>
      <c r="M49" s="558"/>
      <c r="N49" s="560"/>
    </row>
    <row r="50" spans="1:14" ht="13.5" customHeight="1">
      <c r="A50" s="1141" t="s">
        <v>1134</v>
      </c>
      <c r="B50" s="593">
        <v>4</v>
      </c>
      <c r="C50" s="558">
        <v>0</v>
      </c>
      <c r="D50" s="345">
        <v>32</v>
      </c>
      <c r="E50" s="558">
        <f>SUM(F50:G50)</f>
        <v>1035</v>
      </c>
      <c r="F50" s="558">
        <v>539</v>
      </c>
      <c r="G50" s="558">
        <v>496</v>
      </c>
      <c r="H50" s="558">
        <v>191</v>
      </c>
      <c r="I50" s="558">
        <v>161</v>
      </c>
      <c r="J50" s="558">
        <v>176</v>
      </c>
      <c r="K50" s="558">
        <v>166</v>
      </c>
      <c r="L50" s="558">
        <v>172</v>
      </c>
      <c r="M50" s="558">
        <v>169</v>
      </c>
      <c r="N50" s="560">
        <v>61</v>
      </c>
    </row>
    <row r="51" spans="1:14" ht="13.5" customHeight="1">
      <c r="A51" s="1141" t="s">
        <v>1136</v>
      </c>
      <c r="B51" s="593">
        <v>5</v>
      </c>
      <c r="C51" s="558">
        <v>1</v>
      </c>
      <c r="D51" s="345">
        <v>27</v>
      </c>
      <c r="E51" s="558">
        <f>SUM(F51:G51)</f>
        <v>723</v>
      </c>
      <c r="F51" s="558">
        <v>351</v>
      </c>
      <c r="G51" s="558">
        <v>372</v>
      </c>
      <c r="H51" s="558">
        <v>123</v>
      </c>
      <c r="I51" s="558">
        <v>123</v>
      </c>
      <c r="J51" s="558">
        <v>100</v>
      </c>
      <c r="K51" s="558">
        <v>110</v>
      </c>
      <c r="L51" s="558">
        <v>128</v>
      </c>
      <c r="M51" s="558">
        <v>139</v>
      </c>
      <c r="N51" s="560">
        <v>63</v>
      </c>
    </row>
    <row r="52" spans="1:14" ht="13.5" customHeight="1">
      <c r="A52" s="1141" t="s">
        <v>1138</v>
      </c>
      <c r="B52" s="593">
        <v>6</v>
      </c>
      <c r="C52" s="558">
        <v>0</v>
      </c>
      <c r="D52" s="345">
        <v>23</v>
      </c>
      <c r="E52" s="558">
        <f>SUM(F52:G52)</f>
        <v>512</v>
      </c>
      <c r="F52" s="558">
        <v>248</v>
      </c>
      <c r="G52" s="558">
        <v>264</v>
      </c>
      <c r="H52" s="558">
        <v>91</v>
      </c>
      <c r="I52" s="558">
        <v>91</v>
      </c>
      <c r="J52" s="558">
        <v>78</v>
      </c>
      <c r="K52" s="558">
        <v>96</v>
      </c>
      <c r="L52" s="558">
        <v>79</v>
      </c>
      <c r="M52" s="558">
        <v>92</v>
      </c>
      <c r="N52" s="560">
        <v>56</v>
      </c>
    </row>
    <row r="53" spans="1:14" ht="13.5" customHeight="1">
      <c r="A53" s="1141" t="s">
        <v>1140</v>
      </c>
      <c r="B53" s="593">
        <v>2</v>
      </c>
      <c r="C53" s="558">
        <v>0</v>
      </c>
      <c r="D53" s="345">
        <v>21</v>
      </c>
      <c r="E53" s="558">
        <f>SUM(F53:G53)</f>
        <v>689</v>
      </c>
      <c r="F53" s="558">
        <v>374</v>
      </c>
      <c r="G53" s="558">
        <v>315</v>
      </c>
      <c r="H53" s="558">
        <v>131</v>
      </c>
      <c r="I53" s="558">
        <v>131</v>
      </c>
      <c r="J53" s="558">
        <v>113</v>
      </c>
      <c r="K53" s="558">
        <v>93</v>
      </c>
      <c r="L53" s="558">
        <v>130</v>
      </c>
      <c r="M53" s="558">
        <v>112</v>
      </c>
      <c r="N53" s="560">
        <v>38</v>
      </c>
    </row>
    <row r="54" spans="1:14" ht="13.5" customHeight="1">
      <c r="A54" s="1141" t="s">
        <v>1142</v>
      </c>
      <c r="B54" s="593">
        <v>2</v>
      </c>
      <c r="C54" s="558">
        <v>0</v>
      </c>
      <c r="D54" s="345">
        <v>11</v>
      </c>
      <c r="E54" s="558">
        <f>SUM(F54:G54)</f>
        <v>323</v>
      </c>
      <c r="F54" s="558">
        <v>173</v>
      </c>
      <c r="G54" s="558">
        <v>150</v>
      </c>
      <c r="H54" s="558">
        <v>41</v>
      </c>
      <c r="I54" s="558">
        <v>41</v>
      </c>
      <c r="J54" s="558">
        <v>57</v>
      </c>
      <c r="K54" s="558">
        <v>50</v>
      </c>
      <c r="L54" s="558">
        <v>75</v>
      </c>
      <c r="M54" s="558">
        <v>52</v>
      </c>
      <c r="N54" s="560">
        <v>26</v>
      </c>
    </row>
    <row r="55" spans="1:14" ht="13.5" customHeight="1">
      <c r="A55" s="1141"/>
      <c r="B55" s="593"/>
      <c r="C55" s="558"/>
      <c r="D55" s="345"/>
      <c r="E55" s="558"/>
      <c r="F55" s="558"/>
      <c r="G55" s="558"/>
      <c r="H55" s="558"/>
      <c r="I55" s="558"/>
      <c r="J55" s="558"/>
      <c r="K55" s="558"/>
      <c r="L55" s="558"/>
      <c r="M55" s="558"/>
      <c r="N55" s="560"/>
    </row>
    <row r="56" spans="1:14" ht="13.5" customHeight="1">
      <c r="A56" s="1141" t="s">
        <v>1145</v>
      </c>
      <c r="B56" s="593">
        <v>1</v>
      </c>
      <c r="C56" s="558">
        <v>0</v>
      </c>
      <c r="D56" s="345">
        <v>10</v>
      </c>
      <c r="E56" s="558">
        <f aca="true" t="shared" si="8" ref="E56:E67">SUM(F56:G56)</f>
        <v>344</v>
      </c>
      <c r="F56" s="558">
        <v>181</v>
      </c>
      <c r="G56" s="558">
        <v>163</v>
      </c>
      <c r="H56" s="558">
        <v>52</v>
      </c>
      <c r="I56" s="558">
        <v>55</v>
      </c>
      <c r="J56" s="558">
        <v>70</v>
      </c>
      <c r="K56" s="558">
        <v>41</v>
      </c>
      <c r="L56" s="558">
        <v>59</v>
      </c>
      <c r="M56" s="558">
        <v>67</v>
      </c>
      <c r="N56" s="560">
        <v>18</v>
      </c>
    </row>
    <row r="57" spans="1:14" ht="13.5" customHeight="1">
      <c r="A57" s="1141" t="s">
        <v>1146</v>
      </c>
      <c r="B57" s="593">
        <v>1</v>
      </c>
      <c r="C57" s="558">
        <v>0</v>
      </c>
      <c r="D57" s="345">
        <v>21</v>
      </c>
      <c r="E57" s="558">
        <f t="shared" si="8"/>
        <v>776</v>
      </c>
      <c r="F57" s="558">
        <v>390</v>
      </c>
      <c r="G57" s="558">
        <v>386</v>
      </c>
      <c r="H57" s="558">
        <v>148</v>
      </c>
      <c r="I57" s="558">
        <v>137</v>
      </c>
      <c r="J57" s="558">
        <v>118</v>
      </c>
      <c r="K57" s="558">
        <v>117</v>
      </c>
      <c r="L57" s="558">
        <v>124</v>
      </c>
      <c r="M57" s="558">
        <v>132</v>
      </c>
      <c r="N57" s="560">
        <v>36</v>
      </c>
    </row>
    <row r="58" spans="1:14" ht="13.5" customHeight="1">
      <c r="A58" s="1141" t="s">
        <v>1148</v>
      </c>
      <c r="B58" s="593">
        <v>1</v>
      </c>
      <c r="C58" s="558">
        <v>0</v>
      </c>
      <c r="D58" s="345">
        <v>13</v>
      </c>
      <c r="E58" s="558">
        <f t="shared" si="8"/>
        <v>523</v>
      </c>
      <c r="F58" s="558">
        <v>270</v>
      </c>
      <c r="G58" s="558">
        <v>253</v>
      </c>
      <c r="H58" s="558">
        <v>88</v>
      </c>
      <c r="I58" s="558">
        <v>102</v>
      </c>
      <c r="J58" s="558">
        <v>96</v>
      </c>
      <c r="K58" s="558">
        <v>75</v>
      </c>
      <c r="L58" s="558">
        <v>86</v>
      </c>
      <c r="M58" s="558">
        <v>76</v>
      </c>
      <c r="N58" s="560">
        <v>23</v>
      </c>
    </row>
    <row r="59" spans="1:14" ht="13.5" customHeight="1">
      <c r="A59" s="1141" t="s">
        <v>1150</v>
      </c>
      <c r="B59" s="593">
        <v>1</v>
      </c>
      <c r="C59" s="558">
        <v>0</v>
      </c>
      <c r="D59" s="345">
        <v>10</v>
      </c>
      <c r="E59" s="558">
        <f t="shared" si="8"/>
        <v>361</v>
      </c>
      <c r="F59" s="558">
        <v>207</v>
      </c>
      <c r="G59" s="558">
        <v>154</v>
      </c>
      <c r="H59" s="558">
        <v>65</v>
      </c>
      <c r="I59" s="558">
        <v>45</v>
      </c>
      <c r="J59" s="558">
        <v>81</v>
      </c>
      <c r="K59" s="558">
        <v>54</v>
      </c>
      <c r="L59" s="558">
        <v>61</v>
      </c>
      <c r="M59" s="558">
        <v>55</v>
      </c>
      <c r="N59" s="560">
        <v>18</v>
      </c>
    </row>
    <row r="60" spans="1:14" ht="13.5" customHeight="1">
      <c r="A60" s="1141" t="s">
        <v>1152</v>
      </c>
      <c r="B60" s="593">
        <v>1</v>
      </c>
      <c r="C60" s="558">
        <v>0</v>
      </c>
      <c r="D60" s="345">
        <v>9</v>
      </c>
      <c r="E60" s="558">
        <f t="shared" si="8"/>
        <v>281</v>
      </c>
      <c r="F60" s="558">
        <v>141</v>
      </c>
      <c r="G60" s="558">
        <v>140</v>
      </c>
      <c r="H60" s="558">
        <v>40</v>
      </c>
      <c r="I60" s="558">
        <v>51</v>
      </c>
      <c r="J60" s="558">
        <v>48</v>
      </c>
      <c r="K60" s="558">
        <v>39</v>
      </c>
      <c r="L60" s="558">
        <v>53</v>
      </c>
      <c r="M60" s="558">
        <v>50</v>
      </c>
      <c r="N60" s="560">
        <v>17</v>
      </c>
    </row>
    <row r="61" spans="1:14" ht="13.5" customHeight="1">
      <c r="A61" s="1141" t="s">
        <v>1154</v>
      </c>
      <c r="B61" s="593">
        <v>1</v>
      </c>
      <c r="C61" s="558">
        <v>0</v>
      </c>
      <c r="D61" s="345">
        <v>9</v>
      </c>
      <c r="E61" s="558">
        <f t="shared" si="8"/>
        <v>319</v>
      </c>
      <c r="F61" s="558">
        <v>164</v>
      </c>
      <c r="G61" s="558">
        <v>155</v>
      </c>
      <c r="H61" s="558">
        <v>55</v>
      </c>
      <c r="I61" s="558">
        <v>57</v>
      </c>
      <c r="J61" s="558">
        <v>58</v>
      </c>
      <c r="K61" s="558">
        <v>39</v>
      </c>
      <c r="L61" s="558">
        <v>51</v>
      </c>
      <c r="M61" s="558">
        <v>59</v>
      </c>
      <c r="N61" s="560">
        <v>17</v>
      </c>
    </row>
    <row r="62" spans="1:14" ht="13.5" customHeight="1">
      <c r="A62" s="1141" t="s">
        <v>1156</v>
      </c>
      <c r="B62" s="593">
        <v>1</v>
      </c>
      <c r="C62" s="558">
        <v>0</v>
      </c>
      <c r="D62" s="345">
        <v>7</v>
      </c>
      <c r="E62" s="558">
        <f t="shared" si="8"/>
        <v>201</v>
      </c>
      <c r="F62" s="558">
        <v>115</v>
      </c>
      <c r="G62" s="558">
        <v>86</v>
      </c>
      <c r="H62" s="558">
        <v>42</v>
      </c>
      <c r="I62" s="558">
        <v>23</v>
      </c>
      <c r="J62" s="558">
        <v>35</v>
      </c>
      <c r="K62" s="558">
        <v>29</v>
      </c>
      <c r="L62" s="558">
        <v>38</v>
      </c>
      <c r="M62" s="558">
        <v>34</v>
      </c>
      <c r="N62" s="560">
        <v>14</v>
      </c>
    </row>
    <row r="63" spans="1:14" ht="13.5" customHeight="1">
      <c r="A63" s="1141" t="s">
        <v>1158</v>
      </c>
      <c r="B63" s="593">
        <v>6</v>
      </c>
      <c r="C63" s="558">
        <v>0</v>
      </c>
      <c r="D63" s="345">
        <v>25</v>
      </c>
      <c r="E63" s="558">
        <f t="shared" si="8"/>
        <v>603</v>
      </c>
      <c r="F63" s="558">
        <v>308</v>
      </c>
      <c r="G63" s="558">
        <v>295</v>
      </c>
      <c r="H63" s="558">
        <v>98</v>
      </c>
      <c r="I63" s="558">
        <v>85</v>
      </c>
      <c r="J63" s="558">
        <v>98</v>
      </c>
      <c r="K63" s="558">
        <v>100</v>
      </c>
      <c r="L63" s="558">
        <v>112</v>
      </c>
      <c r="M63" s="558">
        <v>110</v>
      </c>
      <c r="N63" s="560">
        <v>58</v>
      </c>
    </row>
    <row r="64" spans="1:14" ht="13.5" customHeight="1">
      <c r="A64" s="1141" t="s">
        <v>1160</v>
      </c>
      <c r="B64" s="593">
        <v>3</v>
      </c>
      <c r="C64" s="558">
        <v>0</v>
      </c>
      <c r="D64" s="345">
        <v>23</v>
      </c>
      <c r="E64" s="558">
        <f t="shared" si="8"/>
        <v>805</v>
      </c>
      <c r="F64" s="558">
        <v>397</v>
      </c>
      <c r="G64" s="558">
        <v>408</v>
      </c>
      <c r="H64" s="558">
        <v>127</v>
      </c>
      <c r="I64" s="558">
        <v>138</v>
      </c>
      <c r="J64" s="558">
        <v>138</v>
      </c>
      <c r="K64" s="558">
        <v>143</v>
      </c>
      <c r="L64" s="558">
        <v>132</v>
      </c>
      <c r="M64" s="558">
        <v>127</v>
      </c>
      <c r="N64" s="560">
        <v>46</v>
      </c>
    </row>
    <row r="65" spans="1:14" ht="13.5" customHeight="1">
      <c r="A65" s="1141" t="s">
        <v>1162</v>
      </c>
      <c r="B65" s="593">
        <v>1</v>
      </c>
      <c r="C65" s="558">
        <v>0</v>
      </c>
      <c r="D65" s="345">
        <v>9</v>
      </c>
      <c r="E65" s="558">
        <f t="shared" si="8"/>
        <v>305</v>
      </c>
      <c r="F65" s="558">
        <v>154</v>
      </c>
      <c r="G65" s="558">
        <v>151</v>
      </c>
      <c r="H65" s="558">
        <v>43</v>
      </c>
      <c r="I65" s="558">
        <v>52</v>
      </c>
      <c r="J65" s="558">
        <v>52</v>
      </c>
      <c r="K65" s="558">
        <v>51</v>
      </c>
      <c r="L65" s="558">
        <v>59</v>
      </c>
      <c r="M65" s="558">
        <v>48</v>
      </c>
      <c r="N65" s="560">
        <v>18</v>
      </c>
    </row>
    <row r="66" spans="1:14" ht="13.5" customHeight="1">
      <c r="A66" s="1141" t="s">
        <v>1164</v>
      </c>
      <c r="B66" s="593">
        <v>1</v>
      </c>
      <c r="C66" s="558">
        <v>0</v>
      </c>
      <c r="D66" s="345">
        <v>6</v>
      </c>
      <c r="E66" s="558">
        <f t="shared" si="8"/>
        <v>241</v>
      </c>
      <c r="F66" s="558">
        <v>135</v>
      </c>
      <c r="G66" s="558">
        <v>106</v>
      </c>
      <c r="H66" s="558">
        <v>39</v>
      </c>
      <c r="I66" s="558">
        <v>35</v>
      </c>
      <c r="J66" s="558">
        <v>46</v>
      </c>
      <c r="K66" s="558">
        <v>37</v>
      </c>
      <c r="L66" s="558">
        <v>50</v>
      </c>
      <c r="M66" s="558">
        <v>34</v>
      </c>
      <c r="N66" s="560">
        <v>12</v>
      </c>
    </row>
    <row r="67" spans="1:14" ht="13.5" customHeight="1">
      <c r="A67" s="1146" t="s">
        <v>1166</v>
      </c>
      <c r="B67" s="1129">
        <v>1</v>
      </c>
      <c r="C67" s="567">
        <v>0</v>
      </c>
      <c r="D67" s="518">
        <v>9</v>
      </c>
      <c r="E67" s="567">
        <f t="shared" si="8"/>
        <v>294</v>
      </c>
      <c r="F67" s="567">
        <v>152</v>
      </c>
      <c r="G67" s="567">
        <v>142</v>
      </c>
      <c r="H67" s="567">
        <v>58</v>
      </c>
      <c r="I67" s="567">
        <v>51</v>
      </c>
      <c r="J67" s="567">
        <v>54</v>
      </c>
      <c r="K67" s="567">
        <v>48</v>
      </c>
      <c r="L67" s="567">
        <v>40</v>
      </c>
      <c r="M67" s="567">
        <v>43</v>
      </c>
      <c r="N67" s="569">
        <v>18</v>
      </c>
    </row>
    <row r="68" ht="12" customHeight="1">
      <c r="A68" s="1131" t="s">
        <v>994</v>
      </c>
    </row>
    <row r="69" ht="12" customHeight="1">
      <c r="A69" s="23"/>
    </row>
  </sheetData>
  <mergeCells count="10">
    <mergeCell ref="D3:D5"/>
    <mergeCell ref="H4:I4"/>
    <mergeCell ref="A3:A5"/>
    <mergeCell ref="B3:C3"/>
    <mergeCell ref="B4:B5"/>
    <mergeCell ref="C4:C5"/>
    <mergeCell ref="E4:G4"/>
    <mergeCell ref="E3:M3"/>
    <mergeCell ref="J4:K4"/>
    <mergeCell ref="L4:M4"/>
  </mergeCells>
  <printOptions/>
  <pageMargins left="0.3937007874015748" right="0.31496062992125984" top="0.5905511811023623" bottom="0.3937007874015748" header="0.2755905511811024" footer="0.1968503937007874"/>
  <pageSetup horizontalDpi="400" verticalDpi="400" orientation="portrait" paperSize="9" r:id="rId1"/>
</worksheet>
</file>

<file path=xl/worksheets/sheet39.xml><?xml version="1.0" encoding="utf-8"?>
<worksheet xmlns="http://schemas.openxmlformats.org/spreadsheetml/2006/main" xmlns:r="http://schemas.openxmlformats.org/officeDocument/2006/relationships">
  <dimension ref="A1:N69"/>
  <sheetViews>
    <sheetView workbookViewId="0" topLeftCell="A1">
      <selection activeCell="A1" sqref="A1"/>
    </sheetView>
  </sheetViews>
  <sheetFormatPr defaultColWidth="9.00390625" defaultRowHeight="13.5"/>
  <cols>
    <col min="1" max="1" width="10.125" style="1135" customWidth="1"/>
    <col min="2" max="2" width="5.875" style="1135" customWidth="1"/>
    <col min="3" max="3" width="4.75390625" style="1135" customWidth="1"/>
    <col min="4" max="4" width="8.125" style="1135" customWidth="1"/>
    <col min="5" max="14" width="7.625" style="1135" customWidth="1"/>
    <col min="15" max="16384" width="9.00390625" style="1135" customWidth="1"/>
  </cols>
  <sheetData>
    <row r="1" spans="1:10" s="1131" customFormat="1" ht="14.25">
      <c r="A1" s="24" t="s">
        <v>995</v>
      </c>
      <c r="B1" s="1132"/>
      <c r="C1" s="24"/>
      <c r="D1" s="24"/>
      <c r="E1" s="24"/>
      <c r="F1" s="24"/>
      <c r="G1" s="24"/>
      <c r="H1" s="24"/>
      <c r="I1" s="24"/>
      <c r="J1" s="44"/>
    </row>
    <row r="2" spans="1:14" s="1131" customFormat="1" ht="12" thickBot="1">
      <c r="A2" s="1133">
        <v>-2</v>
      </c>
      <c r="B2" s="44"/>
      <c r="C2" s="44"/>
      <c r="D2" s="44"/>
      <c r="E2" s="44"/>
      <c r="F2" s="44"/>
      <c r="G2" s="44"/>
      <c r="H2" s="44"/>
      <c r="I2" s="44"/>
      <c r="J2" s="44"/>
      <c r="K2" s="44"/>
      <c r="L2" s="44"/>
      <c r="M2" s="44"/>
      <c r="N2" s="1134" t="s">
        <v>991</v>
      </c>
    </row>
    <row r="3" spans="1:14" ht="13.5" customHeight="1" thickTop="1">
      <c r="A3" s="1699" t="s">
        <v>1114</v>
      </c>
      <c r="B3" s="1570" t="s">
        <v>985</v>
      </c>
      <c r="C3" s="1702"/>
      <c r="D3" s="1613" t="s">
        <v>986</v>
      </c>
      <c r="E3" s="1618" t="s">
        <v>992</v>
      </c>
      <c r="F3" s="1707"/>
      <c r="G3" s="1707"/>
      <c r="H3" s="1707"/>
      <c r="I3" s="1707"/>
      <c r="J3" s="1707"/>
      <c r="K3" s="1707"/>
      <c r="L3" s="1707"/>
      <c r="M3" s="1708"/>
      <c r="N3" s="1012" t="s">
        <v>987</v>
      </c>
    </row>
    <row r="4" spans="1:14" ht="13.5" customHeight="1">
      <c r="A4" s="1700"/>
      <c r="B4" s="1703" t="s">
        <v>988</v>
      </c>
      <c r="C4" s="1703" t="s">
        <v>989</v>
      </c>
      <c r="D4" s="1696"/>
      <c r="E4" s="1678" t="s">
        <v>993</v>
      </c>
      <c r="F4" s="1705"/>
      <c r="G4" s="1706"/>
      <c r="H4" s="1331" t="s">
        <v>974</v>
      </c>
      <c r="I4" s="1698"/>
      <c r="J4" s="1678">
        <v>2</v>
      </c>
      <c r="K4" s="1709"/>
      <c r="L4" s="1678">
        <v>3</v>
      </c>
      <c r="M4" s="1709"/>
      <c r="N4" s="1136" t="s">
        <v>990</v>
      </c>
    </row>
    <row r="5" spans="1:14" ht="13.5" customHeight="1">
      <c r="A5" s="1701"/>
      <c r="B5" s="1704"/>
      <c r="C5" s="1704"/>
      <c r="D5" s="1697"/>
      <c r="E5" s="1137" t="s">
        <v>1317</v>
      </c>
      <c r="F5" s="1138" t="s">
        <v>824</v>
      </c>
      <c r="G5" s="1138" t="s">
        <v>825</v>
      </c>
      <c r="H5" s="1138" t="s">
        <v>824</v>
      </c>
      <c r="I5" s="1138" t="s">
        <v>825</v>
      </c>
      <c r="J5" s="1138" t="s">
        <v>824</v>
      </c>
      <c r="K5" s="1138" t="s">
        <v>825</v>
      </c>
      <c r="L5" s="1138" t="s">
        <v>824</v>
      </c>
      <c r="M5" s="1138" t="s">
        <v>825</v>
      </c>
      <c r="N5" s="1139"/>
    </row>
    <row r="6" spans="1:14" ht="11.25">
      <c r="A6" s="1140"/>
      <c r="B6" s="1147"/>
      <c r="C6" s="1147"/>
      <c r="D6" s="1147"/>
      <c r="E6" s="1147"/>
      <c r="F6" s="1147"/>
      <c r="G6" s="1147"/>
      <c r="H6" s="1147"/>
      <c r="I6" s="1147"/>
      <c r="J6" s="1147"/>
      <c r="K6" s="1147"/>
      <c r="L6" s="1147"/>
      <c r="M6" s="1147"/>
      <c r="N6" s="1148"/>
    </row>
    <row r="7" spans="1:14" s="1144" customFormat="1" ht="15" customHeight="1">
      <c r="A7" s="1143" t="s">
        <v>965</v>
      </c>
      <c r="B7" s="337">
        <f aca="true" t="shared" si="0" ref="B7:N7">SUM(B12:B15)</f>
        <v>146</v>
      </c>
      <c r="C7" s="338">
        <f t="shared" si="0"/>
        <v>3</v>
      </c>
      <c r="D7" s="338">
        <f t="shared" si="0"/>
        <v>1437</v>
      </c>
      <c r="E7" s="338">
        <f t="shared" si="0"/>
        <v>51941</v>
      </c>
      <c r="F7" s="338">
        <f t="shared" si="0"/>
        <v>26535</v>
      </c>
      <c r="G7" s="338">
        <f t="shared" si="0"/>
        <v>25406</v>
      </c>
      <c r="H7" s="338">
        <f t="shared" si="0"/>
        <v>9124</v>
      </c>
      <c r="I7" s="338">
        <f t="shared" si="0"/>
        <v>8650</v>
      </c>
      <c r="J7" s="338">
        <f t="shared" si="0"/>
        <v>8722</v>
      </c>
      <c r="K7" s="338">
        <f t="shared" si="0"/>
        <v>8383</v>
      </c>
      <c r="L7" s="338">
        <f t="shared" si="0"/>
        <v>8689</v>
      </c>
      <c r="M7" s="338">
        <f t="shared" si="0"/>
        <v>8373</v>
      </c>
      <c r="N7" s="339">
        <f t="shared" si="0"/>
        <v>2747</v>
      </c>
    </row>
    <row r="8" spans="1:14" ht="15" customHeight="1">
      <c r="A8" s="1140"/>
      <c r="B8" s="1126"/>
      <c r="C8" s="1124"/>
      <c r="D8" s="1124"/>
      <c r="E8" s="1124"/>
      <c r="F8" s="1124"/>
      <c r="G8" s="1124"/>
      <c r="H8" s="1124"/>
      <c r="I8" s="1124"/>
      <c r="J8" s="1124"/>
      <c r="K8" s="1124"/>
      <c r="L8" s="1124"/>
      <c r="M8" s="1124"/>
      <c r="N8" s="1125"/>
    </row>
    <row r="9" spans="1:14" ht="15" customHeight="1">
      <c r="A9" s="1143" t="s">
        <v>1187</v>
      </c>
      <c r="B9" s="337">
        <f>SUM(B18:B32)</f>
        <v>80</v>
      </c>
      <c r="C9" s="338">
        <f>SUM(C18:C32)</f>
        <v>3</v>
      </c>
      <c r="D9" s="338">
        <f>SUM(D18:D32)</f>
        <v>996</v>
      </c>
      <c r="E9" s="338">
        <f>SUM(E18:E32)</f>
        <v>38052</v>
      </c>
      <c r="F9" s="338">
        <f>SUM(H9,J9,L9)</f>
        <v>19367</v>
      </c>
      <c r="G9" s="338">
        <f>SUM(I9,K9,M9)</f>
        <v>18685</v>
      </c>
      <c r="H9" s="338">
        <f aca="true" t="shared" si="1" ref="H9:N9">SUM(H18:H32)</f>
        <v>6698</v>
      </c>
      <c r="I9" s="338">
        <f t="shared" si="1"/>
        <v>6394</v>
      </c>
      <c r="J9" s="338">
        <f t="shared" si="1"/>
        <v>6328</v>
      </c>
      <c r="K9" s="338">
        <f t="shared" si="1"/>
        <v>6147</v>
      </c>
      <c r="L9" s="338">
        <f t="shared" si="1"/>
        <v>6341</v>
      </c>
      <c r="M9" s="338">
        <f t="shared" si="1"/>
        <v>6144</v>
      </c>
      <c r="N9" s="339">
        <f t="shared" si="1"/>
        <v>1832</v>
      </c>
    </row>
    <row r="10" spans="1:14" ht="15" customHeight="1">
      <c r="A10" s="1143" t="s">
        <v>1255</v>
      </c>
      <c r="B10" s="337">
        <f>SUM(B34:B67)</f>
        <v>66</v>
      </c>
      <c r="C10" s="338">
        <f>SUM(C34:C67)</f>
        <v>0</v>
      </c>
      <c r="D10" s="338">
        <f>SUM(D34:D67)</f>
        <v>441</v>
      </c>
      <c r="E10" s="338">
        <f>SUM(E34:E67)</f>
        <v>13889</v>
      </c>
      <c r="F10" s="338">
        <f>SUM(H10,J10,L10)</f>
        <v>7168</v>
      </c>
      <c r="G10" s="338">
        <f>SUM(I10,K10,M10)</f>
        <v>6721</v>
      </c>
      <c r="H10" s="338">
        <v>2426</v>
      </c>
      <c r="I10" s="338">
        <v>2256</v>
      </c>
      <c r="J10" s="338">
        <f>SUM(J34:J67)</f>
        <v>2394</v>
      </c>
      <c r="K10" s="338">
        <f>SUM(K34:K67)</f>
        <v>2236</v>
      </c>
      <c r="L10" s="338">
        <f>SUM(L34:L67)</f>
        <v>2348</v>
      </c>
      <c r="M10" s="338">
        <f>SUM(M34:M67)</f>
        <v>2229</v>
      </c>
      <c r="N10" s="339">
        <f>SUM(N34:N67)</f>
        <v>915</v>
      </c>
    </row>
    <row r="11" spans="1:14" ht="15" customHeight="1">
      <c r="A11" s="1140"/>
      <c r="B11" s="1126"/>
      <c r="C11" s="1124"/>
      <c r="D11" s="1124"/>
      <c r="E11" s="1124"/>
      <c r="F11" s="1124"/>
      <c r="G11" s="1124"/>
      <c r="H11" s="1124"/>
      <c r="I11" s="1124"/>
      <c r="J11" s="1124"/>
      <c r="K11" s="1124"/>
      <c r="L11" s="1124"/>
      <c r="M11" s="1124"/>
      <c r="N11" s="1125"/>
    </row>
    <row r="12" spans="1:14" s="1144" customFormat="1" ht="15" customHeight="1">
      <c r="A12" s="1143" t="s">
        <v>1123</v>
      </c>
      <c r="B12" s="337">
        <f aca="true" t="shared" si="2" ref="B12:N12">SUM(B18,B24:B26,B29:B31,B34:B40)</f>
        <v>54</v>
      </c>
      <c r="C12" s="338">
        <f t="shared" si="2"/>
        <v>0</v>
      </c>
      <c r="D12" s="338">
        <f t="shared" si="2"/>
        <v>622</v>
      </c>
      <c r="E12" s="338">
        <f t="shared" si="2"/>
        <v>23351</v>
      </c>
      <c r="F12" s="338">
        <f t="shared" si="2"/>
        <v>11973</v>
      </c>
      <c r="G12" s="338">
        <f t="shared" si="2"/>
        <v>11378</v>
      </c>
      <c r="H12" s="338">
        <f t="shared" si="2"/>
        <v>4122</v>
      </c>
      <c r="I12" s="338">
        <f t="shared" si="2"/>
        <v>3914</v>
      </c>
      <c r="J12" s="338">
        <f t="shared" si="2"/>
        <v>3980</v>
      </c>
      <c r="K12" s="338">
        <f t="shared" si="2"/>
        <v>3680</v>
      </c>
      <c r="L12" s="338">
        <f t="shared" si="2"/>
        <v>3871</v>
      </c>
      <c r="M12" s="338">
        <f t="shared" si="2"/>
        <v>3784</v>
      </c>
      <c r="N12" s="339">
        <f t="shared" si="2"/>
        <v>1165</v>
      </c>
    </row>
    <row r="13" spans="1:14" s="1144" customFormat="1" ht="15" customHeight="1">
      <c r="A13" s="1143" t="s">
        <v>1125</v>
      </c>
      <c r="B13" s="337">
        <f aca="true" t="shared" si="3" ref="B13:N13">SUM(B23,B42:B48)</f>
        <v>21</v>
      </c>
      <c r="C13" s="338">
        <f t="shared" si="3"/>
        <v>0</v>
      </c>
      <c r="D13" s="338">
        <f t="shared" si="3"/>
        <v>130</v>
      </c>
      <c r="E13" s="338">
        <f t="shared" si="3"/>
        <v>4285</v>
      </c>
      <c r="F13" s="338">
        <f t="shared" si="3"/>
        <v>2181</v>
      </c>
      <c r="G13" s="338">
        <f t="shared" si="3"/>
        <v>2104</v>
      </c>
      <c r="H13" s="338">
        <f t="shared" si="3"/>
        <v>760</v>
      </c>
      <c r="I13" s="338">
        <f t="shared" si="3"/>
        <v>704</v>
      </c>
      <c r="J13" s="338">
        <f t="shared" si="3"/>
        <v>690</v>
      </c>
      <c r="K13" s="338">
        <f t="shared" si="3"/>
        <v>704</v>
      </c>
      <c r="L13" s="338">
        <f t="shared" si="3"/>
        <v>731</v>
      </c>
      <c r="M13" s="338">
        <f t="shared" si="3"/>
        <v>696</v>
      </c>
      <c r="N13" s="339">
        <f t="shared" si="3"/>
        <v>272</v>
      </c>
    </row>
    <row r="14" spans="1:14" s="1144" customFormat="1" ht="15" customHeight="1">
      <c r="A14" s="1143" t="s">
        <v>1127</v>
      </c>
      <c r="B14" s="337">
        <f aca="true" t="shared" si="4" ref="B14:N14">SUM(B19,B28,B32,B50:B54)</f>
        <v>36</v>
      </c>
      <c r="C14" s="338">
        <f t="shared" si="4"/>
        <v>2</v>
      </c>
      <c r="D14" s="338">
        <f t="shared" si="4"/>
        <v>304</v>
      </c>
      <c r="E14" s="338">
        <f t="shared" si="4"/>
        <v>10170</v>
      </c>
      <c r="F14" s="338">
        <f t="shared" si="4"/>
        <v>5232</v>
      </c>
      <c r="G14" s="338">
        <f t="shared" si="4"/>
        <v>4938</v>
      </c>
      <c r="H14" s="338">
        <f t="shared" si="4"/>
        <v>1785</v>
      </c>
      <c r="I14" s="338">
        <f t="shared" si="4"/>
        <v>1676</v>
      </c>
      <c r="J14" s="338">
        <f t="shared" si="4"/>
        <v>1755</v>
      </c>
      <c r="K14" s="338">
        <f t="shared" si="4"/>
        <v>1634</v>
      </c>
      <c r="L14" s="338">
        <f t="shared" si="4"/>
        <v>1692</v>
      </c>
      <c r="M14" s="338">
        <f t="shared" si="4"/>
        <v>1628</v>
      </c>
      <c r="N14" s="339">
        <f t="shared" si="4"/>
        <v>604</v>
      </c>
    </row>
    <row r="15" spans="1:14" s="1144" customFormat="1" ht="15" customHeight="1">
      <c r="A15" s="1143" t="s">
        <v>1129</v>
      </c>
      <c r="B15" s="337">
        <f aca="true" t="shared" si="5" ref="B15:N15">SUM(B20:B21,B56:B67)</f>
        <v>35</v>
      </c>
      <c r="C15" s="338">
        <f t="shared" si="5"/>
        <v>1</v>
      </c>
      <c r="D15" s="338">
        <f t="shared" si="5"/>
        <v>381</v>
      </c>
      <c r="E15" s="338">
        <f t="shared" si="5"/>
        <v>14135</v>
      </c>
      <c r="F15" s="338">
        <f t="shared" si="5"/>
        <v>7149</v>
      </c>
      <c r="G15" s="338">
        <f t="shared" si="5"/>
        <v>6986</v>
      </c>
      <c r="H15" s="338">
        <f t="shared" si="5"/>
        <v>2457</v>
      </c>
      <c r="I15" s="338">
        <f t="shared" si="5"/>
        <v>2356</v>
      </c>
      <c r="J15" s="338">
        <f t="shared" si="5"/>
        <v>2297</v>
      </c>
      <c r="K15" s="338">
        <f t="shared" si="5"/>
        <v>2365</v>
      </c>
      <c r="L15" s="338">
        <f t="shared" si="5"/>
        <v>2395</v>
      </c>
      <c r="M15" s="338">
        <f t="shared" si="5"/>
        <v>2265</v>
      </c>
      <c r="N15" s="339">
        <f t="shared" si="5"/>
        <v>706</v>
      </c>
    </row>
    <row r="16" spans="1:14" ht="6" customHeight="1">
      <c r="A16" s="1145"/>
      <c r="B16" s="1126"/>
      <c r="C16" s="1124"/>
      <c r="D16" s="1124"/>
      <c r="E16" s="1124"/>
      <c r="F16" s="1124"/>
      <c r="G16" s="1124"/>
      <c r="H16" s="1124"/>
      <c r="I16" s="1124"/>
      <c r="J16" s="1124"/>
      <c r="K16" s="1124"/>
      <c r="L16" s="1124"/>
      <c r="M16" s="1124"/>
      <c r="N16" s="1125"/>
    </row>
    <row r="17" spans="1:14" s="1144" customFormat="1" ht="6" customHeight="1">
      <c r="A17" s="1145"/>
      <c r="B17" s="337"/>
      <c r="C17" s="338"/>
      <c r="D17" s="338"/>
      <c r="E17" s="338"/>
      <c r="F17" s="338"/>
      <c r="G17" s="338"/>
      <c r="H17" s="338"/>
      <c r="I17" s="338"/>
      <c r="J17" s="338"/>
      <c r="K17" s="338"/>
      <c r="L17" s="338"/>
      <c r="M17" s="338"/>
      <c r="N17" s="339"/>
    </row>
    <row r="18" spans="1:14" ht="13.5" customHeight="1">
      <c r="A18" s="1141" t="s">
        <v>1132</v>
      </c>
      <c r="B18" s="593">
        <v>16</v>
      </c>
      <c r="C18" s="558">
        <v>0</v>
      </c>
      <c r="D18" s="345">
        <v>267</v>
      </c>
      <c r="E18" s="558">
        <f>SUM(F18:G18)</f>
        <v>10699</v>
      </c>
      <c r="F18" s="558">
        <v>5470</v>
      </c>
      <c r="G18" s="558">
        <v>5229</v>
      </c>
      <c r="H18" s="558">
        <v>1929</v>
      </c>
      <c r="I18" s="558">
        <v>1765</v>
      </c>
      <c r="J18" s="558">
        <v>1844</v>
      </c>
      <c r="K18" s="558">
        <v>1718</v>
      </c>
      <c r="L18" s="558">
        <v>1697</v>
      </c>
      <c r="M18" s="558">
        <v>1746</v>
      </c>
      <c r="N18" s="560">
        <v>477</v>
      </c>
    </row>
    <row r="19" spans="1:14" ht="13.5" customHeight="1">
      <c r="A19" s="1141" t="s">
        <v>1133</v>
      </c>
      <c r="B19" s="593">
        <v>8</v>
      </c>
      <c r="C19" s="558">
        <v>2</v>
      </c>
      <c r="D19" s="558">
        <v>109</v>
      </c>
      <c r="E19" s="558">
        <f>SUM(F19:G19)</f>
        <v>4035</v>
      </c>
      <c r="F19" s="558">
        <v>2088</v>
      </c>
      <c r="G19" s="558">
        <v>1947</v>
      </c>
      <c r="H19" s="558">
        <v>706</v>
      </c>
      <c r="I19" s="558">
        <v>639</v>
      </c>
      <c r="J19" s="558">
        <v>676</v>
      </c>
      <c r="K19" s="558">
        <v>666</v>
      </c>
      <c r="L19" s="558">
        <v>706</v>
      </c>
      <c r="M19" s="558">
        <v>642</v>
      </c>
      <c r="N19" s="560">
        <v>202</v>
      </c>
    </row>
    <row r="20" spans="1:14" ht="13.5" customHeight="1">
      <c r="A20" s="1141" t="s">
        <v>1135</v>
      </c>
      <c r="B20" s="593">
        <v>8</v>
      </c>
      <c r="C20" s="558">
        <v>1</v>
      </c>
      <c r="D20" s="558">
        <v>116</v>
      </c>
      <c r="E20" s="558">
        <f>SUM(F20:G20)</f>
        <v>4557</v>
      </c>
      <c r="F20" s="558">
        <v>2281</v>
      </c>
      <c r="G20" s="558">
        <v>2276</v>
      </c>
      <c r="H20" s="558">
        <v>781</v>
      </c>
      <c r="I20" s="558">
        <v>762</v>
      </c>
      <c r="J20" s="558">
        <v>743</v>
      </c>
      <c r="K20" s="558">
        <v>757</v>
      </c>
      <c r="L20" s="558">
        <v>757</v>
      </c>
      <c r="M20" s="558">
        <v>757</v>
      </c>
      <c r="N20" s="560">
        <v>207</v>
      </c>
    </row>
    <row r="21" spans="1:14" ht="13.5" customHeight="1">
      <c r="A21" s="1141" t="s">
        <v>1137</v>
      </c>
      <c r="B21" s="593">
        <v>8</v>
      </c>
      <c r="C21" s="558">
        <v>0</v>
      </c>
      <c r="D21" s="345">
        <v>113</v>
      </c>
      <c r="E21" s="558">
        <f>SUM(F21:G21)</f>
        <v>4558</v>
      </c>
      <c r="F21" s="558">
        <v>2279</v>
      </c>
      <c r="G21" s="558">
        <v>2279</v>
      </c>
      <c r="H21" s="558">
        <v>831</v>
      </c>
      <c r="I21" s="558">
        <v>765</v>
      </c>
      <c r="J21" s="558">
        <v>701</v>
      </c>
      <c r="K21" s="558">
        <v>777</v>
      </c>
      <c r="L21" s="558">
        <v>747</v>
      </c>
      <c r="M21" s="558">
        <v>737</v>
      </c>
      <c r="N21" s="560">
        <v>198</v>
      </c>
    </row>
    <row r="22" spans="1:14" ht="13.5" customHeight="1">
      <c r="A22" s="1141"/>
      <c r="B22" s="593"/>
      <c r="C22" s="558"/>
      <c r="D22" s="345"/>
      <c r="E22" s="558"/>
      <c r="F22" s="558"/>
      <c r="G22" s="558"/>
      <c r="H22" s="558"/>
      <c r="I22" s="558"/>
      <c r="J22" s="558"/>
      <c r="K22" s="558"/>
      <c r="L22" s="558"/>
      <c r="M22" s="558"/>
      <c r="N22" s="560"/>
    </row>
    <row r="23" spans="1:14" ht="13.5" customHeight="1">
      <c r="A23" s="1141" t="s">
        <v>1139</v>
      </c>
      <c r="B23" s="593">
        <v>5</v>
      </c>
      <c r="C23" s="558">
        <v>0</v>
      </c>
      <c r="D23" s="345">
        <v>51</v>
      </c>
      <c r="E23" s="558">
        <f>SUM(F23:G23)</f>
        <v>1947</v>
      </c>
      <c r="F23" s="558">
        <v>999</v>
      </c>
      <c r="G23" s="558">
        <v>948</v>
      </c>
      <c r="H23" s="558">
        <v>341</v>
      </c>
      <c r="I23" s="558">
        <v>318</v>
      </c>
      <c r="J23" s="558">
        <v>308</v>
      </c>
      <c r="K23" s="558">
        <v>326</v>
      </c>
      <c r="L23" s="558">
        <v>350</v>
      </c>
      <c r="M23" s="558">
        <v>304</v>
      </c>
      <c r="N23" s="560">
        <v>96</v>
      </c>
    </row>
    <row r="24" spans="1:14" ht="13.5" customHeight="1">
      <c r="A24" s="1141" t="s">
        <v>1141</v>
      </c>
      <c r="B24" s="593">
        <v>3</v>
      </c>
      <c r="C24" s="558">
        <v>0</v>
      </c>
      <c r="D24" s="345">
        <v>46</v>
      </c>
      <c r="E24" s="558">
        <f>SUM(F24:G24)</f>
        <v>1742</v>
      </c>
      <c r="F24" s="558">
        <v>892</v>
      </c>
      <c r="G24" s="558">
        <v>850</v>
      </c>
      <c r="H24" s="558">
        <v>277</v>
      </c>
      <c r="I24" s="558">
        <v>324</v>
      </c>
      <c r="J24" s="558">
        <v>301</v>
      </c>
      <c r="K24" s="558">
        <v>267</v>
      </c>
      <c r="L24" s="558">
        <v>314</v>
      </c>
      <c r="M24" s="558">
        <v>259</v>
      </c>
      <c r="N24" s="560">
        <v>82</v>
      </c>
    </row>
    <row r="25" spans="1:14" ht="13.5" customHeight="1">
      <c r="A25" s="1141" t="s">
        <v>1143</v>
      </c>
      <c r="B25" s="593">
        <v>4</v>
      </c>
      <c r="C25" s="558">
        <v>0</v>
      </c>
      <c r="D25" s="345">
        <v>43</v>
      </c>
      <c r="E25" s="558">
        <f>SUM(F25:G25)</f>
        <v>1540</v>
      </c>
      <c r="F25" s="558">
        <v>796</v>
      </c>
      <c r="G25" s="558">
        <v>744</v>
      </c>
      <c r="H25" s="558">
        <v>290</v>
      </c>
      <c r="I25" s="558">
        <v>270</v>
      </c>
      <c r="J25" s="558">
        <v>249</v>
      </c>
      <c r="K25" s="558">
        <v>235</v>
      </c>
      <c r="L25" s="558">
        <v>257</v>
      </c>
      <c r="M25" s="558">
        <v>239</v>
      </c>
      <c r="N25" s="560">
        <v>79</v>
      </c>
    </row>
    <row r="26" spans="1:14" ht="13.5" customHeight="1">
      <c r="A26" s="1141" t="s">
        <v>1144</v>
      </c>
      <c r="B26" s="593">
        <v>6</v>
      </c>
      <c r="C26" s="558">
        <v>0</v>
      </c>
      <c r="D26" s="345">
        <v>35</v>
      </c>
      <c r="E26" s="558">
        <f>SUM(F26:G26)</f>
        <v>1169</v>
      </c>
      <c r="F26" s="558">
        <v>560</v>
      </c>
      <c r="G26" s="558">
        <v>609</v>
      </c>
      <c r="H26" s="558">
        <v>183</v>
      </c>
      <c r="I26" s="558">
        <v>219</v>
      </c>
      <c r="J26" s="558">
        <v>197</v>
      </c>
      <c r="K26" s="558">
        <v>191</v>
      </c>
      <c r="L26" s="558">
        <v>180</v>
      </c>
      <c r="M26" s="558">
        <v>199</v>
      </c>
      <c r="N26" s="560">
        <v>78</v>
      </c>
    </row>
    <row r="27" spans="1:14" ht="13.5" customHeight="1">
      <c r="A27" s="1141"/>
      <c r="B27" s="593"/>
      <c r="C27" s="558"/>
      <c r="D27" s="345"/>
      <c r="E27" s="558"/>
      <c r="F27" s="558"/>
      <c r="G27" s="558"/>
      <c r="H27" s="558"/>
      <c r="I27" s="558"/>
      <c r="J27" s="558"/>
      <c r="K27" s="558"/>
      <c r="L27" s="558"/>
      <c r="M27" s="558"/>
      <c r="N27" s="560"/>
    </row>
    <row r="28" spans="1:14" ht="13.5" customHeight="1">
      <c r="A28" s="1141" t="s">
        <v>1147</v>
      </c>
      <c r="B28" s="593">
        <v>2</v>
      </c>
      <c r="C28" s="558">
        <v>0</v>
      </c>
      <c r="D28" s="345">
        <v>35</v>
      </c>
      <c r="E28" s="558">
        <f>SUM(F28:G28)</f>
        <v>1354</v>
      </c>
      <c r="F28" s="558">
        <v>673</v>
      </c>
      <c r="G28" s="558">
        <v>681</v>
      </c>
      <c r="H28" s="558">
        <v>224</v>
      </c>
      <c r="I28" s="558">
        <v>251</v>
      </c>
      <c r="J28" s="558">
        <v>239</v>
      </c>
      <c r="K28" s="558">
        <v>203</v>
      </c>
      <c r="L28" s="558">
        <v>210</v>
      </c>
      <c r="M28" s="558">
        <v>227</v>
      </c>
      <c r="N28" s="560">
        <v>66</v>
      </c>
    </row>
    <row r="29" spans="1:14" ht="13.5" customHeight="1">
      <c r="A29" s="1141" t="s">
        <v>1149</v>
      </c>
      <c r="B29" s="593">
        <v>3</v>
      </c>
      <c r="C29" s="558">
        <v>0</v>
      </c>
      <c r="D29" s="345">
        <v>60</v>
      </c>
      <c r="E29" s="558">
        <f>SUM(F29:G29)</f>
        <v>2298</v>
      </c>
      <c r="F29" s="558">
        <v>1185</v>
      </c>
      <c r="G29" s="558">
        <v>1113</v>
      </c>
      <c r="H29" s="558">
        <v>392</v>
      </c>
      <c r="I29" s="558">
        <v>372</v>
      </c>
      <c r="J29" s="558">
        <v>374</v>
      </c>
      <c r="K29" s="558">
        <v>374</v>
      </c>
      <c r="L29" s="558">
        <v>419</v>
      </c>
      <c r="M29" s="558">
        <v>367</v>
      </c>
      <c r="N29" s="560">
        <v>108</v>
      </c>
    </row>
    <row r="30" spans="1:14" ht="13.5" customHeight="1">
      <c r="A30" s="1141" t="s">
        <v>1151</v>
      </c>
      <c r="B30" s="593">
        <v>4</v>
      </c>
      <c r="C30" s="558">
        <v>0</v>
      </c>
      <c r="D30" s="345">
        <v>45</v>
      </c>
      <c r="E30" s="558">
        <f>SUM(F30:G30)</f>
        <v>1686</v>
      </c>
      <c r="F30" s="558">
        <v>889</v>
      </c>
      <c r="G30" s="558">
        <v>797</v>
      </c>
      <c r="H30" s="558">
        <v>296</v>
      </c>
      <c r="I30" s="558">
        <v>277</v>
      </c>
      <c r="J30" s="558">
        <v>295</v>
      </c>
      <c r="K30" s="558">
        <v>244</v>
      </c>
      <c r="L30" s="558">
        <v>298</v>
      </c>
      <c r="M30" s="558">
        <v>276</v>
      </c>
      <c r="N30" s="560">
        <v>80</v>
      </c>
    </row>
    <row r="31" spans="1:14" ht="13.5" customHeight="1">
      <c r="A31" s="1141" t="s">
        <v>1153</v>
      </c>
      <c r="B31" s="593">
        <v>6</v>
      </c>
      <c r="C31" s="558">
        <v>0</v>
      </c>
      <c r="D31" s="345">
        <v>28</v>
      </c>
      <c r="E31" s="558">
        <f>SUM(F31:G31)</f>
        <v>913</v>
      </c>
      <c r="F31" s="558">
        <v>477</v>
      </c>
      <c r="G31" s="558">
        <v>436</v>
      </c>
      <c r="H31" s="558">
        <v>186</v>
      </c>
      <c r="I31" s="558">
        <v>153</v>
      </c>
      <c r="J31" s="558">
        <v>139</v>
      </c>
      <c r="K31" s="558">
        <v>139</v>
      </c>
      <c r="L31" s="558">
        <v>152</v>
      </c>
      <c r="M31" s="558">
        <v>144</v>
      </c>
      <c r="N31" s="560">
        <v>64</v>
      </c>
    </row>
    <row r="32" spans="1:14" ht="13.5" customHeight="1">
      <c r="A32" s="1141" t="s">
        <v>1155</v>
      </c>
      <c r="B32" s="593">
        <v>7</v>
      </c>
      <c r="C32" s="558">
        <v>0</v>
      </c>
      <c r="D32" s="345">
        <v>48</v>
      </c>
      <c r="E32" s="558">
        <f>SUM(F32:G32)</f>
        <v>1554</v>
      </c>
      <c r="F32" s="558">
        <v>778</v>
      </c>
      <c r="G32" s="558">
        <v>776</v>
      </c>
      <c r="H32" s="558">
        <v>262</v>
      </c>
      <c r="I32" s="558">
        <v>279</v>
      </c>
      <c r="J32" s="558">
        <v>262</v>
      </c>
      <c r="K32" s="558">
        <v>250</v>
      </c>
      <c r="L32" s="558">
        <v>254</v>
      </c>
      <c r="M32" s="558">
        <v>247</v>
      </c>
      <c r="N32" s="560">
        <v>95</v>
      </c>
    </row>
    <row r="33" spans="1:14" ht="13.5" customHeight="1">
      <c r="A33" s="1141"/>
      <c r="B33" s="593"/>
      <c r="C33" s="558"/>
      <c r="D33" s="345"/>
      <c r="E33" s="558"/>
      <c r="F33" s="558"/>
      <c r="G33" s="558"/>
      <c r="H33" s="558"/>
      <c r="I33" s="558"/>
      <c r="J33" s="558"/>
      <c r="K33" s="558"/>
      <c r="L33" s="558"/>
      <c r="M33" s="558"/>
      <c r="N33" s="560"/>
    </row>
    <row r="34" spans="1:14" ht="13.5" customHeight="1">
      <c r="A34" s="1141" t="s">
        <v>1157</v>
      </c>
      <c r="B34" s="593">
        <v>3</v>
      </c>
      <c r="C34" s="558">
        <v>0</v>
      </c>
      <c r="D34" s="345">
        <v>19</v>
      </c>
      <c r="E34" s="558">
        <f aca="true" t="shared" si="6" ref="E34:E40">SUM(F34:G34)</f>
        <v>593</v>
      </c>
      <c r="F34" s="558">
        <v>293</v>
      </c>
      <c r="G34" s="558">
        <v>300</v>
      </c>
      <c r="H34" s="558">
        <v>87</v>
      </c>
      <c r="I34" s="558">
        <v>103</v>
      </c>
      <c r="J34" s="558">
        <v>105</v>
      </c>
      <c r="K34" s="558">
        <v>87</v>
      </c>
      <c r="L34" s="558">
        <v>101</v>
      </c>
      <c r="M34" s="558">
        <v>110</v>
      </c>
      <c r="N34" s="560">
        <v>39</v>
      </c>
    </row>
    <row r="35" spans="1:14" ht="13.5" customHeight="1">
      <c r="A35" s="1141" t="s">
        <v>1159</v>
      </c>
      <c r="B35" s="593">
        <v>1</v>
      </c>
      <c r="C35" s="558">
        <v>0</v>
      </c>
      <c r="D35" s="345">
        <v>12</v>
      </c>
      <c r="E35" s="558">
        <f t="shared" si="6"/>
        <v>421</v>
      </c>
      <c r="F35" s="558">
        <v>221</v>
      </c>
      <c r="G35" s="558">
        <v>200</v>
      </c>
      <c r="H35" s="558">
        <v>61</v>
      </c>
      <c r="I35" s="558">
        <v>53</v>
      </c>
      <c r="J35" s="558">
        <v>77</v>
      </c>
      <c r="K35" s="558">
        <v>72</v>
      </c>
      <c r="L35" s="558">
        <v>83</v>
      </c>
      <c r="M35" s="558">
        <v>75</v>
      </c>
      <c r="N35" s="560">
        <v>22</v>
      </c>
    </row>
    <row r="36" spans="1:14" ht="13.5" customHeight="1">
      <c r="A36" s="1141" t="s">
        <v>1161</v>
      </c>
      <c r="B36" s="593">
        <v>1</v>
      </c>
      <c r="C36" s="558">
        <v>0</v>
      </c>
      <c r="D36" s="345">
        <v>21</v>
      </c>
      <c r="E36" s="558">
        <f t="shared" si="6"/>
        <v>838</v>
      </c>
      <c r="F36" s="558">
        <v>418</v>
      </c>
      <c r="G36" s="558">
        <v>420</v>
      </c>
      <c r="H36" s="558">
        <v>140</v>
      </c>
      <c r="I36" s="558">
        <v>131</v>
      </c>
      <c r="J36" s="558">
        <v>144</v>
      </c>
      <c r="K36" s="558">
        <v>128</v>
      </c>
      <c r="L36" s="558">
        <v>134</v>
      </c>
      <c r="M36" s="558">
        <v>161</v>
      </c>
      <c r="N36" s="560">
        <v>37</v>
      </c>
    </row>
    <row r="37" spans="1:14" ht="13.5" customHeight="1">
      <c r="A37" s="1141" t="s">
        <v>1163</v>
      </c>
      <c r="B37" s="593">
        <v>3</v>
      </c>
      <c r="C37" s="558">
        <v>0</v>
      </c>
      <c r="D37" s="345">
        <v>13</v>
      </c>
      <c r="E37" s="558">
        <f t="shared" si="6"/>
        <v>269</v>
      </c>
      <c r="F37" s="558">
        <v>145</v>
      </c>
      <c r="G37" s="558">
        <v>124</v>
      </c>
      <c r="H37" s="558">
        <v>61</v>
      </c>
      <c r="I37" s="558">
        <v>42</v>
      </c>
      <c r="J37" s="558">
        <v>42</v>
      </c>
      <c r="K37" s="558">
        <v>32</v>
      </c>
      <c r="L37" s="558">
        <v>42</v>
      </c>
      <c r="M37" s="558">
        <v>50</v>
      </c>
      <c r="N37" s="560">
        <v>32</v>
      </c>
    </row>
    <row r="38" spans="1:14" ht="13.5" customHeight="1">
      <c r="A38" s="1141" t="s">
        <v>1165</v>
      </c>
      <c r="B38" s="593">
        <v>1</v>
      </c>
      <c r="C38" s="558">
        <v>0</v>
      </c>
      <c r="D38" s="345">
        <v>11</v>
      </c>
      <c r="E38" s="558">
        <f t="shared" si="6"/>
        <v>387</v>
      </c>
      <c r="F38" s="558">
        <v>200</v>
      </c>
      <c r="G38" s="558">
        <v>187</v>
      </c>
      <c r="H38" s="558">
        <v>77</v>
      </c>
      <c r="I38" s="558">
        <v>61</v>
      </c>
      <c r="J38" s="558">
        <v>61</v>
      </c>
      <c r="K38" s="558">
        <v>67</v>
      </c>
      <c r="L38" s="558">
        <v>62</v>
      </c>
      <c r="M38" s="558">
        <v>59</v>
      </c>
      <c r="N38" s="560">
        <v>20</v>
      </c>
    </row>
    <row r="39" spans="1:14" ht="13.5" customHeight="1">
      <c r="A39" s="1141" t="s">
        <v>1117</v>
      </c>
      <c r="B39" s="593">
        <v>1</v>
      </c>
      <c r="C39" s="558">
        <v>0</v>
      </c>
      <c r="D39" s="345">
        <v>12</v>
      </c>
      <c r="E39" s="558">
        <f t="shared" si="6"/>
        <v>426</v>
      </c>
      <c r="F39" s="558">
        <v>222</v>
      </c>
      <c r="G39" s="558">
        <v>204</v>
      </c>
      <c r="H39" s="558">
        <v>73</v>
      </c>
      <c r="I39" s="558">
        <v>79</v>
      </c>
      <c r="J39" s="558">
        <v>80</v>
      </c>
      <c r="K39" s="558">
        <v>70</v>
      </c>
      <c r="L39" s="558">
        <v>69</v>
      </c>
      <c r="M39" s="558">
        <v>55</v>
      </c>
      <c r="N39" s="560">
        <v>24</v>
      </c>
    </row>
    <row r="40" spans="1:14" ht="13.5" customHeight="1">
      <c r="A40" s="1141" t="s">
        <v>1118</v>
      </c>
      <c r="B40" s="593">
        <v>2</v>
      </c>
      <c r="C40" s="558">
        <v>0</v>
      </c>
      <c r="D40" s="345">
        <v>10</v>
      </c>
      <c r="E40" s="558">
        <f t="shared" si="6"/>
        <v>370</v>
      </c>
      <c r="F40" s="558">
        <v>205</v>
      </c>
      <c r="G40" s="558">
        <v>165</v>
      </c>
      <c r="H40" s="558">
        <v>70</v>
      </c>
      <c r="I40" s="558">
        <v>65</v>
      </c>
      <c r="J40" s="558">
        <v>72</v>
      </c>
      <c r="K40" s="558">
        <v>56</v>
      </c>
      <c r="L40" s="558">
        <v>63</v>
      </c>
      <c r="M40" s="558">
        <v>44</v>
      </c>
      <c r="N40" s="560">
        <v>23</v>
      </c>
    </row>
    <row r="41" spans="1:14" ht="13.5" customHeight="1">
      <c r="A41" s="1141"/>
      <c r="B41" s="593"/>
      <c r="C41" s="558"/>
      <c r="D41" s="345"/>
      <c r="E41" s="558"/>
      <c r="F41" s="558"/>
      <c r="G41" s="558"/>
      <c r="H41" s="558"/>
      <c r="I41" s="558"/>
      <c r="J41" s="558"/>
      <c r="K41" s="558"/>
      <c r="L41" s="558"/>
      <c r="M41" s="558"/>
      <c r="N41" s="560"/>
    </row>
    <row r="42" spans="1:14" ht="13.5" customHeight="1">
      <c r="A42" s="1141" t="s">
        <v>1121</v>
      </c>
      <c r="B42" s="593">
        <v>1</v>
      </c>
      <c r="C42" s="558">
        <v>0</v>
      </c>
      <c r="D42" s="345">
        <v>9</v>
      </c>
      <c r="E42" s="558">
        <f aca="true" t="shared" si="7" ref="E42:E48">SUM(F42:G42)</f>
        <v>310</v>
      </c>
      <c r="F42" s="558">
        <v>162</v>
      </c>
      <c r="G42" s="558">
        <v>148</v>
      </c>
      <c r="H42" s="558">
        <v>53</v>
      </c>
      <c r="I42" s="558">
        <v>46</v>
      </c>
      <c r="J42" s="558">
        <v>59</v>
      </c>
      <c r="K42" s="558">
        <v>52</v>
      </c>
      <c r="L42" s="558">
        <v>50</v>
      </c>
      <c r="M42" s="558">
        <v>50</v>
      </c>
      <c r="N42" s="560">
        <v>18</v>
      </c>
    </row>
    <row r="43" spans="1:14" ht="13.5" customHeight="1">
      <c r="A43" s="1141" t="s">
        <v>1122</v>
      </c>
      <c r="B43" s="593">
        <v>4</v>
      </c>
      <c r="C43" s="558">
        <v>0</v>
      </c>
      <c r="D43" s="345">
        <v>18</v>
      </c>
      <c r="E43" s="558">
        <f t="shared" si="7"/>
        <v>524</v>
      </c>
      <c r="F43" s="558">
        <v>263</v>
      </c>
      <c r="G43" s="558">
        <v>261</v>
      </c>
      <c r="H43" s="558">
        <v>86</v>
      </c>
      <c r="I43" s="558">
        <v>99</v>
      </c>
      <c r="J43" s="558">
        <v>97</v>
      </c>
      <c r="K43" s="558">
        <v>70</v>
      </c>
      <c r="L43" s="558">
        <v>80</v>
      </c>
      <c r="M43" s="558">
        <v>92</v>
      </c>
      <c r="N43" s="560">
        <v>40</v>
      </c>
    </row>
    <row r="44" spans="1:14" ht="13.5" customHeight="1">
      <c r="A44" s="1141" t="s">
        <v>1124</v>
      </c>
      <c r="B44" s="593">
        <v>2</v>
      </c>
      <c r="C44" s="558">
        <v>0</v>
      </c>
      <c r="D44" s="345">
        <v>9</v>
      </c>
      <c r="E44" s="558">
        <f t="shared" si="7"/>
        <v>283</v>
      </c>
      <c r="F44" s="558">
        <v>126</v>
      </c>
      <c r="G44" s="558">
        <v>157</v>
      </c>
      <c r="H44" s="558">
        <v>44</v>
      </c>
      <c r="I44" s="558">
        <v>43</v>
      </c>
      <c r="J44" s="558">
        <v>44</v>
      </c>
      <c r="K44" s="558">
        <v>52</v>
      </c>
      <c r="L44" s="558">
        <v>38</v>
      </c>
      <c r="M44" s="558">
        <v>62</v>
      </c>
      <c r="N44" s="560">
        <v>20</v>
      </c>
    </row>
    <row r="45" spans="1:14" ht="13.5" customHeight="1">
      <c r="A45" s="1141" t="s">
        <v>1126</v>
      </c>
      <c r="B45" s="593">
        <v>2</v>
      </c>
      <c r="C45" s="558">
        <v>0</v>
      </c>
      <c r="D45" s="345">
        <v>14</v>
      </c>
      <c r="E45" s="558">
        <f t="shared" si="7"/>
        <v>491</v>
      </c>
      <c r="F45" s="558">
        <v>262</v>
      </c>
      <c r="G45" s="558">
        <v>229</v>
      </c>
      <c r="H45" s="558">
        <v>103</v>
      </c>
      <c r="I45" s="558">
        <v>73</v>
      </c>
      <c r="J45" s="558">
        <v>79</v>
      </c>
      <c r="K45" s="558">
        <v>79</v>
      </c>
      <c r="L45" s="558">
        <v>80</v>
      </c>
      <c r="M45" s="558">
        <v>77</v>
      </c>
      <c r="N45" s="560">
        <v>29</v>
      </c>
    </row>
    <row r="46" spans="1:14" ht="13.5" customHeight="1">
      <c r="A46" s="1141" t="s">
        <v>1128</v>
      </c>
      <c r="B46" s="593">
        <v>3</v>
      </c>
      <c r="C46" s="558">
        <v>0</v>
      </c>
      <c r="D46" s="345">
        <v>12</v>
      </c>
      <c r="E46" s="558">
        <f t="shared" si="7"/>
        <v>219</v>
      </c>
      <c r="F46" s="558">
        <v>117</v>
      </c>
      <c r="G46" s="558">
        <v>102</v>
      </c>
      <c r="H46" s="558">
        <v>43</v>
      </c>
      <c r="I46" s="558">
        <v>37</v>
      </c>
      <c r="J46" s="558">
        <v>33</v>
      </c>
      <c r="K46" s="558">
        <v>35</v>
      </c>
      <c r="L46" s="558">
        <v>41</v>
      </c>
      <c r="M46" s="558">
        <v>30</v>
      </c>
      <c r="N46" s="560">
        <v>28</v>
      </c>
    </row>
    <row r="47" spans="1:14" ht="13.5" customHeight="1">
      <c r="A47" s="1141" t="s">
        <v>1130</v>
      </c>
      <c r="B47" s="593">
        <v>2</v>
      </c>
      <c r="C47" s="558">
        <v>0</v>
      </c>
      <c r="D47" s="345">
        <v>8</v>
      </c>
      <c r="E47" s="558">
        <f t="shared" si="7"/>
        <v>237</v>
      </c>
      <c r="F47" s="558">
        <v>116</v>
      </c>
      <c r="G47" s="558">
        <v>121</v>
      </c>
      <c r="H47" s="558">
        <v>39</v>
      </c>
      <c r="I47" s="558">
        <v>43</v>
      </c>
      <c r="J47" s="558">
        <v>32</v>
      </c>
      <c r="K47" s="558">
        <v>44</v>
      </c>
      <c r="L47" s="558">
        <v>45</v>
      </c>
      <c r="M47" s="558">
        <v>34</v>
      </c>
      <c r="N47" s="560">
        <v>20</v>
      </c>
    </row>
    <row r="48" spans="1:14" ht="13.5" customHeight="1">
      <c r="A48" s="1141" t="s">
        <v>1131</v>
      </c>
      <c r="B48" s="593">
        <v>2</v>
      </c>
      <c r="C48" s="558">
        <v>0</v>
      </c>
      <c r="D48" s="345">
        <v>9</v>
      </c>
      <c r="E48" s="558">
        <f t="shared" si="7"/>
        <v>274</v>
      </c>
      <c r="F48" s="558">
        <v>136</v>
      </c>
      <c r="G48" s="558">
        <v>138</v>
      </c>
      <c r="H48" s="558">
        <v>51</v>
      </c>
      <c r="I48" s="558">
        <v>45</v>
      </c>
      <c r="J48" s="558">
        <v>38</v>
      </c>
      <c r="K48" s="558">
        <v>46</v>
      </c>
      <c r="L48" s="558">
        <v>47</v>
      </c>
      <c r="M48" s="558">
        <v>47</v>
      </c>
      <c r="N48" s="560">
        <v>21</v>
      </c>
    </row>
    <row r="49" spans="1:14" ht="13.5" customHeight="1">
      <c r="A49" s="1141"/>
      <c r="B49" s="593"/>
      <c r="C49" s="558"/>
      <c r="D49" s="345"/>
      <c r="E49" s="558"/>
      <c r="F49" s="558"/>
      <c r="G49" s="558"/>
      <c r="H49" s="558"/>
      <c r="I49" s="558"/>
      <c r="J49" s="558"/>
      <c r="K49" s="558"/>
      <c r="L49" s="558"/>
      <c r="M49" s="558"/>
      <c r="N49" s="560"/>
    </row>
    <row r="50" spans="1:14" ht="13.5" customHeight="1">
      <c r="A50" s="1141" t="s">
        <v>1134</v>
      </c>
      <c r="B50" s="593">
        <v>4</v>
      </c>
      <c r="C50" s="558">
        <v>0</v>
      </c>
      <c r="D50" s="345">
        <v>32</v>
      </c>
      <c r="E50" s="558">
        <f>SUM(F50:G50)</f>
        <v>1067</v>
      </c>
      <c r="F50" s="558">
        <v>561</v>
      </c>
      <c r="G50" s="558">
        <v>506</v>
      </c>
      <c r="H50" s="558">
        <v>194</v>
      </c>
      <c r="I50" s="558">
        <v>180</v>
      </c>
      <c r="J50" s="558">
        <v>191</v>
      </c>
      <c r="K50" s="558">
        <v>158</v>
      </c>
      <c r="L50" s="558">
        <v>176</v>
      </c>
      <c r="M50" s="558">
        <v>168</v>
      </c>
      <c r="N50" s="560">
        <v>62</v>
      </c>
    </row>
    <row r="51" spans="1:14" ht="13.5" customHeight="1">
      <c r="A51" s="1141" t="s">
        <v>1136</v>
      </c>
      <c r="B51" s="593">
        <v>5</v>
      </c>
      <c r="C51" s="558">
        <v>0</v>
      </c>
      <c r="D51" s="345">
        <v>26</v>
      </c>
      <c r="E51" s="558">
        <f>SUM(F51:G51)</f>
        <v>711</v>
      </c>
      <c r="F51" s="558">
        <v>369</v>
      </c>
      <c r="G51" s="558">
        <v>342</v>
      </c>
      <c r="H51" s="558">
        <v>148</v>
      </c>
      <c r="I51" s="558">
        <v>109</v>
      </c>
      <c r="J51" s="558">
        <v>123</v>
      </c>
      <c r="K51" s="558">
        <v>123</v>
      </c>
      <c r="L51" s="558">
        <v>98</v>
      </c>
      <c r="M51" s="558">
        <v>110</v>
      </c>
      <c r="N51" s="560">
        <v>58</v>
      </c>
    </row>
    <row r="52" spans="1:14" ht="13.5" customHeight="1">
      <c r="A52" s="1141" t="s">
        <v>1138</v>
      </c>
      <c r="B52" s="593">
        <v>6</v>
      </c>
      <c r="C52" s="558">
        <v>0</v>
      </c>
      <c r="D52" s="345">
        <v>23</v>
      </c>
      <c r="E52" s="558">
        <f>SUM(F52:G52)</f>
        <v>475</v>
      </c>
      <c r="F52" s="558">
        <v>242</v>
      </c>
      <c r="G52" s="558">
        <v>233</v>
      </c>
      <c r="H52" s="558">
        <v>73</v>
      </c>
      <c r="I52" s="558">
        <v>65</v>
      </c>
      <c r="J52" s="558">
        <v>92</v>
      </c>
      <c r="K52" s="558">
        <v>73</v>
      </c>
      <c r="L52" s="558">
        <v>77</v>
      </c>
      <c r="M52" s="558">
        <v>95</v>
      </c>
      <c r="N52" s="560">
        <v>55</v>
      </c>
    </row>
    <row r="53" spans="1:14" ht="13.5" customHeight="1">
      <c r="A53" s="1141" t="s">
        <v>1140</v>
      </c>
      <c r="B53" s="593">
        <v>2</v>
      </c>
      <c r="C53" s="558">
        <v>0</v>
      </c>
      <c r="D53" s="345">
        <v>20</v>
      </c>
      <c r="E53" s="558">
        <f>SUM(F53:G53)</f>
        <v>682</v>
      </c>
      <c r="F53" s="558">
        <v>367</v>
      </c>
      <c r="G53" s="558">
        <v>315</v>
      </c>
      <c r="H53" s="558">
        <v>122</v>
      </c>
      <c r="I53" s="558">
        <v>111</v>
      </c>
      <c r="J53" s="558">
        <v>131</v>
      </c>
      <c r="K53" s="558">
        <v>114</v>
      </c>
      <c r="L53" s="558">
        <v>114</v>
      </c>
      <c r="M53" s="558">
        <v>90</v>
      </c>
      <c r="N53" s="560">
        <v>39</v>
      </c>
    </row>
    <row r="54" spans="1:14" ht="13.5" customHeight="1">
      <c r="A54" s="1141" t="s">
        <v>1142</v>
      </c>
      <c r="B54" s="593">
        <v>2</v>
      </c>
      <c r="C54" s="558">
        <v>0</v>
      </c>
      <c r="D54" s="345">
        <v>11</v>
      </c>
      <c r="E54" s="558">
        <f>SUM(F54:G54)</f>
        <v>292</v>
      </c>
      <c r="F54" s="558">
        <v>154</v>
      </c>
      <c r="G54" s="558">
        <v>138</v>
      </c>
      <c r="H54" s="558">
        <v>56</v>
      </c>
      <c r="I54" s="558">
        <v>42</v>
      </c>
      <c r="J54" s="558">
        <v>41</v>
      </c>
      <c r="K54" s="558">
        <v>47</v>
      </c>
      <c r="L54" s="558">
        <v>57</v>
      </c>
      <c r="M54" s="558">
        <v>49</v>
      </c>
      <c r="N54" s="560">
        <v>27</v>
      </c>
    </row>
    <row r="55" spans="1:14" ht="13.5" customHeight="1">
      <c r="A55" s="1141"/>
      <c r="B55" s="593"/>
      <c r="C55" s="558"/>
      <c r="D55" s="345"/>
      <c r="E55" s="558"/>
      <c r="F55" s="558"/>
      <c r="G55" s="558"/>
      <c r="H55" s="558"/>
      <c r="I55" s="558"/>
      <c r="J55" s="558"/>
      <c r="K55" s="558"/>
      <c r="L55" s="558"/>
      <c r="M55" s="558"/>
      <c r="N55" s="560"/>
    </row>
    <row r="56" spans="1:14" ht="13.5" customHeight="1">
      <c r="A56" s="1141" t="s">
        <v>1145</v>
      </c>
      <c r="B56" s="593">
        <v>1</v>
      </c>
      <c r="C56" s="558">
        <v>0</v>
      </c>
      <c r="D56" s="345">
        <v>10</v>
      </c>
      <c r="E56" s="558">
        <f aca="true" t="shared" si="8" ref="E56:E67">SUM(F56:G56)</f>
        <v>323</v>
      </c>
      <c r="F56" s="558">
        <v>180</v>
      </c>
      <c r="G56" s="558">
        <v>143</v>
      </c>
      <c r="H56" s="558">
        <v>60</v>
      </c>
      <c r="I56" s="558">
        <v>47</v>
      </c>
      <c r="J56" s="558">
        <v>50</v>
      </c>
      <c r="K56" s="558">
        <v>55</v>
      </c>
      <c r="L56" s="558">
        <v>70</v>
      </c>
      <c r="M56" s="558">
        <v>41</v>
      </c>
      <c r="N56" s="560">
        <v>18</v>
      </c>
    </row>
    <row r="57" spans="1:14" ht="13.5" customHeight="1">
      <c r="A57" s="1141" t="s">
        <v>1146</v>
      </c>
      <c r="B57" s="593">
        <v>1</v>
      </c>
      <c r="C57" s="558">
        <v>0</v>
      </c>
      <c r="D57" s="345">
        <v>21</v>
      </c>
      <c r="E57" s="558">
        <f t="shared" si="8"/>
        <v>754</v>
      </c>
      <c r="F57" s="558">
        <v>372</v>
      </c>
      <c r="G57" s="558">
        <v>382</v>
      </c>
      <c r="H57" s="558">
        <v>107</v>
      </c>
      <c r="I57" s="558">
        <v>128</v>
      </c>
      <c r="J57" s="558">
        <v>147</v>
      </c>
      <c r="K57" s="558">
        <v>137</v>
      </c>
      <c r="L57" s="558">
        <v>118</v>
      </c>
      <c r="M57" s="558">
        <v>117</v>
      </c>
      <c r="N57" s="560">
        <v>36</v>
      </c>
    </row>
    <row r="58" spans="1:14" ht="13.5" customHeight="1">
      <c r="A58" s="1141" t="s">
        <v>1148</v>
      </c>
      <c r="B58" s="593">
        <v>1</v>
      </c>
      <c r="C58" s="558">
        <v>0</v>
      </c>
      <c r="D58" s="345">
        <v>14</v>
      </c>
      <c r="E58" s="558">
        <f t="shared" si="8"/>
        <v>577</v>
      </c>
      <c r="F58" s="558">
        <v>292</v>
      </c>
      <c r="G58" s="558">
        <v>285</v>
      </c>
      <c r="H58" s="558">
        <v>106</v>
      </c>
      <c r="I58" s="558">
        <v>107</v>
      </c>
      <c r="J58" s="558">
        <v>90</v>
      </c>
      <c r="K58" s="558">
        <v>102</v>
      </c>
      <c r="L58" s="558">
        <v>96</v>
      </c>
      <c r="M58" s="558">
        <v>76</v>
      </c>
      <c r="N58" s="560">
        <v>24</v>
      </c>
    </row>
    <row r="59" spans="1:14" ht="13.5" customHeight="1">
      <c r="A59" s="1141" t="s">
        <v>1150</v>
      </c>
      <c r="B59" s="593">
        <v>1</v>
      </c>
      <c r="C59" s="558">
        <v>0</v>
      </c>
      <c r="D59" s="345">
        <v>11</v>
      </c>
      <c r="E59" s="558">
        <f t="shared" si="8"/>
        <v>382</v>
      </c>
      <c r="F59" s="558">
        <v>214</v>
      </c>
      <c r="G59" s="558">
        <v>168</v>
      </c>
      <c r="H59" s="558">
        <v>68</v>
      </c>
      <c r="I59" s="558">
        <v>68</v>
      </c>
      <c r="J59" s="558">
        <v>65</v>
      </c>
      <c r="K59" s="558">
        <v>46</v>
      </c>
      <c r="L59" s="558">
        <v>81</v>
      </c>
      <c r="M59" s="558">
        <v>54</v>
      </c>
      <c r="N59" s="560">
        <v>20</v>
      </c>
    </row>
    <row r="60" spans="1:14" ht="13.5" customHeight="1">
      <c r="A60" s="1141" t="s">
        <v>1152</v>
      </c>
      <c r="B60" s="593">
        <v>1</v>
      </c>
      <c r="C60" s="558">
        <v>0</v>
      </c>
      <c r="D60" s="345">
        <v>8</v>
      </c>
      <c r="E60" s="558">
        <f t="shared" si="8"/>
        <v>263</v>
      </c>
      <c r="F60" s="558">
        <v>126</v>
      </c>
      <c r="G60" s="558">
        <v>137</v>
      </c>
      <c r="H60" s="558">
        <v>39</v>
      </c>
      <c r="I60" s="558">
        <v>48</v>
      </c>
      <c r="J60" s="558">
        <v>40</v>
      </c>
      <c r="K60" s="558">
        <v>50</v>
      </c>
      <c r="L60" s="558">
        <v>47</v>
      </c>
      <c r="M60" s="558">
        <v>39</v>
      </c>
      <c r="N60" s="560">
        <v>16</v>
      </c>
    </row>
    <row r="61" spans="1:14" ht="13.5" customHeight="1">
      <c r="A61" s="1141" t="s">
        <v>1154</v>
      </c>
      <c r="B61" s="593">
        <v>1</v>
      </c>
      <c r="C61" s="558">
        <v>0</v>
      </c>
      <c r="D61" s="345">
        <v>9</v>
      </c>
      <c r="E61" s="558">
        <f t="shared" si="8"/>
        <v>302</v>
      </c>
      <c r="F61" s="558">
        <v>157</v>
      </c>
      <c r="G61" s="558">
        <v>145</v>
      </c>
      <c r="H61" s="558">
        <v>45</v>
      </c>
      <c r="I61" s="558">
        <v>48</v>
      </c>
      <c r="J61" s="558">
        <v>54</v>
      </c>
      <c r="K61" s="558">
        <v>58</v>
      </c>
      <c r="L61" s="558">
        <v>58</v>
      </c>
      <c r="M61" s="558">
        <v>39</v>
      </c>
      <c r="N61" s="560">
        <v>20</v>
      </c>
    </row>
    <row r="62" spans="1:14" ht="13.5" customHeight="1">
      <c r="A62" s="1141" t="s">
        <v>1156</v>
      </c>
      <c r="B62" s="593">
        <v>1</v>
      </c>
      <c r="C62" s="558">
        <v>0</v>
      </c>
      <c r="D62" s="345">
        <v>7</v>
      </c>
      <c r="E62" s="558">
        <f t="shared" si="8"/>
        <v>212</v>
      </c>
      <c r="F62" s="558">
        <v>118</v>
      </c>
      <c r="G62" s="558">
        <v>94</v>
      </c>
      <c r="H62" s="558">
        <v>40</v>
      </c>
      <c r="I62" s="558">
        <v>43</v>
      </c>
      <c r="J62" s="558">
        <v>43</v>
      </c>
      <c r="K62" s="558">
        <v>23</v>
      </c>
      <c r="L62" s="558">
        <v>35</v>
      </c>
      <c r="M62" s="558">
        <v>28</v>
      </c>
      <c r="N62" s="560">
        <v>15</v>
      </c>
    </row>
    <row r="63" spans="1:14" ht="13.5" customHeight="1">
      <c r="A63" s="1141" t="s">
        <v>1158</v>
      </c>
      <c r="B63" s="593">
        <v>6</v>
      </c>
      <c r="C63" s="558">
        <v>0</v>
      </c>
      <c r="D63" s="345">
        <v>24</v>
      </c>
      <c r="E63" s="558">
        <f t="shared" si="8"/>
        <v>566</v>
      </c>
      <c r="F63" s="558">
        <v>300</v>
      </c>
      <c r="G63" s="558">
        <v>266</v>
      </c>
      <c r="H63" s="558">
        <v>104</v>
      </c>
      <c r="I63" s="558">
        <v>83</v>
      </c>
      <c r="J63" s="558">
        <v>98</v>
      </c>
      <c r="K63" s="558">
        <v>85</v>
      </c>
      <c r="L63" s="558">
        <v>98</v>
      </c>
      <c r="M63" s="558">
        <v>98</v>
      </c>
      <c r="N63" s="560">
        <v>57</v>
      </c>
    </row>
    <row r="64" spans="1:14" ht="13.5" customHeight="1">
      <c r="A64" s="1141" t="s">
        <v>1160</v>
      </c>
      <c r="B64" s="593">
        <v>3</v>
      </c>
      <c r="C64" s="558">
        <v>0</v>
      </c>
      <c r="D64" s="345">
        <v>23</v>
      </c>
      <c r="E64" s="558">
        <f t="shared" si="8"/>
        <v>819</v>
      </c>
      <c r="F64" s="558">
        <v>407</v>
      </c>
      <c r="G64" s="558">
        <v>412</v>
      </c>
      <c r="H64" s="558">
        <v>143</v>
      </c>
      <c r="I64" s="558">
        <v>130</v>
      </c>
      <c r="J64" s="558">
        <v>126</v>
      </c>
      <c r="K64" s="558">
        <v>138</v>
      </c>
      <c r="L64" s="558">
        <v>138</v>
      </c>
      <c r="M64" s="558">
        <v>144</v>
      </c>
      <c r="N64" s="560">
        <v>45</v>
      </c>
    </row>
    <row r="65" spans="1:14" ht="13.5" customHeight="1">
      <c r="A65" s="1141" t="s">
        <v>1162</v>
      </c>
      <c r="B65" s="593">
        <v>1</v>
      </c>
      <c r="C65" s="558">
        <v>0</v>
      </c>
      <c r="D65" s="345">
        <v>9</v>
      </c>
      <c r="E65" s="558">
        <f t="shared" si="8"/>
        <v>289</v>
      </c>
      <c r="F65" s="558">
        <v>135</v>
      </c>
      <c r="G65" s="558">
        <v>154</v>
      </c>
      <c r="H65" s="558">
        <v>39</v>
      </c>
      <c r="I65" s="558">
        <v>52</v>
      </c>
      <c r="J65" s="558">
        <v>44</v>
      </c>
      <c r="K65" s="558">
        <v>52</v>
      </c>
      <c r="L65" s="558">
        <v>52</v>
      </c>
      <c r="M65" s="558">
        <v>50</v>
      </c>
      <c r="N65" s="560">
        <v>18</v>
      </c>
    </row>
    <row r="66" spans="1:14" ht="13.5" customHeight="1">
      <c r="A66" s="1141" t="s">
        <v>1164</v>
      </c>
      <c r="B66" s="593">
        <v>1</v>
      </c>
      <c r="C66" s="558">
        <v>0</v>
      </c>
      <c r="D66" s="345">
        <v>7</v>
      </c>
      <c r="E66" s="558">
        <f t="shared" si="8"/>
        <v>235</v>
      </c>
      <c r="F66" s="558">
        <v>127</v>
      </c>
      <c r="G66" s="558">
        <v>108</v>
      </c>
      <c r="H66" s="558">
        <v>45</v>
      </c>
      <c r="I66" s="558">
        <v>36</v>
      </c>
      <c r="J66" s="558">
        <v>38</v>
      </c>
      <c r="K66" s="558">
        <v>35</v>
      </c>
      <c r="L66" s="558">
        <v>44</v>
      </c>
      <c r="M66" s="558">
        <v>37</v>
      </c>
      <c r="N66" s="560">
        <v>14</v>
      </c>
    </row>
    <row r="67" spans="1:14" ht="13.5" customHeight="1">
      <c r="A67" s="1146" t="s">
        <v>1166</v>
      </c>
      <c r="B67" s="1129">
        <v>1</v>
      </c>
      <c r="C67" s="567">
        <v>0</v>
      </c>
      <c r="D67" s="518">
        <v>9</v>
      </c>
      <c r="E67" s="567">
        <f t="shared" si="8"/>
        <v>298</v>
      </c>
      <c r="F67" s="567">
        <v>161</v>
      </c>
      <c r="G67" s="567">
        <v>137</v>
      </c>
      <c r="H67" s="567">
        <v>49</v>
      </c>
      <c r="I67" s="567">
        <v>39</v>
      </c>
      <c r="J67" s="567">
        <v>58</v>
      </c>
      <c r="K67" s="567">
        <v>50</v>
      </c>
      <c r="L67" s="567">
        <v>54</v>
      </c>
      <c r="M67" s="567">
        <v>48</v>
      </c>
      <c r="N67" s="569">
        <v>18</v>
      </c>
    </row>
    <row r="68" ht="12" customHeight="1">
      <c r="A68" s="1131" t="s">
        <v>994</v>
      </c>
    </row>
    <row r="69" ht="12" customHeight="1">
      <c r="A69" s="23"/>
    </row>
  </sheetData>
  <mergeCells count="10">
    <mergeCell ref="A3:A5"/>
    <mergeCell ref="B3:C3"/>
    <mergeCell ref="D3:D5"/>
    <mergeCell ref="E3:M3"/>
    <mergeCell ref="B4:B5"/>
    <mergeCell ref="C4:C5"/>
    <mergeCell ref="E4:G4"/>
    <mergeCell ref="H4:I4"/>
    <mergeCell ref="J4:K4"/>
    <mergeCell ref="L4:M4"/>
  </mergeCells>
  <printOptions/>
  <pageMargins left="0.75" right="0.75" top="1" bottom="1" header="0.512" footer="0.512"/>
  <pageSetup orientation="portrait" paperSize="8" r:id="rId1"/>
</worksheet>
</file>

<file path=xl/worksheets/sheet4.xml><?xml version="1.0" encoding="utf-8"?>
<worksheet xmlns="http://schemas.openxmlformats.org/spreadsheetml/2006/main" xmlns:r="http://schemas.openxmlformats.org/officeDocument/2006/relationships">
  <dimension ref="B2:Z73"/>
  <sheetViews>
    <sheetView workbookViewId="0" topLeftCell="A1">
      <selection activeCell="A1" sqref="A1"/>
    </sheetView>
  </sheetViews>
  <sheetFormatPr defaultColWidth="9.00390625" defaultRowHeight="13.5"/>
  <cols>
    <col min="1" max="1" width="1.625" style="63" customWidth="1"/>
    <col min="2" max="2" width="2.625" style="63" customWidth="1"/>
    <col min="3" max="3" width="8.125" style="63" customWidth="1"/>
    <col min="4" max="4" width="9.625" style="63" customWidth="1"/>
    <col min="5" max="8" width="8.125" style="63" customWidth="1"/>
    <col min="9" max="9" width="9.00390625" style="63" customWidth="1"/>
    <col min="10" max="10" width="8.125" style="63" customWidth="1"/>
    <col min="11" max="11" width="9.375" style="63" customWidth="1"/>
    <col min="12" max="13" width="9.00390625" style="63" customWidth="1"/>
    <col min="14" max="14" width="8.875" style="63" customWidth="1"/>
    <col min="15" max="24" width="8.125" style="63" customWidth="1"/>
    <col min="25" max="16384" width="9.00390625" style="63" customWidth="1"/>
  </cols>
  <sheetData>
    <row r="2" spans="2:26" ht="16.5" customHeight="1">
      <c r="B2" s="64" t="s">
        <v>1204</v>
      </c>
      <c r="W2" s="65"/>
      <c r="X2" s="65"/>
      <c r="Y2" s="65"/>
      <c r="Z2" s="65"/>
    </row>
    <row r="3" spans="3:24" ht="12.75" thickBot="1">
      <c r="C3" s="66"/>
      <c r="D3" s="66"/>
      <c r="E3" s="67"/>
      <c r="F3" s="67"/>
      <c r="G3" s="67"/>
      <c r="H3" s="67"/>
      <c r="I3" s="67"/>
      <c r="J3" s="67"/>
      <c r="K3" s="66"/>
      <c r="V3" s="63" t="s">
        <v>1169</v>
      </c>
      <c r="X3" s="68" t="s">
        <v>1170</v>
      </c>
    </row>
    <row r="4" spans="2:24" ht="21" customHeight="1" thickTop="1">
      <c r="B4" s="1268" t="s">
        <v>1114</v>
      </c>
      <c r="C4" s="1269"/>
      <c r="D4" s="69" t="s">
        <v>1116</v>
      </c>
      <c r="E4" s="70" t="s">
        <v>1171</v>
      </c>
      <c r="F4" s="70" t="s">
        <v>1195</v>
      </c>
      <c r="G4" s="70" t="s">
        <v>1196</v>
      </c>
      <c r="H4" s="70" t="s">
        <v>1197</v>
      </c>
      <c r="I4" s="70" t="s">
        <v>1198</v>
      </c>
      <c r="J4" s="70" t="s">
        <v>1199</v>
      </c>
      <c r="K4" s="70" t="s">
        <v>1172</v>
      </c>
      <c r="L4" s="70" t="s">
        <v>1173</v>
      </c>
      <c r="M4" s="70" t="s">
        <v>1174</v>
      </c>
      <c r="N4" s="70" t="s">
        <v>1175</v>
      </c>
      <c r="O4" s="70" t="s">
        <v>1176</v>
      </c>
      <c r="P4" s="70" t="s">
        <v>1177</v>
      </c>
      <c r="Q4" s="70" t="s">
        <v>1178</v>
      </c>
      <c r="R4" s="70" t="s">
        <v>1179</v>
      </c>
      <c r="S4" s="70" t="s">
        <v>1180</v>
      </c>
      <c r="T4" s="70" t="s">
        <v>1181</v>
      </c>
      <c r="U4" s="70" t="s">
        <v>1182</v>
      </c>
      <c r="V4" s="70" t="s">
        <v>1183</v>
      </c>
      <c r="W4" s="70" t="s">
        <v>1184</v>
      </c>
      <c r="X4" s="71" t="s">
        <v>1185</v>
      </c>
    </row>
    <row r="5" spans="2:24" ht="12" customHeight="1">
      <c r="B5" s="72"/>
      <c r="C5" s="73"/>
      <c r="D5" s="74"/>
      <c r="E5" s="75"/>
      <c r="F5" s="75"/>
      <c r="G5" s="75"/>
      <c r="H5" s="75"/>
      <c r="I5" s="75"/>
      <c r="J5" s="75"/>
      <c r="K5" s="75"/>
      <c r="L5" s="75"/>
      <c r="M5" s="75"/>
      <c r="N5" s="75"/>
      <c r="O5" s="75"/>
      <c r="P5" s="75"/>
      <c r="Q5" s="75"/>
      <c r="R5" s="75"/>
      <c r="S5" s="75"/>
      <c r="T5" s="75"/>
      <c r="U5" s="75"/>
      <c r="V5" s="75"/>
      <c r="W5" s="75"/>
      <c r="X5" s="76"/>
    </row>
    <row r="6" spans="2:24" s="118" customFormat="1" ht="19.5" customHeight="1">
      <c r="B6" s="1274" t="s">
        <v>1202</v>
      </c>
      <c r="C6" s="1276"/>
      <c r="D6" s="82">
        <f>SUM(D8:D9)</f>
        <v>1256574</v>
      </c>
      <c r="E6" s="83">
        <f aca="true" t="shared" si="0" ref="E6:S6">SUM(E16:E65)</f>
        <v>79875</v>
      </c>
      <c r="F6" s="83">
        <f t="shared" si="0"/>
        <v>88466</v>
      </c>
      <c r="G6" s="84">
        <f t="shared" si="0"/>
        <v>89967</v>
      </c>
      <c r="H6" s="84">
        <f t="shared" si="0"/>
        <v>77762</v>
      </c>
      <c r="I6" s="84">
        <f t="shared" si="0"/>
        <v>66386</v>
      </c>
      <c r="J6" s="84">
        <f t="shared" si="0"/>
        <v>78749</v>
      </c>
      <c r="K6" s="84">
        <f t="shared" si="0"/>
        <v>98546</v>
      </c>
      <c r="L6" s="83">
        <f t="shared" si="0"/>
        <v>89473</v>
      </c>
      <c r="M6" s="84">
        <f t="shared" si="0"/>
        <v>80801</v>
      </c>
      <c r="N6" s="83">
        <f t="shared" si="0"/>
        <v>85203</v>
      </c>
      <c r="O6" s="84">
        <f t="shared" si="0"/>
        <v>93928</v>
      </c>
      <c r="P6" s="84">
        <f t="shared" si="0"/>
        <v>92266</v>
      </c>
      <c r="Q6" s="84">
        <f t="shared" si="0"/>
        <v>72072</v>
      </c>
      <c r="R6" s="83">
        <f t="shared" si="0"/>
        <v>55444</v>
      </c>
      <c r="S6" s="83">
        <f t="shared" si="0"/>
        <v>47128</v>
      </c>
      <c r="T6" s="84">
        <v>32856</v>
      </c>
      <c r="U6" s="83">
        <f>SUM(U16:U65)</f>
        <v>18961</v>
      </c>
      <c r="V6" s="84">
        <f>SUM(V16:V65)</f>
        <v>6862</v>
      </c>
      <c r="W6" s="83">
        <f>SUM(W16:W65)</f>
        <v>1821</v>
      </c>
      <c r="X6" s="85">
        <f>SUM(X16:X65)</f>
        <v>8</v>
      </c>
    </row>
    <row r="7" spans="2:25" ht="6" customHeight="1">
      <c r="B7" s="77"/>
      <c r="C7" s="119"/>
      <c r="D7" s="78"/>
      <c r="E7" s="120"/>
      <c r="F7" s="120"/>
      <c r="G7" s="120"/>
      <c r="H7" s="120"/>
      <c r="I7" s="120"/>
      <c r="J7" s="120"/>
      <c r="K7" s="120"/>
      <c r="L7" s="120"/>
      <c r="M7" s="120"/>
      <c r="N7" s="120"/>
      <c r="O7" s="120"/>
      <c r="P7" s="120"/>
      <c r="Q7" s="120"/>
      <c r="R7" s="120"/>
      <c r="S7" s="120"/>
      <c r="T7" s="120"/>
      <c r="U7" s="120"/>
      <c r="V7" s="120"/>
      <c r="W7" s="120"/>
      <c r="X7" s="121"/>
      <c r="Y7" s="122"/>
    </row>
    <row r="8" spans="2:24" s="118" customFormat="1" ht="13.5" customHeight="1">
      <c r="B8" s="1277" t="s">
        <v>1187</v>
      </c>
      <c r="C8" s="1278"/>
      <c r="D8" s="82">
        <f aca="true" t="shared" si="1" ref="D8:X8">SUM(D16:D30)</f>
        <v>885478</v>
      </c>
      <c r="E8" s="94">
        <f t="shared" si="1"/>
        <v>56040</v>
      </c>
      <c r="F8" s="94">
        <f t="shared" si="1"/>
        <v>62710</v>
      </c>
      <c r="G8" s="94">
        <f t="shared" si="1"/>
        <v>65704</v>
      </c>
      <c r="H8" s="95">
        <f t="shared" si="1"/>
        <v>56769</v>
      </c>
      <c r="I8" s="95">
        <f t="shared" si="1"/>
        <v>49574</v>
      </c>
      <c r="J8" s="94">
        <f t="shared" si="1"/>
        <v>56067</v>
      </c>
      <c r="K8" s="95">
        <f t="shared" si="1"/>
        <v>69717</v>
      </c>
      <c r="L8" s="94">
        <f t="shared" si="1"/>
        <v>65564</v>
      </c>
      <c r="M8" s="94">
        <f t="shared" si="1"/>
        <v>59775</v>
      </c>
      <c r="N8" s="94">
        <f t="shared" si="1"/>
        <v>60381</v>
      </c>
      <c r="O8" s="95">
        <f t="shared" si="1"/>
        <v>64731</v>
      </c>
      <c r="P8" s="94">
        <f t="shared" si="1"/>
        <v>62292</v>
      </c>
      <c r="Q8" s="95">
        <f t="shared" si="1"/>
        <v>48275</v>
      </c>
      <c r="R8" s="94">
        <f t="shared" si="1"/>
        <v>37045</v>
      </c>
      <c r="S8" s="94">
        <f t="shared" si="1"/>
        <v>31303</v>
      </c>
      <c r="T8" s="94">
        <f t="shared" si="1"/>
        <v>21576</v>
      </c>
      <c r="U8" s="94">
        <f t="shared" si="1"/>
        <v>12320</v>
      </c>
      <c r="V8" s="94">
        <f t="shared" si="1"/>
        <v>4455</v>
      </c>
      <c r="W8" s="94">
        <f t="shared" si="1"/>
        <v>1172</v>
      </c>
      <c r="X8" s="96">
        <f t="shared" si="1"/>
        <v>8</v>
      </c>
    </row>
    <row r="9" spans="2:24" s="118" customFormat="1" ht="13.5" customHeight="1">
      <c r="B9" s="1277" t="s">
        <v>1188</v>
      </c>
      <c r="C9" s="1278"/>
      <c r="D9" s="82">
        <v>371096</v>
      </c>
      <c r="E9" s="94">
        <f aca="true" t="shared" si="2" ref="E9:S9">SUM(E32:E65)</f>
        <v>23835</v>
      </c>
      <c r="F9" s="94">
        <f t="shared" si="2"/>
        <v>25756</v>
      </c>
      <c r="G9" s="94">
        <f t="shared" si="2"/>
        <v>24263</v>
      </c>
      <c r="H9" s="95">
        <f t="shared" si="2"/>
        <v>20993</v>
      </c>
      <c r="I9" s="95">
        <f t="shared" si="2"/>
        <v>16812</v>
      </c>
      <c r="J9" s="94">
        <f t="shared" si="2"/>
        <v>22682</v>
      </c>
      <c r="K9" s="95">
        <f t="shared" si="2"/>
        <v>28829</v>
      </c>
      <c r="L9" s="94">
        <f t="shared" si="2"/>
        <v>23909</v>
      </c>
      <c r="M9" s="94">
        <f t="shared" si="2"/>
        <v>21026</v>
      </c>
      <c r="N9" s="94">
        <f t="shared" si="2"/>
        <v>24822</v>
      </c>
      <c r="O9" s="95">
        <f t="shared" si="2"/>
        <v>29197</v>
      </c>
      <c r="P9" s="94">
        <f t="shared" si="2"/>
        <v>29974</v>
      </c>
      <c r="Q9" s="95">
        <f t="shared" si="2"/>
        <v>23797</v>
      </c>
      <c r="R9" s="94">
        <f t="shared" si="2"/>
        <v>18399</v>
      </c>
      <c r="S9" s="94">
        <f t="shared" si="2"/>
        <v>15825</v>
      </c>
      <c r="T9" s="94">
        <v>11280</v>
      </c>
      <c r="U9" s="94">
        <f>SUM(U32:U65)</f>
        <v>6641</v>
      </c>
      <c r="V9" s="94">
        <f>SUM(V32:V65)</f>
        <v>2407</v>
      </c>
      <c r="W9" s="94">
        <f>SUM(W32:W65)</f>
        <v>649</v>
      </c>
      <c r="X9" s="96">
        <f>SUM(X32:X65)</f>
        <v>0</v>
      </c>
    </row>
    <row r="10" spans="2:24" s="118" customFormat="1" ht="6" customHeight="1">
      <c r="B10" s="123"/>
      <c r="C10" s="124"/>
      <c r="D10" s="82"/>
      <c r="E10" s="97"/>
      <c r="F10" s="97"/>
      <c r="G10" s="97"/>
      <c r="H10" s="98"/>
      <c r="I10" s="98"/>
      <c r="J10" s="97"/>
      <c r="K10" s="98"/>
      <c r="L10" s="97"/>
      <c r="M10" s="97"/>
      <c r="N10" s="97"/>
      <c r="O10" s="98"/>
      <c r="P10" s="97"/>
      <c r="Q10" s="98"/>
      <c r="R10" s="97"/>
      <c r="S10" s="97"/>
      <c r="T10" s="97"/>
      <c r="U10" s="97"/>
      <c r="V10" s="97"/>
      <c r="W10" s="97"/>
      <c r="X10" s="99"/>
    </row>
    <row r="11" spans="2:24" s="118" customFormat="1" ht="13.5" customHeight="1">
      <c r="B11" s="1277" t="s">
        <v>1189</v>
      </c>
      <c r="C11" s="1278"/>
      <c r="D11" s="82">
        <f>+D16+D22+D23+D24+D27+D28+D29+D32+D33+D34+D35+D36+D37+D38</f>
        <v>566856</v>
      </c>
      <c r="E11" s="94">
        <f aca="true" t="shared" si="3" ref="E11:X11">SUM(E16,E22,E23,E24,E27,E28,E29,E32,E33,E34,E35,E36,E37,E38)</f>
        <v>36138</v>
      </c>
      <c r="F11" s="94">
        <f t="shared" si="3"/>
        <v>40215</v>
      </c>
      <c r="G11" s="94">
        <f t="shared" si="3"/>
        <v>40626</v>
      </c>
      <c r="H11" s="95">
        <f t="shared" si="3"/>
        <v>35652</v>
      </c>
      <c r="I11" s="95">
        <f t="shared" si="3"/>
        <v>32521</v>
      </c>
      <c r="J11" s="94">
        <f t="shared" si="3"/>
        <v>35852</v>
      </c>
      <c r="K11" s="95">
        <f t="shared" si="3"/>
        <v>45045</v>
      </c>
      <c r="L11" s="94">
        <f t="shared" si="3"/>
        <v>41734</v>
      </c>
      <c r="M11" s="94">
        <f t="shared" si="3"/>
        <v>37352</v>
      </c>
      <c r="N11" s="94">
        <f t="shared" si="3"/>
        <v>37889</v>
      </c>
      <c r="O11" s="95">
        <f t="shared" si="3"/>
        <v>41304</v>
      </c>
      <c r="P11" s="95">
        <f t="shared" si="3"/>
        <v>40128</v>
      </c>
      <c r="Q11" s="95">
        <f t="shared" si="3"/>
        <v>31132</v>
      </c>
      <c r="R11" s="94">
        <f t="shared" si="3"/>
        <v>24022</v>
      </c>
      <c r="S11" s="94">
        <f t="shared" si="3"/>
        <v>20685</v>
      </c>
      <c r="T11" s="94">
        <f t="shared" si="3"/>
        <v>14390</v>
      </c>
      <c r="U11" s="94">
        <f t="shared" si="3"/>
        <v>8347</v>
      </c>
      <c r="V11" s="94">
        <f t="shared" si="3"/>
        <v>2988</v>
      </c>
      <c r="W11" s="94">
        <f t="shared" si="3"/>
        <v>830</v>
      </c>
      <c r="X11" s="96">
        <f t="shared" si="3"/>
        <v>6</v>
      </c>
    </row>
    <row r="12" spans="2:24" s="118" customFormat="1" ht="13.5" customHeight="1">
      <c r="B12" s="1277" t="s">
        <v>1190</v>
      </c>
      <c r="C12" s="1278"/>
      <c r="D12" s="82">
        <v>203313</v>
      </c>
      <c r="E12" s="94">
        <f aca="true" t="shared" si="4" ref="E12:S12">SUM(E21,E40,E41,E42,E43,E44,E45,E46)</f>
        <v>6937</v>
      </c>
      <c r="F12" s="94">
        <f t="shared" si="4"/>
        <v>7672</v>
      </c>
      <c r="G12" s="94">
        <f t="shared" si="4"/>
        <v>7332</v>
      </c>
      <c r="H12" s="94">
        <f t="shared" si="4"/>
        <v>6072</v>
      </c>
      <c r="I12" s="95">
        <f t="shared" si="4"/>
        <v>5008</v>
      </c>
      <c r="J12" s="94">
        <f t="shared" si="4"/>
        <v>6865</v>
      </c>
      <c r="K12" s="95">
        <f t="shared" si="4"/>
        <v>8190</v>
      </c>
      <c r="L12" s="94">
        <f t="shared" si="4"/>
        <v>6819</v>
      </c>
      <c r="M12" s="94">
        <f t="shared" si="4"/>
        <v>6186</v>
      </c>
      <c r="N12" s="94">
        <f t="shared" si="4"/>
        <v>7015</v>
      </c>
      <c r="O12" s="95">
        <f t="shared" si="4"/>
        <v>8087</v>
      </c>
      <c r="P12" s="94">
        <f t="shared" si="4"/>
        <v>8065</v>
      </c>
      <c r="Q12" s="95">
        <f t="shared" si="4"/>
        <v>6175</v>
      </c>
      <c r="R12" s="94">
        <f t="shared" si="4"/>
        <v>4685</v>
      </c>
      <c r="S12" s="94">
        <f t="shared" si="4"/>
        <v>3726</v>
      </c>
      <c r="T12" s="94">
        <v>2503</v>
      </c>
      <c r="U12" s="94">
        <f>SUM(U21,U40,U41,U42,U43,U44,U45,U46)</f>
        <v>1340</v>
      </c>
      <c r="V12" s="94">
        <f>SUM(V21,V40,V41,V42,V43,V44,V45,V46)</f>
        <v>506</v>
      </c>
      <c r="W12" s="94">
        <f>SUM(W21,W40,W41,W42,W43,W44,W45,W46)</f>
        <v>130</v>
      </c>
      <c r="X12" s="96" t="s">
        <v>1201</v>
      </c>
    </row>
    <row r="13" spans="2:24" s="118" customFormat="1" ht="13.5" customHeight="1">
      <c r="B13" s="1277" t="s">
        <v>1191</v>
      </c>
      <c r="C13" s="1278"/>
      <c r="D13" s="82">
        <f>+D17+D26+D30+D48+D49+D50+D51+D52</f>
        <v>253765</v>
      </c>
      <c r="E13" s="94">
        <f aca="true" t="shared" si="5" ref="E13:X13">SUM(E17,E26,E30,E48,E49,E50,E51,E52)</f>
        <v>16044</v>
      </c>
      <c r="F13" s="94">
        <f t="shared" si="5"/>
        <v>17239</v>
      </c>
      <c r="G13" s="94">
        <f t="shared" si="5"/>
        <v>17723</v>
      </c>
      <c r="H13" s="94">
        <f t="shared" si="5"/>
        <v>15637</v>
      </c>
      <c r="I13" s="95">
        <f t="shared" si="5"/>
        <v>13386</v>
      </c>
      <c r="J13" s="94">
        <f t="shared" si="5"/>
        <v>15745</v>
      </c>
      <c r="K13" s="95">
        <f t="shared" si="5"/>
        <v>19388</v>
      </c>
      <c r="L13" s="94">
        <f t="shared" si="5"/>
        <v>17067</v>
      </c>
      <c r="M13" s="94">
        <f t="shared" si="5"/>
        <v>15746</v>
      </c>
      <c r="N13" s="94">
        <f t="shared" si="5"/>
        <v>17046</v>
      </c>
      <c r="O13" s="95">
        <f t="shared" si="5"/>
        <v>18943</v>
      </c>
      <c r="P13" s="94">
        <f t="shared" si="5"/>
        <v>19606</v>
      </c>
      <c r="Q13" s="95">
        <f t="shared" si="5"/>
        <v>15642</v>
      </c>
      <c r="R13" s="94">
        <f t="shared" si="5"/>
        <v>11569</v>
      </c>
      <c r="S13" s="94">
        <f t="shared" si="5"/>
        <v>9813</v>
      </c>
      <c r="T13" s="94">
        <f t="shared" si="5"/>
        <v>6950</v>
      </c>
      <c r="U13" s="94">
        <f t="shared" si="5"/>
        <v>4331</v>
      </c>
      <c r="V13" s="94">
        <f t="shared" si="5"/>
        <v>1529</v>
      </c>
      <c r="W13" s="94">
        <f t="shared" si="5"/>
        <v>359</v>
      </c>
      <c r="X13" s="96">
        <f t="shared" si="5"/>
        <v>2</v>
      </c>
    </row>
    <row r="14" spans="2:24" s="118" customFormat="1" ht="13.5" customHeight="1">
      <c r="B14" s="1277" t="s">
        <v>1192</v>
      </c>
      <c r="C14" s="1278"/>
      <c r="D14" s="82">
        <f>+D18+D19+D54+D55+D56+D57+D58+D59+D60+D61+D62+D63+D64+D65</f>
        <v>332640</v>
      </c>
      <c r="E14" s="94">
        <f aca="true" t="shared" si="6" ref="E14:X14">SUM(E18,E19,E54,E55,E56,E57,E58,E59,E60,E61,E62,E63,E64,E65)</f>
        <v>20756</v>
      </c>
      <c r="F14" s="94">
        <f t="shared" si="6"/>
        <v>23340</v>
      </c>
      <c r="G14" s="94">
        <f t="shared" si="6"/>
        <v>24286</v>
      </c>
      <c r="H14" s="94">
        <f t="shared" si="6"/>
        <v>20401</v>
      </c>
      <c r="I14" s="95">
        <f t="shared" si="6"/>
        <v>15471</v>
      </c>
      <c r="J14" s="94">
        <f t="shared" si="6"/>
        <v>20287</v>
      </c>
      <c r="K14" s="94">
        <f t="shared" si="6"/>
        <v>25923</v>
      </c>
      <c r="L14" s="94">
        <f t="shared" si="6"/>
        <v>23853</v>
      </c>
      <c r="M14" s="94">
        <f t="shared" si="6"/>
        <v>21517</v>
      </c>
      <c r="N14" s="94">
        <f t="shared" si="6"/>
        <v>23253</v>
      </c>
      <c r="O14" s="95">
        <f t="shared" si="6"/>
        <v>25594</v>
      </c>
      <c r="P14" s="94">
        <f t="shared" si="6"/>
        <v>24467</v>
      </c>
      <c r="Q14" s="94">
        <f t="shared" si="6"/>
        <v>19123</v>
      </c>
      <c r="R14" s="94">
        <f t="shared" si="6"/>
        <v>15168</v>
      </c>
      <c r="S14" s="94">
        <f t="shared" si="6"/>
        <v>12904</v>
      </c>
      <c r="T14" s="94">
        <f t="shared" si="6"/>
        <v>9013</v>
      </c>
      <c r="U14" s="94">
        <f t="shared" si="6"/>
        <v>4943</v>
      </c>
      <c r="V14" s="94">
        <f t="shared" si="6"/>
        <v>1839</v>
      </c>
      <c r="W14" s="94">
        <f t="shared" si="6"/>
        <v>502</v>
      </c>
      <c r="X14" s="96">
        <f t="shared" si="6"/>
        <v>0</v>
      </c>
    </row>
    <row r="15" spans="2:24" ht="6" customHeight="1">
      <c r="B15" s="100"/>
      <c r="C15" s="41"/>
      <c r="D15" s="101"/>
      <c r="E15" s="102"/>
      <c r="F15" s="102"/>
      <c r="G15" s="102"/>
      <c r="H15" s="102"/>
      <c r="I15" s="102"/>
      <c r="J15" s="102"/>
      <c r="K15" s="102"/>
      <c r="L15" s="102"/>
      <c r="M15" s="102"/>
      <c r="N15" s="102"/>
      <c r="O15" s="102"/>
      <c r="P15" s="102"/>
      <c r="Q15" s="102"/>
      <c r="R15" s="102"/>
      <c r="S15" s="102"/>
      <c r="T15" s="102"/>
      <c r="U15" s="102"/>
      <c r="V15" s="102"/>
      <c r="W15" s="102"/>
      <c r="X15" s="103"/>
    </row>
    <row r="16" spans="2:26" ht="15" customHeight="1">
      <c r="B16" s="100"/>
      <c r="C16" s="104" t="s">
        <v>1132</v>
      </c>
      <c r="D16" s="105">
        <f>SUM(E16:X16)</f>
        <v>243824</v>
      </c>
      <c r="E16" s="106">
        <v>15626</v>
      </c>
      <c r="F16" s="106">
        <v>17548</v>
      </c>
      <c r="G16" s="106">
        <v>18543</v>
      </c>
      <c r="H16" s="106">
        <v>16356</v>
      </c>
      <c r="I16" s="106">
        <v>16076</v>
      </c>
      <c r="J16" s="106">
        <v>16580</v>
      </c>
      <c r="K16" s="106">
        <v>19814</v>
      </c>
      <c r="L16" s="106">
        <v>19341</v>
      </c>
      <c r="M16" s="106">
        <v>17476</v>
      </c>
      <c r="N16" s="106">
        <v>16037</v>
      </c>
      <c r="O16" s="106">
        <v>16391</v>
      </c>
      <c r="P16" s="106">
        <v>15716</v>
      </c>
      <c r="Q16" s="106">
        <v>12108</v>
      </c>
      <c r="R16" s="106">
        <v>9064</v>
      </c>
      <c r="S16" s="106">
        <v>7666</v>
      </c>
      <c r="T16" s="106">
        <v>5181</v>
      </c>
      <c r="U16" s="106">
        <v>2953</v>
      </c>
      <c r="V16" s="106">
        <v>1062</v>
      </c>
      <c r="W16" s="107">
        <v>280</v>
      </c>
      <c r="X16" s="108">
        <v>6</v>
      </c>
      <c r="Z16" s="109"/>
    </row>
    <row r="17" spans="2:26" ht="15" customHeight="1">
      <c r="B17" s="100"/>
      <c r="C17" s="104" t="s">
        <v>1133</v>
      </c>
      <c r="D17" s="105">
        <f>SUM(E17:X17)</f>
        <v>93242</v>
      </c>
      <c r="E17" s="106">
        <v>5576</v>
      </c>
      <c r="F17" s="106">
        <v>6379</v>
      </c>
      <c r="G17" s="106">
        <v>6931</v>
      </c>
      <c r="H17" s="106">
        <v>6363</v>
      </c>
      <c r="I17" s="106">
        <v>6140</v>
      </c>
      <c r="J17" s="106">
        <v>5888</v>
      </c>
      <c r="K17" s="106">
        <v>6989</v>
      </c>
      <c r="L17" s="106">
        <v>6457</v>
      </c>
      <c r="M17" s="106">
        <v>6187</v>
      </c>
      <c r="N17" s="106">
        <v>6342</v>
      </c>
      <c r="O17" s="106">
        <v>6550</v>
      </c>
      <c r="P17" s="106">
        <v>6665</v>
      </c>
      <c r="Q17" s="106">
        <v>5353</v>
      </c>
      <c r="R17" s="106">
        <v>4000</v>
      </c>
      <c r="S17" s="106">
        <v>3215</v>
      </c>
      <c r="T17" s="106">
        <v>2139</v>
      </c>
      <c r="U17" s="106">
        <v>1397</v>
      </c>
      <c r="V17" s="106">
        <v>543</v>
      </c>
      <c r="W17" s="107">
        <v>128</v>
      </c>
      <c r="X17" s="108" t="s">
        <v>1200</v>
      </c>
      <c r="Z17" s="109"/>
    </row>
    <row r="18" spans="2:26" ht="15" customHeight="1">
      <c r="B18" s="100"/>
      <c r="C18" s="104" t="s">
        <v>1135</v>
      </c>
      <c r="D18" s="105">
        <f>SUM(E18:X18)</f>
        <v>99750</v>
      </c>
      <c r="E18" s="106">
        <v>6213</v>
      </c>
      <c r="F18" s="106">
        <v>6854</v>
      </c>
      <c r="G18" s="106">
        <v>7671</v>
      </c>
      <c r="H18" s="106">
        <v>6959</v>
      </c>
      <c r="I18" s="106">
        <v>4691</v>
      </c>
      <c r="J18" s="106">
        <v>6065</v>
      </c>
      <c r="K18" s="106">
        <v>7512</v>
      </c>
      <c r="L18" s="106">
        <v>7276</v>
      </c>
      <c r="M18" s="106">
        <v>6782</v>
      </c>
      <c r="N18" s="106">
        <v>6998</v>
      </c>
      <c r="O18" s="106">
        <v>7539</v>
      </c>
      <c r="P18" s="106">
        <v>6879</v>
      </c>
      <c r="Q18" s="106">
        <v>5429</v>
      </c>
      <c r="R18" s="106">
        <v>4365</v>
      </c>
      <c r="S18" s="106">
        <v>3773</v>
      </c>
      <c r="T18" s="106">
        <v>2650</v>
      </c>
      <c r="U18" s="106">
        <v>1450</v>
      </c>
      <c r="V18" s="106">
        <v>507</v>
      </c>
      <c r="W18" s="107">
        <v>137</v>
      </c>
      <c r="X18" s="108" t="s">
        <v>1200</v>
      </c>
      <c r="Z18" s="109"/>
    </row>
    <row r="19" spans="2:26" ht="15" customHeight="1">
      <c r="B19" s="100"/>
      <c r="C19" s="104" t="s">
        <v>1137</v>
      </c>
      <c r="D19" s="105">
        <f>SUM(E19:X19)</f>
        <v>102035</v>
      </c>
      <c r="E19" s="106">
        <v>6282</v>
      </c>
      <c r="F19" s="106">
        <v>7441</v>
      </c>
      <c r="G19" s="106">
        <v>7924</v>
      </c>
      <c r="H19" s="106">
        <v>5922</v>
      </c>
      <c r="I19" s="106">
        <v>4923</v>
      </c>
      <c r="J19" s="106">
        <v>6231</v>
      </c>
      <c r="K19" s="106">
        <v>8176</v>
      </c>
      <c r="L19" s="106">
        <v>7986</v>
      </c>
      <c r="M19" s="106">
        <v>7141</v>
      </c>
      <c r="N19" s="106">
        <v>7328</v>
      </c>
      <c r="O19" s="106">
        <v>7739</v>
      </c>
      <c r="P19" s="106">
        <v>7269</v>
      </c>
      <c r="Q19" s="106">
        <v>5611</v>
      </c>
      <c r="R19" s="106">
        <v>4355</v>
      </c>
      <c r="S19" s="106">
        <v>3561</v>
      </c>
      <c r="T19" s="106">
        <v>2303</v>
      </c>
      <c r="U19" s="106">
        <v>1217</v>
      </c>
      <c r="V19" s="106">
        <v>487</v>
      </c>
      <c r="W19" s="106">
        <v>139</v>
      </c>
      <c r="X19" s="108" t="s">
        <v>1200</v>
      </c>
      <c r="Z19" s="109"/>
    </row>
    <row r="20" spans="2:26" ht="15" customHeight="1">
      <c r="B20" s="100"/>
      <c r="C20" s="104"/>
      <c r="D20" s="105"/>
      <c r="E20" s="106"/>
      <c r="F20" s="106"/>
      <c r="G20" s="106"/>
      <c r="H20" s="106"/>
      <c r="I20" s="106"/>
      <c r="J20" s="106"/>
      <c r="K20" s="106"/>
      <c r="L20" s="106"/>
      <c r="M20" s="106"/>
      <c r="N20" s="106"/>
      <c r="O20" s="106"/>
      <c r="P20" s="106"/>
      <c r="Q20" s="106"/>
      <c r="R20" s="106"/>
      <c r="S20" s="106"/>
      <c r="T20" s="106"/>
      <c r="U20" s="106"/>
      <c r="V20" s="106"/>
      <c r="W20" s="106"/>
      <c r="X20" s="108"/>
      <c r="Z20" s="109"/>
    </row>
    <row r="21" spans="2:26" ht="15" customHeight="1">
      <c r="B21" s="100"/>
      <c r="C21" s="104" t="s">
        <v>1139</v>
      </c>
      <c r="D21" s="105">
        <f>SUM(E21:X21)</f>
        <v>43112</v>
      </c>
      <c r="E21" s="106">
        <v>2918</v>
      </c>
      <c r="F21" s="106">
        <v>3223</v>
      </c>
      <c r="G21" s="106">
        <v>3279</v>
      </c>
      <c r="H21" s="106">
        <v>2726</v>
      </c>
      <c r="I21" s="106">
        <v>2258</v>
      </c>
      <c r="J21" s="106">
        <v>2928</v>
      </c>
      <c r="K21" s="106">
        <v>3400</v>
      </c>
      <c r="L21" s="106">
        <v>3130</v>
      </c>
      <c r="M21" s="106">
        <v>2815</v>
      </c>
      <c r="N21" s="106">
        <v>2961</v>
      </c>
      <c r="O21" s="106">
        <v>3249</v>
      </c>
      <c r="P21" s="106">
        <v>3138</v>
      </c>
      <c r="Q21" s="106">
        <v>2274</v>
      </c>
      <c r="R21" s="106">
        <v>1792</v>
      </c>
      <c r="S21" s="106">
        <v>1432</v>
      </c>
      <c r="T21" s="106">
        <v>929</v>
      </c>
      <c r="U21" s="106">
        <v>445</v>
      </c>
      <c r="V21" s="106">
        <v>172</v>
      </c>
      <c r="W21" s="106">
        <v>43</v>
      </c>
      <c r="X21" s="108" t="s">
        <v>1200</v>
      </c>
      <c r="Z21" s="109"/>
    </row>
    <row r="22" spans="2:26" ht="15" customHeight="1">
      <c r="B22" s="100"/>
      <c r="C22" s="104" t="s">
        <v>1141</v>
      </c>
      <c r="D22" s="105">
        <f>SUM(E22:X22)</f>
        <v>41667</v>
      </c>
      <c r="E22" s="106">
        <v>2792</v>
      </c>
      <c r="F22" s="106">
        <v>2923</v>
      </c>
      <c r="G22" s="106">
        <v>2990</v>
      </c>
      <c r="H22" s="106">
        <v>2460</v>
      </c>
      <c r="I22" s="106">
        <v>2167</v>
      </c>
      <c r="J22" s="106">
        <v>2642</v>
      </c>
      <c r="K22" s="106">
        <v>3302</v>
      </c>
      <c r="L22" s="106">
        <v>2958</v>
      </c>
      <c r="M22" s="106">
        <v>2683</v>
      </c>
      <c r="N22" s="106">
        <v>2820</v>
      </c>
      <c r="O22" s="106">
        <v>3163</v>
      </c>
      <c r="P22" s="106">
        <v>3048</v>
      </c>
      <c r="Q22" s="106">
        <v>2293</v>
      </c>
      <c r="R22" s="106">
        <v>1799</v>
      </c>
      <c r="S22" s="106">
        <v>1515</v>
      </c>
      <c r="T22" s="106">
        <v>1113</v>
      </c>
      <c r="U22" s="106">
        <v>688</v>
      </c>
      <c r="V22" s="106">
        <v>249</v>
      </c>
      <c r="W22" s="106">
        <v>62</v>
      </c>
      <c r="X22" s="108" t="s">
        <v>1200</v>
      </c>
      <c r="Z22" s="109"/>
    </row>
    <row r="23" spans="2:26" ht="15" customHeight="1">
      <c r="B23" s="100"/>
      <c r="C23" s="104" t="s">
        <v>1143</v>
      </c>
      <c r="D23" s="105">
        <f>SUM(E23:X23)</f>
        <v>38730</v>
      </c>
      <c r="E23" s="106">
        <v>2172</v>
      </c>
      <c r="F23" s="106">
        <v>2649</v>
      </c>
      <c r="G23" s="106">
        <v>2753</v>
      </c>
      <c r="H23" s="106">
        <v>2472</v>
      </c>
      <c r="I23" s="106">
        <v>1972</v>
      </c>
      <c r="J23" s="106">
        <v>2152</v>
      </c>
      <c r="K23" s="106">
        <v>2888</v>
      </c>
      <c r="L23" s="106">
        <v>2661</v>
      </c>
      <c r="M23" s="106">
        <v>2521</v>
      </c>
      <c r="N23" s="106">
        <v>2685</v>
      </c>
      <c r="O23" s="106">
        <v>2919</v>
      </c>
      <c r="P23" s="106">
        <v>3106</v>
      </c>
      <c r="Q23" s="106">
        <v>2369</v>
      </c>
      <c r="R23" s="106">
        <v>1775</v>
      </c>
      <c r="S23" s="106">
        <v>1580</v>
      </c>
      <c r="T23" s="106">
        <v>1083</v>
      </c>
      <c r="U23" s="106">
        <v>667</v>
      </c>
      <c r="V23" s="106">
        <v>235</v>
      </c>
      <c r="W23" s="106">
        <v>71</v>
      </c>
      <c r="X23" s="108" t="s">
        <v>1200</v>
      </c>
      <c r="Z23" s="109"/>
    </row>
    <row r="24" spans="2:26" ht="15" customHeight="1">
      <c r="B24" s="100"/>
      <c r="C24" s="104" t="s">
        <v>1144</v>
      </c>
      <c r="D24" s="105">
        <f>SUM(E24:X24)</f>
        <v>32167</v>
      </c>
      <c r="E24" s="106">
        <v>1989</v>
      </c>
      <c r="F24" s="106">
        <v>2137</v>
      </c>
      <c r="G24" s="106">
        <v>2000</v>
      </c>
      <c r="H24" s="106">
        <v>1867</v>
      </c>
      <c r="I24" s="106">
        <v>1533</v>
      </c>
      <c r="J24" s="106">
        <v>1903</v>
      </c>
      <c r="K24" s="106">
        <v>2490</v>
      </c>
      <c r="L24" s="106">
        <v>2004</v>
      </c>
      <c r="M24" s="106">
        <v>1841</v>
      </c>
      <c r="N24" s="106">
        <v>2110</v>
      </c>
      <c r="O24" s="106">
        <v>2765</v>
      </c>
      <c r="P24" s="106">
        <v>2653</v>
      </c>
      <c r="Q24" s="106">
        <v>1921</v>
      </c>
      <c r="R24" s="106">
        <v>1624</v>
      </c>
      <c r="S24" s="106">
        <v>1412</v>
      </c>
      <c r="T24" s="106">
        <v>1071</v>
      </c>
      <c r="U24" s="106">
        <v>599</v>
      </c>
      <c r="V24" s="106">
        <v>198</v>
      </c>
      <c r="W24" s="107">
        <v>50</v>
      </c>
      <c r="X24" s="108" t="s">
        <v>1200</v>
      </c>
      <c r="Z24" s="109"/>
    </row>
    <row r="25" spans="2:26" ht="15" customHeight="1">
      <c r="B25" s="100"/>
      <c r="C25" s="104"/>
      <c r="D25" s="105"/>
      <c r="E25" s="106"/>
      <c r="F25" s="106"/>
      <c r="G25" s="106"/>
      <c r="H25" s="106"/>
      <c r="I25" s="106"/>
      <c r="J25" s="106"/>
      <c r="K25" s="106"/>
      <c r="L25" s="106"/>
      <c r="M25" s="106"/>
      <c r="N25" s="106"/>
      <c r="O25" s="106"/>
      <c r="P25" s="106"/>
      <c r="Q25" s="106"/>
      <c r="R25" s="106"/>
      <c r="S25" s="106"/>
      <c r="T25" s="106"/>
      <c r="U25" s="106"/>
      <c r="V25" s="106"/>
      <c r="W25" s="107"/>
      <c r="X25" s="108"/>
      <c r="Z25" s="109"/>
    </row>
    <row r="26" spans="2:26" ht="15" customHeight="1">
      <c r="B26" s="100"/>
      <c r="C26" s="104" t="s">
        <v>1147</v>
      </c>
      <c r="D26" s="105">
        <f>SUM(E26:X26)</f>
        <v>33186</v>
      </c>
      <c r="E26" s="106">
        <v>2094</v>
      </c>
      <c r="F26" s="106">
        <v>2224</v>
      </c>
      <c r="G26" s="106">
        <v>2379</v>
      </c>
      <c r="H26" s="106">
        <v>2007</v>
      </c>
      <c r="I26" s="106">
        <v>1426</v>
      </c>
      <c r="J26" s="106">
        <v>1933</v>
      </c>
      <c r="K26" s="106">
        <v>2529</v>
      </c>
      <c r="L26" s="106">
        <v>2306</v>
      </c>
      <c r="M26" s="106">
        <v>2204</v>
      </c>
      <c r="N26" s="106">
        <v>2340</v>
      </c>
      <c r="O26" s="106">
        <v>2516</v>
      </c>
      <c r="P26" s="106">
        <v>2557</v>
      </c>
      <c r="Q26" s="106">
        <v>2086</v>
      </c>
      <c r="R26" s="106">
        <v>1506</v>
      </c>
      <c r="S26" s="106">
        <v>1308</v>
      </c>
      <c r="T26" s="106">
        <v>969</v>
      </c>
      <c r="U26" s="106">
        <v>577</v>
      </c>
      <c r="V26" s="106">
        <v>161</v>
      </c>
      <c r="W26" s="107">
        <v>62</v>
      </c>
      <c r="X26" s="108">
        <v>2</v>
      </c>
      <c r="Z26" s="109"/>
    </row>
    <row r="27" spans="2:26" ht="15" customHeight="1">
      <c r="B27" s="100"/>
      <c r="C27" s="104" t="s">
        <v>1149</v>
      </c>
      <c r="D27" s="105">
        <f>SUM(E27:X27)</f>
        <v>54413</v>
      </c>
      <c r="E27" s="106">
        <v>3627</v>
      </c>
      <c r="F27" s="106">
        <v>4177</v>
      </c>
      <c r="G27" s="106">
        <v>4150</v>
      </c>
      <c r="H27" s="106">
        <v>3370</v>
      </c>
      <c r="I27" s="106">
        <v>2859</v>
      </c>
      <c r="J27" s="106">
        <v>3317</v>
      </c>
      <c r="K27" s="106">
        <v>4619</v>
      </c>
      <c r="L27" s="106">
        <v>4438</v>
      </c>
      <c r="M27" s="106">
        <v>3760</v>
      </c>
      <c r="N27" s="106">
        <v>3697</v>
      </c>
      <c r="O27" s="106">
        <v>3759</v>
      </c>
      <c r="P27" s="106">
        <v>3533</v>
      </c>
      <c r="Q27" s="106">
        <v>2880</v>
      </c>
      <c r="R27" s="106">
        <v>2184</v>
      </c>
      <c r="S27" s="106">
        <v>1793</v>
      </c>
      <c r="T27" s="106">
        <v>1258</v>
      </c>
      <c r="U27" s="106">
        <v>678</v>
      </c>
      <c r="V27" s="106">
        <v>244</v>
      </c>
      <c r="W27" s="107">
        <v>70</v>
      </c>
      <c r="X27" s="108" t="s">
        <v>1200</v>
      </c>
      <c r="Z27" s="109"/>
    </row>
    <row r="28" spans="2:26" ht="15" customHeight="1">
      <c r="B28" s="100"/>
      <c r="C28" s="104" t="s">
        <v>1151</v>
      </c>
      <c r="D28" s="105">
        <f>SUM(E28:X28)</f>
        <v>41409</v>
      </c>
      <c r="E28" s="106">
        <v>2704</v>
      </c>
      <c r="F28" s="106">
        <v>2920</v>
      </c>
      <c r="G28" s="106">
        <v>2860</v>
      </c>
      <c r="H28" s="106">
        <v>2666</v>
      </c>
      <c r="I28" s="106">
        <v>2686</v>
      </c>
      <c r="J28" s="106">
        <v>2695</v>
      </c>
      <c r="K28" s="106">
        <v>3297</v>
      </c>
      <c r="L28" s="106">
        <v>2812</v>
      </c>
      <c r="M28" s="106">
        <v>2641</v>
      </c>
      <c r="N28" s="106">
        <v>2885</v>
      </c>
      <c r="O28" s="106">
        <v>3187</v>
      </c>
      <c r="P28" s="106">
        <v>2866</v>
      </c>
      <c r="Q28" s="106">
        <v>2120</v>
      </c>
      <c r="R28" s="106">
        <v>1673</v>
      </c>
      <c r="S28" s="106">
        <v>1576</v>
      </c>
      <c r="T28" s="106">
        <v>1042</v>
      </c>
      <c r="U28" s="106">
        <v>523</v>
      </c>
      <c r="V28" s="106">
        <v>205</v>
      </c>
      <c r="W28" s="107">
        <v>51</v>
      </c>
      <c r="X28" s="108" t="s">
        <v>1200</v>
      </c>
      <c r="Z28" s="109"/>
    </row>
    <row r="29" spans="2:26" ht="15" customHeight="1">
      <c r="B29" s="100"/>
      <c r="C29" s="104" t="s">
        <v>1153</v>
      </c>
      <c r="D29" s="105">
        <f>SUM(E29:X29)</f>
        <v>24925</v>
      </c>
      <c r="E29" s="106">
        <v>1614</v>
      </c>
      <c r="F29" s="106">
        <v>1714</v>
      </c>
      <c r="G29" s="106">
        <v>1570</v>
      </c>
      <c r="H29" s="106">
        <v>1330</v>
      </c>
      <c r="I29" s="106">
        <v>1148</v>
      </c>
      <c r="J29" s="106">
        <v>1482</v>
      </c>
      <c r="K29" s="106">
        <v>1921</v>
      </c>
      <c r="L29" s="106">
        <v>1620</v>
      </c>
      <c r="M29" s="106">
        <v>1389</v>
      </c>
      <c r="N29" s="106">
        <v>1732</v>
      </c>
      <c r="O29" s="106">
        <v>2156</v>
      </c>
      <c r="P29" s="106">
        <v>2019</v>
      </c>
      <c r="Q29" s="106">
        <v>1558</v>
      </c>
      <c r="R29" s="106">
        <v>1256</v>
      </c>
      <c r="S29" s="106">
        <v>1053</v>
      </c>
      <c r="T29" s="106">
        <v>721</v>
      </c>
      <c r="U29" s="106">
        <v>441</v>
      </c>
      <c r="V29" s="106">
        <v>158</v>
      </c>
      <c r="W29" s="107">
        <v>43</v>
      </c>
      <c r="X29" s="108" t="s">
        <v>1200</v>
      </c>
      <c r="Z29" s="109"/>
    </row>
    <row r="30" spans="2:26" ht="15" customHeight="1">
      <c r="B30" s="100"/>
      <c r="C30" s="104" t="s">
        <v>1155</v>
      </c>
      <c r="D30" s="105">
        <f>SUM(E30:X30)</f>
        <v>37018</v>
      </c>
      <c r="E30" s="106">
        <v>2433</v>
      </c>
      <c r="F30" s="106">
        <v>2521</v>
      </c>
      <c r="G30" s="106">
        <v>2654</v>
      </c>
      <c r="H30" s="106">
        <v>2271</v>
      </c>
      <c r="I30" s="106">
        <v>1695</v>
      </c>
      <c r="J30" s="106">
        <v>2251</v>
      </c>
      <c r="K30" s="106">
        <v>2780</v>
      </c>
      <c r="L30" s="106">
        <v>2575</v>
      </c>
      <c r="M30" s="106">
        <v>2335</v>
      </c>
      <c r="N30" s="106">
        <v>2446</v>
      </c>
      <c r="O30" s="106">
        <v>2798</v>
      </c>
      <c r="P30" s="106">
        <v>2843</v>
      </c>
      <c r="Q30" s="106">
        <v>2273</v>
      </c>
      <c r="R30" s="106">
        <v>1652</v>
      </c>
      <c r="S30" s="106">
        <v>1419</v>
      </c>
      <c r="T30" s="106">
        <v>1117</v>
      </c>
      <c r="U30" s="106">
        <v>685</v>
      </c>
      <c r="V30" s="106">
        <v>234</v>
      </c>
      <c r="W30" s="107">
        <v>36</v>
      </c>
      <c r="X30" s="108" t="s">
        <v>1200</v>
      </c>
      <c r="Z30" s="109"/>
    </row>
    <row r="31" spans="2:26" ht="15" customHeight="1">
      <c r="B31" s="100"/>
      <c r="C31" s="104"/>
      <c r="D31" s="105"/>
      <c r="E31" s="106"/>
      <c r="F31" s="106"/>
      <c r="G31" s="106"/>
      <c r="H31" s="106"/>
      <c r="I31" s="106"/>
      <c r="J31" s="106"/>
      <c r="K31" s="106"/>
      <c r="L31" s="106"/>
      <c r="M31" s="106"/>
      <c r="N31" s="106"/>
      <c r="O31" s="106"/>
      <c r="P31" s="106"/>
      <c r="Q31" s="106"/>
      <c r="R31" s="106"/>
      <c r="S31" s="106"/>
      <c r="T31" s="106"/>
      <c r="U31" s="106"/>
      <c r="V31" s="106"/>
      <c r="W31" s="107"/>
      <c r="X31" s="108"/>
      <c r="Z31" s="109"/>
    </row>
    <row r="32" spans="2:26" ht="15" customHeight="1">
      <c r="B32" s="100"/>
      <c r="C32" s="104" t="s">
        <v>1157</v>
      </c>
      <c r="D32" s="105">
        <f aca="true" t="shared" si="7" ref="D32:D38">SUM(E32:X32)</f>
        <v>14151</v>
      </c>
      <c r="E32" s="106">
        <v>849</v>
      </c>
      <c r="F32" s="106">
        <v>970</v>
      </c>
      <c r="G32" s="106">
        <v>1014</v>
      </c>
      <c r="H32" s="106">
        <v>889</v>
      </c>
      <c r="I32" s="106">
        <v>750</v>
      </c>
      <c r="J32" s="106">
        <v>809</v>
      </c>
      <c r="K32" s="106">
        <v>1077</v>
      </c>
      <c r="L32" s="106">
        <v>991</v>
      </c>
      <c r="M32" s="106">
        <v>868</v>
      </c>
      <c r="N32" s="106">
        <v>921</v>
      </c>
      <c r="O32" s="106">
        <v>1086</v>
      </c>
      <c r="P32" s="106">
        <v>1075</v>
      </c>
      <c r="Q32" s="106">
        <v>891</v>
      </c>
      <c r="R32" s="106">
        <v>647</v>
      </c>
      <c r="S32" s="106">
        <v>563</v>
      </c>
      <c r="T32" s="106">
        <v>395</v>
      </c>
      <c r="U32" s="106">
        <v>249</v>
      </c>
      <c r="V32" s="106">
        <v>74</v>
      </c>
      <c r="W32" s="107">
        <v>33</v>
      </c>
      <c r="X32" s="108" t="s">
        <v>1200</v>
      </c>
      <c r="Z32" s="109"/>
    </row>
    <row r="33" spans="2:26" ht="15" customHeight="1">
      <c r="B33" s="100"/>
      <c r="C33" s="104" t="s">
        <v>1159</v>
      </c>
      <c r="D33" s="105">
        <f t="shared" si="7"/>
        <v>11832</v>
      </c>
      <c r="E33" s="106">
        <v>764</v>
      </c>
      <c r="F33" s="106">
        <v>847</v>
      </c>
      <c r="G33" s="106">
        <v>732</v>
      </c>
      <c r="H33" s="106">
        <v>687</v>
      </c>
      <c r="I33" s="106">
        <v>608</v>
      </c>
      <c r="J33" s="106">
        <v>726</v>
      </c>
      <c r="K33" s="106">
        <v>926</v>
      </c>
      <c r="L33" s="106">
        <v>819</v>
      </c>
      <c r="M33" s="106">
        <v>718</v>
      </c>
      <c r="N33" s="106">
        <v>767</v>
      </c>
      <c r="O33" s="106">
        <v>834</v>
      </c>
      <c r="P33" s="106">
        <v>932</v>
      </c>
      <c r="Q33" s="106">
        <v>703</v>
      </c>
      <c r="R33" s="106">
        <v>566</v>
      </c>
      <c r="S33" s="106">
        <v>519</v>
      </c>
      <c r="T33" s="106">
        <v>347</v>
      </c>
      <c r="U33" s="106">
        <v>236</v>
      </c>
      <c r="V33" s="106">
        <v>85</v>
      </c>
      <c r="W33" s="107">
        <v>16</v>
      </c>
      <c r="X33" s="108" t="s">
        <v>1200</v>
      </c>
      <c r="Z33" s="109"/>
    </row>
    <row r="34" spans="2:26" ht="15" customHeight="1">
      <c r="B34" s="100"/>
      <c r="C34" s="104" t="s">
        <v>1161</v>
      </c>
      <c r="D34" s="105">
        <f t="shared" si="7"/>
        <v>22133</v>
      </c>
      <c r="E34" s="106">
        <v>1484</v>
      </c>
      <c r="F34" s="106">
        <v>1526</v>
      </c>
      <c r="G34" s="106">
        <v>1392</v>
      </c>
      <c r="H34" s="106">
        <v>1290</v>
      </c>
      <c r="I34" s="106">
        <v>959</v>
      </c>
      <c r="J34" s="106">
        <v>1284</v>
      </c>
      <c r="K34" s="106">
        <v>1665</v>
      </c>
      <c r="L34" s="106">
        <v>1528</v>
      </c>
      <c r="M34" s="106">
        <v>1264</v>
      </c>
      <c r="N34" s="106">
        <v>1475</v>
      </c>
      <c r="O34" s="106">
        <v>1685</v>
      </c>
      <c r="P34" s="106">
        <v>1683</v>
      </c>
      <c r="Q34" s="106">
        <v>1354</v>
      </c>
      <c r="R34" s="106">
        <v>1158</v>
      </c>
      <c r="S34" s="106">
        <v>1011</v>
      </c>
      <c r="T34" s="106">
        <v>722</v>
      </c>
      <c r="U34" s="106">
        <v>428</v>
      </c>
      <c r="V34" s="106">
        <v>172</v>
      </c>
      <c r="W34" s="107">
        <v>53</v>
      </c>
      <c r="X34" s="108" t="s">
        <v>1200</v>
      </c>
      <c r="Z34" s="109"/>
    </row>
    <row r="35" spans="2:26" ht="15" customHeight="1">
      <c r="B35" s="100"/>
      <c r="C35" s="104" t="s">
        <v>1163</v>
      </c>
      <c r="D35" s="105">
        <f t="shared" si="7"/>
        <v>9265</v>
      </c>
      <c r="E35" s="106">
        <v>518</v>
      </c>
      <c r="F35" s="106">
        <v>584</v>
      </c>
      <c r="G35" s="106">
        <v>496</v>
      </c>
      <c r="H35" s="106">
        <v>477</v>
      </c>
      <c r="I35" s="106">
        <v>468</v>
      </c>
      <c r="J35" s="106">
        <v>513</v>
      </c>
      <c r="K35" s="106">
        <v>652</v>
      </c>
      <c r="L35" s="106">
        <v>555</v>
      </c>
      <c r="M35" s="106">
        <v>489</v>
      </c>
      <c r="N35" s="106">
        <v>672</v>
      </c>
      <c r="O35" s="106">
        <v>777</v>
      </c>
      <c r="P35" s="106">
        <v>790</v>
      </c>
      <c r="Q35" s="106">
        <v>645</v>
      </c>
      <c r="R35" s="106">
        <v>525</v>
      </c>
      <c r="S35" s="106">
        <v>472</v>
      </c>
      <c r="T35" s="106">
        <v>331</v>
      </c>
      <c r="U35" s="106">
        <v>200</v>
      </c>
      <c r="V35" s="106">
        <v>70</v>
      </c>
      <c r="W35" s="107">
        <v>31</v>
      </c>
      <c r="X35" s="108" t="s">
        <v>1200</v>
      </c>
      <c r="Z35" s="109"/>
    </row>
    <row r="36" spans="2:26" ht="15" customHeight="1">
      <c r="B36" s="100"/>
      <c r="C36" s="104" t="s">
        <v>1165</v>
      </c>
      <c r="D36" s="105">
        <f t="shared" si="7"/>
        <v>10821</v>
      </c>
      <c r="E36" s="106">
        <v>642</v>
      </c>
      <c r="F36" s="106">
        <v>719</v>
      </c>
      <c r="G36" s="106">
        <v>709</v>
      </c>
      <c r="H36" s="106">
        <v>586</v>
      </c>
      <c r="I36" s="106">
        <v>368</v>
      </c>
      <c r="J36" s="106">
        <v>573</v>
      </c>
      <c r="K36" s="106">
        <v>741</v>
      </c>
      <c r="L36" s="106">
        <v>647</v>
      </c>
      <c r="M36" s="106">
        <v>596</v>
      </c>
      <c r="N36" s="106">
        <v>708</v>
      </c>
      <c r="O36" s="106">
        <v>866</v>
      </c>
      <c r="P36" s="106">
        <v>902</v>
      </c>
      <c r="Q36" s="106">
        <v>792</v>
      </c>
      <c r="R36" s="106">
        <v>592</v>
      </c>
      <c r="S36" s="106">
        <v>581</v>
      </c>
      <c r="T36" s="106">
        <v>431</v>
      </c>
      <c r="U36" s="106">
        <v>248</v>
      </c>
      <c r="V36" s="106">
        <v>93</v>
      </c>
      <c r="W36" s="107">
        <v>27</v>
      </c>
      <c r="X36" s="108" t="s">
        <v>1200</v>
      </c>
      <c r="Z36" s="109"/>
    </row>
    <row r="37" spans="2:26" ht="15" customHeight="1">
      <c r="B37" s="100"/>
      <c r="C37" s="104" t="s">
        <v>1117</v>
      </c>
      <c r="D37" s="105">
        <f t="shared" si="7"/>
        <v>11047</v>
      </c>
      <c r="E37" s="106">
        <v>637</v>
      </c>
      <c r="F37" s="106">
        <v>747</v>
      </c>
      <c r="G37" s="106">
        <v>727</v>
      </c>
      <c r="H37" s="106">
        <v>644</v>
      </c>
      <c r="I37" s="106">
        <v>499</v>
      </c>
      <c r="J37" s="106">
        <v>561</v>
      </c>
      <c r="K37" s="106">
        <v>820</v>
      </c>
      <c r="L37" s="106">
        <v>683</v>
      </c>
      <c r="M37" s="106">
        <v>569</v>
      </c>
      <c r="N37" s="106">
        <v>741</v>
      </c>
      <c r="O37" s="106">
        <v>858</v>
      </c>
      <c r="P37" s="106">
        <v>901</v>
      </c>
      <c r="Q37" s="106">
        <v>779</v>
      </c>
      <c r="R37" s="106">
        <v>626</v>
      </c>
      <c r="S37" s="106">
        <v>511</v>
      </c>
      <c r="T37" s="106">
        <v>386</v>
      </c>
      <c r="U37" s="106">
        <v>253</v>
      </c>
      <c r="V37" s="106">
        <v>86</v>
      </c>
      <c r="W37" s="107">
        <v>19</v>
      </c>
      <c r="X37" s="108" t="s">
        <v>1200</v>
      </c>
      <c r="Z37" s="109"/>
    </row>
    <row r="38" spans="2:26" ht="15" customHeight="1">
      <c r="B38" s="100"/>
      <c r="C38" s="104" t="s">
        <v>1118</v>
      </c>
      <c r="D38" s="105">
        <f t="shared" si="7"/>
        <v>10472</v>
      </c>
      <c r="E38" s="106">
        <v>720</v>
      </c>
      <c r="F38" s="106">
        <v>754</v>
      </c>
      <c r="G38" s="106">
        <v>690</v>
      </c>
      <c r="H38" s="106">
        <v>558</v>
      </c>
      <c r="I38" s="106">
        <v>428</v>
      </c>
      <c r="J38" s="106">
        <v>615</v>
      </c>
      <c r="K38" s="106">
        <v>833</v>
      </c>
      <c r="L38" s="106">
        <v>677</v>
      </c>
      <c r="M38" s="106">
        <v>537</v>
      </c>
      <c r="N38" s="106">
        <v>639</v>
      </c>
      <c r="O38" s="106">
        <v>858</v>
      </c>
      <c r="P38" s="106">
        <v>904</v>
      </c>
      <c r="Q38" s="106">
        <v>719</v>
      </c>
      <c r="R38" s="106">
        <v>533</v>
      </c>
      <c r="S38" s="106">
        <v>433</v>
      </c>
      <c r="T38" s="106">
        <v>309</v>
      </c>
      <c r="U38" s="106">
        <v>184</v>
      </c>
      <c r="V38" s="106">
        <v>57</v>
      </c>
      <c r="W38" s="107">
        <v>24</v>
      </c>
      <c r="X38" s="108" t="s">
        <v>1200</v>
      </c>
      <c r="Z38" s="109"/>
    </row>
    <row r="39" spans="2:26" ht="15" customHeight="1">
      <c r="B39" s="100"/>
      <c r="C39" s="104"/>
      <c r="D39" s="105"/>
      <c r="E39" s="106"/>
      <c r="F39" s="106"/>
      <c r="G39" s="106"/>
      <c r="H39" s="106"/>
      <c r="I39" s="106"/>
      <c r="J39" s="106"/>
      <c r="K39" s="106"/>
      <c r="L39" s="106"/>
      <c r="M39" s="106"/>
      <c r="N39" s="106"/>
      <c r="O39" s="106"/>
      <c r="P39" s="106"/>
      <c r="Q39" s="106"/>
      <c r="R39" s="106"/>
      <c r="S39" s="106"/>
      <c r="T39" s="106"/>
      <c r="U39" s="106"/>
      <c r="V39" s="106"/>
      <c r="W39" s="107"/>
      <c r="X39" s="108"/>
      <c r="Z39" s="109"/>
    </row>
    <row r="40" spans="2:26" ht="15" customHeight="1">
      <c r="B40" s="100"/>
      <c r="C40" s="104" t="s">
        <v>1121</v>
      </c>
      <c r="D40" s="105">
        <f>SUM(E40:X40)</f>
        <v>7920</v>
      </c>
      <c r="E40" s="106">
        <v>536</v>
      </c>
      <c r="F40" s="106">
        <v>612</v>
      </c>
      <c r="G40" s="106">
        <v>520</v>
      </c>
      <c r="H40" s="106">
        <v>443</v>
      </c>
      <c r="I40" s="106">
        <v>434</v>
      </c>
      <c r="J40" s="106">
        <v>528</v>
      </c>
      <c r="K40" s="106">
        <v>631</v>
      </c>
      <c r="L40" s="106">
        <v>521</v>
      </c>
      <c r="M40" s="106">
        <v>441</v>
      </c>
      <c r="N40" s="106">
        <v>490</v>
      </c>
      <c r="O40" s="106">
        <v>607</v>
      </c>
      <c r="P40" s="106">
        <v>644</v>
      </c>
      <c r="Q40" s="106">
        <v>496</v>
      </c>
      <c r="R40" s="106">
        <v>398</v>
      </c>
      <c r="S40" s="106">
        <v>282</v>
      </c>
      <c r="T40" s="106">
        <v>179</v>
      </c>
      <c r="U40" s="106">
        <v>109</v>
      </c>
      <c r="V40" s="106">
        <v>39</v>
      </c>
      <c r="W40" s="106">
        <v>10</v>
      </c>
      <c r="X40" s="108" t="s">
        <v>1200</v>
      </c>
      <c r="Z40" s="109"/>
    </row>
    <row r="41" spans="2:26" ht="15" customHeight="1">
      <c r="B41" s="100"/>
      <c r="C41" s="104" t="s">
        <v>1122</v>
      </c>
      <c r="D41" s="105">
        <f>SUM(E41:X41)</f>
        <v>12879</v>
      </c>
      <c r="E41" s="106">
        <v>888</v>
      </c>
      <c r="F41" s="106">
        <v>919</v>
      </c>
      <c r="G41" s="106">
        <v>895</v>
      </c>
      <c r="H41" s="106">
        <v>714</v>
      </c>
      <c r="I41" s="106">
        <v>534</v>
      </c>
      <c r="J41" s="106">
        <v>839</v>
      </c>
      <c r="K41" s="106">
        <v>1053</v>
      </c>
      <c r="L41" s="106">
        <v>771</v>
      </c>
      <c r="M41" s="106">
        <v>731</v>
      </c>
      <c r="N41" s="106">
        <v>857</v>
      </c>
      <c r="O41" s="106">
        <v>1063</v>
      </c>
      <c r="P41" s="106">
        <v>1006</v>
      </c>
      <c r="Q41" s="106">
        <v>820</v>
      </c>
      <c r="R41" s="106">
        <v>631</v>
      </c>
      <c r="S41" s="106">
        <v>499</v>
      </c>
      <c r="T41" s="106">
        <v>343</v>
      </c>
      <c r="U41" s="106">
        <v>206</v>
      </c>
      <c r="V41" s="106">
        <v>89</v>
      </c>
      <c r="W41" s="107">
        <v>21</v>
      </c>
      <c r="X41" s="108" t="s">
        <v>1200</v>
      </c>
      <c r="Z41" s="109"/>
    </row>
    <row r="42" spans="2:26" ht="15" customHeight="1">
      <c r="B42" s="100"/>
      <c r="C42" s="104" t="s">
        <v>1124</v>
      </c>
      <c r="D42" s="105">
        <f>SUM(E42:X42)</f>
        <v>7856</v>
      </c>
      <c r="E42" s="106">
        <v>540</v>
      </c>
      <c r="F42" s="106">
        <v>563</v>
      </c>
      <c r="G42" s="106">
        <v>511</v>
      </c>
      <c r="H42" s="106">
        <v>420</v>
      </c>
      <c r="I42" s="106">
        <v>395</v>
      </c>
      <c r="J42" s="106">
        <v>548</v>
      </c>
      <c r="K42" s="106">
        <v>658</v>
      </c>
      <c r="L42" s="106">
        <v>460</v>
      </c>
      <c r="M42" s="106">
        <v>438</v>
      </c>
      <c r="N42" s="106">
        <v>515</v>
      </c>
      <c r="O42" s="106">
        <v>624</v>
      </c>
      <c r="P42" s="106">
        <v>672</v>
      </c>
      <c r="Q42" s="106">
        <v>517</v>
      </c>
      <c r="R42" s="106">
        <v>371</v>
      </c>
      <c r="S42" s="106">
        <v>319</v>
      </c>
      <c r="T42" s="106">
        <v>153</v>
      </c>
      <c r="U42" s="106">
        <v>104</v>
      </c>
      <c r="V42" s="106">
        <v>37</v>
      </c>
      <c r="W42" s="107">
        <v>11</v>
      </c>
      <c r="X42" s="108" t="s">
        <v>1200</v>
      </c>
      <c r="Z42" s="109"/>
    </row>
    <row r="43" spans="2:26" ht="15" customHeight="1">
      <c r="B43" s="100"/>
      <c r="C43" s="104" t="s">
        <v>1126</v>
      </c>
      <c r="D43" s="105">
        <f>SUM(E43:X43)</f>
        <v>12489</v>
      </c>
      <c r="E43" s="106">
        <v>797</v>
      </c>
      <c r="F43" s="106">
        <v>933</v>
      </c>
      <c r="G43" s="106">
        <v>852</v>
      </c>
      <c r="H43" s="106">
        <v>725</v>
      </c>
      <c r="I43" s="106">
        <v>543</v>
      </c>
      <c r="J43" s="106">
        <v>759</v>
      </c>
      <c r="K43" s="106">
        <v>960</v>
      </c>
      <c r="L43" s="106">
        <v>802</v>
      </c>
      <c r="M43" s="106">
        <v>741</v>
      </c>
      <c r="N43" s="106">
        <v>858</v>
      </c>
      <c r="O43" s="106">
        <v>1075</v>
      </c>
      <c r="P43" s="106">
        <v>1034</v>
      </c>
      <c r="Q43" s="106">
        <v>802</v>
      </c>
      <c r="R43" s="106">
        <v>584</v>
      </c>
      <c r="S43" s="106">
        <v>447</v>
      </c>
      <c r="T43" s="106">
        <v>297</v>
      </c>
      <c r="U43" s="106">
        <v>188</v>
      </c>
      <c r="V43" s="106">
        <v>75</v>
      </c>
      <c r="W43" s="107">
        <v>17</v>
      </c>
      <c r="X43" s="108" t="s">
        <v>1200</v>
      </c>
      <c r="Z43" s="109"/>
    </row>
    <row r="44" spans="2:26" ht="15" customHeight="1">
      <c r="B44" s="100"/>
      <c r="C44" s="104" t="s">
        <v>1128</v>
      </c>
      <c r="D44" s="105">
        <v>5094</v>
      </c>
      <c r="E44" s="106">
        <v>331</v>
      </c>
      <c r="F44" s="106">
        <v>385</v>
      </c>
      <c r="G44" s="106">
        <v>379</v>
      </c>
      <c r="H44" s="106">
        <v>264</v>
      </c>
      <c r="I44" s="106">
        <v>214</v>
      </c>
      <c r="J44" s="106">
        <v>333</v>
      </c>
      <c r="K44" s="106">
        <v>373</v>
      </c>
      <c r="L44" s="106">
        <v>293</v>
      </c>
      <c r="M44" s="106">
        <v>293</v>
      </c>
      <c r="N44" s="106">
        <v>350</v>
      </c>
      <c r="O44" s="106">
        <v>386</v>
      </c>
      <c r="P44" s="106">
        <v>408</v>
      </c>
      <c r="Q44" s="106">
        <v>362</v>
      </c>
      <c r="R44" s="106">
        <v>244</v>
      </c>
      <c r="S44" s="106">
        <v>200</v>
      </c>
      <c r="T44" s="106">
        <v>153</v>
      </c>
      <c r="U44" s="106">
        <v>86</v>
      </c>
      <c r="V44" s="106">
        <v>36</v>
      </c>
      <c r="W44" s="107">
        <v>4</v>
      </c>
      <c r="X44" s="108" t="s">
        <v>1200</v>
      </c>
      <c r="Z44" s="109"/>
    </row>
    <row r="45" spans="2:26" ht="15" customHeight="1">
      <c r="B45" s="100"/>
      <c r="C45" s="104" t="s">
        <v>1130</v>
      </c>
      <c r="D45" s="105">
        <f>SUM(E45:X45)</f>
        <v>6573</v>
      </c>
      <c r="E45" s="106">
        <v>430</v>
      </c>
      <c r="F45" s="106">
        <v>496</v>
      </c>
      <c r="G45" s="106">
        <v>420</v>
      </c>
      <c r="H45" s="106">
        <v>339</v>
      </c>
      <c r="I45" s="106">
        <v>299</v>
      </c>
      <c r="J45" s="106">
        <v>464</v>
      </c>
      <c r="K45" s="106">
        <v>546</v>
      </c>
      <c r="L45" s="106">
        <v>416</v>
      </c>
      <c r="M45" s="106">
        <v>347</v>
      </c>
      <c r="N45" s="106">
        <v>445</v>
      </c>
      <c r="O45" s="106">
        <v>522</v>
      </c>
      <c r="P45" s="106">
        <v>562</v>
      </c>
      <c r="Q45" s="106">
        <v>426</v>
      </c>
      <c r="R45" s="106">
        <v>313</v>
      </c>
      <c r="S45" s="106">
        <v>236</v>
      </c>
      <c r="T45" s="106">
        <v>179</v>
      </c>
      <c r="U45" s="106">
        <v>99</v>
      </c>
      <c r="V45" s="106">
        <v>24</v>
      </c>
      <c r="W45" s="107">
        <v>10</v>
      </c>
      <c r="X45" s="108" t="s">
        <v>1200</v>
      </c>
      <c r="Z45" s="109"/>
    </row>
    <row r="46" spans="2:26" ht="15" customHeight="1">
      <c r="B46" s="100"/>
      <c r="C46" s="104" t="s">
        <v>1131</v>
      </c>
      <c r="D46" s="105">
        <f>SUM(E46:X46)</f>
        <v>7316</v>
      </c>
      <c r="E46" s="106">
        <v>497</v>
      </c>
      <c r="F46" s="106">
        <v>541</v>
      </c>
      <c r="G46" s="106">
        <v>476</v>
      </c>
      <c r="H46" s="106">
        <v>441</v>
      </c>
      <c r="I46" s="106">
        <v>331</v>
      </c>
      <c r="J46" s="106">
        <v>466</v>
      </c>
      <c r="K46" s="106">
        <v>569</v>
      </c>
      <c r="L46" s="106">
        <v>426</v>
      </c>
      <c r="M46" s="106">
        <v>380</v>
      </c>
      <c r="N46" s="106">
        <v>539</v>
      </c>
      <c r="O46" s="106">
        <v>561</v>
      </c>
      <c r="P46" s="106">
        <v>601</v>
      </c>
      <c r="Q46" s="106">
        <v>478</v>
      </c>
      <c r="R46" s="106">
        <v>352</v>
      </c>
      <c r="S46" s="106">
        <v>311</v>
      </c>
      <c r="T46" s="106">
        <v>196</v>
      </c>
      <c r="U46" s="106">
        <v>103</v>
      </c>
      <c r="V46" s="106">
        <v>34</v>
      </c>
      <c r="W46" s="107">
        <v>14</v>
      </c>
      <c r="X46" s="108" t="s">
        <v>1200</v>
      </c>
      <c r="Z46" s="109"/>
    </row>
    <row r="47" spans="2:26" ht="15" customHeight="1">
      <c r="B47" s="100"/>
      <c r="C47" s="104"/>
      <c r="D47" s="105"/>
      <c r="E47" s="106"/>
      <c r="F47" s="106"/>
      <c r="G47" s="106"/>
      <c r="H47" s="106"/>
      <c r="I47" s="106"/>
      <c r="J47" s="106"/>
      <c r="K47" s="106"/>
      <c r="L47" s="106"/>
      <c r="M47" s="106"/>
      <c r="N47" s="106"/>
      <c r="O47" s="106"/>
      <c r="P47" s="106"/>
      <c r="Q47" s="106"/>
      <c r="R47" s="106"/>
      <c r="S47" s="106"/>
      <c r="T47" s="106"/>
      <c r="U47" s="106"/>
      <c r="V47" s="106"/>
      <c r="W47" s="107"/>
      <c r="X47" s="108"/>
      <c r="Z47" s="109"/>
    </row>
    <row r="48" spans="2:26" ht="15" customHeight="1">
      <c r="B48" s="100"/>
      <c r="C48" s="104" t="s">
        <v>1134</v>
      </c>
      <c r="D48" s="105">
        <f>SUM(E48:X48)</f>
        <v>27512</v>
      </c>
      <c r="E48" s="106">
        <v>1896</v>
      </c>
      <c r="F48" s="106">
        <v>2042</v>
      </c>
      <c r="G48" s="106">
        <v>1933</v>
      </c>
      <c r="H48" s="106">
        <v>1537</v>
      </c>
      <c r="I48" s="106">
        <v>1426</v>
      </c>
      <c r="J48" s="106">
        <v>1714</v>
      </c>
      <c r="K48" s="106">
        <v>2230</v>
      </c>
      <c r="L48" s="106">
        <v>1806</v>
      </c>
      <c r="M48" s="106">
        <v>1532</v>
      </c>
      <c r="N48" s="106">
        <v>1737</v>
      </c>
      <c r="O48" s="106">
        <v>1904</v>
      </c>
      <c r="P48" s="106">
        <v>2171</v>
      </c>
      <c r="Q48" s="106">
        <v>1735</v>
      </c>
      <c r="R48" s="106">
        <v>1211</v>
      </c>
      <c r="S48" s="106">
        <v>1102</v>
      </c>
      <c r="T48" s="106">
        <v>797</v>
      </c>
      <c r="U48" s="106">
        <v>512</v>
      </c>
      <c r="V48" s="106">
        <v>182</v>
      </c>
      <c r="W48" s="107">
        <v>45</v>
      </c>
      <c r="X48" s="108" t="s">
        <v>1200</v>
      </c>
      <c r="Z48" s="109"/>
    </row>
    <row r="49" spans="2:26" ht="15" customHeight="1">
      <c r="B49" s="100"/>
      <c r="C49" s="104" t="s">
        <v>1136</v>
      </c>
      <c r="D49" s="105">
        <f>SUM(E49:X49)</f>
        <v>22171</v>
      </c>
      <c r="E49" s="106">
        <v>1464</v>
      </c>
      <c r="F49" s="106">
        <v>1468</v>
      </c>
      <c r="G49" s="106">
        <v>1324</v>
      </c>
      <c r="H49" s="106">
        <v>1240</v>
      </c>
      <c r="I49" s="106">
        <v>1105</v>
      </c>
      <c r="J49" s="106">
        <v>1528</v>
      </c>
      <c r="K49" s="106">
        <v>1754</v>
      </c>
      <c r="L49" s="106">
        <v>1422</v>
      </c>
      <c r="M49" s="106">
        <v>1162</v>
      </c>
      <c r="N49" s="106">
        <v>1494</v>
      </c>
      <c r="O49" s="106">
        <v>1780</v>
      </c>
      <c r="P49" s="106">
        <v>1917</v>
      </c>
      <c r="Q49" s="106">
        <v>1384</v>
      </c>
      <c r="R49" s="106">
        <v>1047</v>
      </c>
      <c r="S49" s="106">
        <v>905</v>
      </c>
      <c r="T49" s="106">
        <v>621</v>
      </c>
      <c r="U49" s="106">
        <v>390</v>
      </c>
      <c r="V49" s="106">
        <v>140</v>
      </c>
      <c r="W49" s="107">
        <v>26</v>
      </c>
      <c r="X49" s="108" t="s">
        <v>1200</v>
      </c>
      <c r="Z49" s="109"/>
    </row>
    <row r="50" spans="2:26" ht="15" customHeight="1">
      <c r="B50" s="100"/>
      <c r="C50" s="104" t="s">
        <v>1138</v>
      </c>
      <c r="D50" s="105">
        <f>SUM(E50:X50)</f>
        <v>12019</v>
      </c>
      <c r="E50" s="106">
        <v>715</v>
      </c>
      <c r="F50" s="106">
        <v>741</v>
      </c>
      <c r="G50" s="106">
        <v>785</v>
      </c>
      <c r="H50" s="106">
        <v>778</v>
      </c>
      <c r="I50" s="106">
        <v>553</v>
      </c>
      <c r="J50" s="106">
        <v>738</v>
      </c>
      <c r="K50" s="106">
        <v>877</v>
      </c>
      <c r="L50" s="106">
        <v>752</v>
      </c>
      <c r="M50" s="106">
        <v>761</v>
      </c>
      <c r="N50" s="106">
        <v>878</v>
      </c>
      <c r="O50" s="106">
        <v>1008</v>
      </c>
      <c r="P50" s="106">
        <v>966</v>
      </c>
      <c r="Q50" s="106">
        <v>761</v>
      </c>
      <c r="R50" s="106">
        <v>643</v>
      </c>
      <c r="S50" s="106">
        <v>495</v>
      </c>
      <c r="T50" s="106">
        <v>314</v>
      </c>
      <c r="U50" s="106">
        <v>181</v>
      </c>
      <c r="V50" s="106">
        <v>60</v>
      </c>
      <c r="W50" s="107">
        <v>13</v>
      </c>
      <c r="X50" s="108" t="s">
        <v>1200</v>
      </c>
      <c r="Z50" s="109"/>
    </row>
    <row r="51" spans="2:26" ht="15" customHeight="1">
      <c r="B51" s="100"/>
      <c r="C51" s="104" t="s">
        <v>1140</v>
      </c>
      <c r="D51" s="105">
        <f>SUM(E51:X51)</f>
        <v>18516</v>
      </c>
      <c r="E51" s="106">
        <v>1138</v>
      </c>
      <c r="F51" s="106">
        <v>1224</v>
      </c>
      <c r="G51" s="106">
        <v>1193</v>
      </c>
      <c r="H51" s="106">
        <v>964</v>
      </c>
      <c r="I51" s="106">
        <v>642</v>
      </c>
      <c r="J51" s="106">
        <v>1069</v>
      </c>
      <c r="K51" s="106">
        <v>1402</v>
      </c>
      <c r="L51" s="106">
        <v>1162</v>
      </c>
      <c r="M51" s="106">
        <v>1013</v>
      </c>
      <c r="N51" s="106">
        <v>1141</v>
      </c>
      <c r="O51" s="106">
        <v>1514</v>
      </c>
      <c r="P51" s="106">
        <v>1548</v>
      </c>
      <c r="Q51" s="106">
        <v>1297</v>
      </c>
      <c r="R51" s="106">
        <v>967</v>
      </c>
      <c r="S51" s="106">
        <v>924</v>
      </c>
      <c r="T51" s="106">
        <v>699</v>
      </c>
      <c r="U51" s="106">
        <v>417</v>
      </c>
      <c r="V51" s="106">
        <v>161</v>
      </c>
      <c r="W51" s="107">
        <v>41</v>
      </c>
      <c r="X51" s="108" t="s">
        <v>1200</v>
      </c>
      <c r="Z51" s="109"/>
    </row>
    <row r="52" spans="2:26" ht="15" customHeight="1">
      <c r="B52" s="100"/>
      <c r="C52" s="104" t="s">
        <v>1142</v>
      </c>
      <c r="D52" s="105">
        <f>SUM(E52:X52)</f>
        <v>10101</v>
      </c>
      <c r="E52" s="106">
        <v>728</v>
      </c>
      <c r="F52" s="106">
        <v>640</v>
      </c>
      <c r="G52" s="106">
        <v>524</v>
      </c>
      <c r="H52" s="106">
        <v>477</v>
      </c>
      <c r="I52" s="106">
        <v>399</v>
      </c>
      <c r="J52" s="106">
        <v>624</v>
      </c>
      <c r="K52" s="106">
        <v>827</v>
      </c>
      <c r="L52" s="106">
        <v>587</v>
      </c>
      <c r="M52" s="106">
        <v>552</v>
      </c>
      <c r="N52" s="106">
        <v>668</v>
      </c>
      <c r="O52" s="106">
        <v>873</v>
      </c>
      <c r="P52" s="106">
        <v>939</v>
      </c>
      <c r="Q52" s="106">
        <v>753</v>
      </c>
      <c r="R52" s="106">
        <v>543</v>
      </c>
      <c r="S52" s="106">
        <v>445</v>
      </c>
      <c r="T52" s="106">
        <v>294</v>
      </c>
      <c r="U52" s="106">
        <v>172</v>
      </c>
      <c r="V52" s="106">
        <v>48</v>
      </c>
      <c r="W52" s="107">
        <v>8</v>
      </c>
      <c r="X52" s="110" t="s">
        <v>1200</v>
      </c>
      <c r="Z52" s="109"/>
    </row>
    <row r="53" spans="2:26" ht="15" customHeight="1">
      <c r="B53" s="100"/>
      <c r="C53" s="104"/>
      <c r="D53" s="105"/>
      <c r="E53" s="106"/>
      <c r="F53" s="106"/>
      <c r="G53" s="106"/>
      <c r="H53" s="106"/>
      <c r="I53" s="106"/>
      <c r="J53" s="106"/>
      <c r="K53" s="106"/>
      <c r="L53" s="106"/>
      <c r="M53" s="106"/>
      <c r="N53" s="106"/>
      <c r="O53" s="106"/>
      <c r="P53" s="106"/>
      <c r="Q53" s="106"/>
      <c r="R53" s="106"/>
      <c r="S53" s="106"/>
      <c r="T53" s="106"/>
      <c r="U53" s="106"/>
      <c r="V53" s="106"/>
      <c r="W53" s="107"/>
      <c r="X53" s="110"/>
      <c r="Z53" s="109"/>
    </row>
    <row r="54" spans="2:26" ht="15" customHeight="1">
      <c r="B54" s="100"/>
      <c r="C54" s="104" t="s">
        <v>1145</v>
      </c>
      <c r="D54" s="105">
        <f aca="true" t="shared" si="8" ref="D54:D65">SUM(E54:X54)</f>
        <v>8071</v>
      </c>
      <c r="E54" s="106">
        <v>473</v>
      </c>
      <c r="F54" s="106">
        <v>545</v>
      </c>
      <c r="G54" s="106">
        <v>526</v>
      </c>
      <c r="H54" s="106">
        <v>491</v>
      </c>
      <c r="I54" s="106">
        <v>331</v>
      </c>
      <c r="J54" s="106">
        <v>433</v>
      </c>
      <c r="K54" s="106">
        <v>578</v>
      </c>
      <c r="L54" s="106">
        <v>509</v>
      </c>
      <c r="M54" s="106">
        <v>523</v>
      </c>
      <c r="N54" s="106">
        <v>586</v>
      </c>
      <c r="O54" s="106">
        <v>645</v>
      </c>
      <c r="P54" s="106">
        <v>648</v>
      </c>
      <c r="Q54" s="106">
        <v>473</v>
      </c>
      <c r="R54" s="106">
        <v>419</v>
      </c>
      <c r="S54" s="106">
        <v>388</v>
      </c>
      <c r="T54" s="106">
        <v>277</v>
      </c>
      <c r="U54" s="106">
        <v>162</v>
      </c>
      <c r="V54" s="106">
        <v>53</v>
      </c>
      <c r="W54" s="106">
        <v>11</v>
      </c>
      <c r="X54" s="110" t="s">
        <v>1200</v>
      </c>
      <c r="Z54" s="109"/>
    </row>
    <row r="55" spans="2:26" ht="15" customHeight="1">
      <c r="B55" s="100"/>
      <c r="C55" s="104" t="s">
        <v>1146</v>
      </c>
      <c r="D55" s="105">
        <f t="shared" si="8"/>
        <v>19333</v>
      </c>
      <c r="E55" s="106">
        <v>1229</v>
      </c>
      <c r="F55" s="106">
        <v>1370</v>
      </c>
      <c r="G55" s="106">
        <v>1326</v>
      </c>
      <c r="H55" s="106">
        <v>1097</v>
      </c>
      <c r="I55" s="106">
        <v>915</v>
      </c>
      <c r="J55" s="106">
        <v>1240</v>
      </c>
      <c r="K55" s="106">
        <v>1594</v>
      </c>
      <c r="L55" s="106">
        <v>1333</v>
      </c>
      <c r="M55" s="106">
        <v>1178</v>
      </c>
      <c r="N55" s="106">
        <v>1368</v>
      </c>
      <c r="O55" s="106">
        <v>1583</v>
      </c>
      <c r="P55" s="106">
        <v>1467</v>
      </c>
      <c r="Q55" s="106">
        <v>1110</v>
      </c>
      <c r="R55" s="106">
        <v>846</v>
      </c>
      <c r="S55" s="106">
        <v>720</v>
      </c>
      <c r="T55" s="106">
        <v>535</v>
      </c>
      <c r="U55" s="106">
        <v>290</v>
      </c>
      <c r="V55" s="106">
        <v>101</v>
      </c>
      <c r="W55" s="107">
        <v>31</v>
      </c>
      <c r="X55" s="110" t="s">
        <v>1200</v>
      </c>
      <c r="Z55" s="109"/>
    </row>
    <row r="56" spans="2:26" ht="15" customHeight="1">
      <c r="B56" s="100"/>
      <c r="C56" s="104" t="s">
        <v>1148</v>
      </c>
      <c r="D56" s="105">
        <f t="shared" si="8"/>
        <v>13475</v>
      </c>
      <c r="E56" s="106">
        <v>895</v>
      </c>
      <c r="F56" s="106">
        <v>958</v>
      </c>
      <c r="G56" s="106">
        <v>971</v>
      </c>
      <c r="H56" s="106">
        <v>766</v>
      </c>
      <c r="I56" s="106">
        <v>676</v>
      </c>
      <c r="J56" s="106">
        <v>817</v>
      </c>
      <c r="K56" s="106">
        <v>1095</v>
      </c>
      <c r="L56" s="106">
        <v>886</v>
      </c>
      <c r="M56" s="106">
        <v>727</v>
      </c>
      <c r="N56" s="106">
        <v>894</v>
      </c>
      <c r="O56" s="106">
        <v>1004</v>
      </c>
      <c r="P56" s="106">
        <v>973</v>
      </c>
      <c r="Q56" s="106">
        <v>822</v>
      </c>
      <c r="R56" s="106">
        <v>643</v>
      </c>
      <c r="S56" s="106">
        <v>592</v>
      </c>
      <c r="T56" s="106">
        <v>416</v>
      </c>
      <c r="U56" s="106">
        <v>231</v>
      </c>
      <c r="V56" s="106">
        <v>86</v>
      </c>
      <c r="W56" s="107">
        <v>23</v>
      </c>
      <c r="X56" s="110" t="s">
        <v>1200</v>
      </c>
      <c r="Z56" s="109"/>
    </row>
    <row r="57" spans="2:26" ht="15" customHeight="1">
      <c r="B57" s="100"/>
      <c r="C57" s="104" t="s">
        <v>1150</v>
      </c>
      <c r="D57" s="105">
        <f t="shared" si="8"/>
        <v>10503</v>
      </c>
      <c r="E57" s="106">
        <v>704</v>
      </c>
      <c r="F57" s="106">
        <v>715</v>
      </c>
      <c r="G57" s="106">
        <v>657</v>
      </c>
      <c r="H57" s="106">
        <v>712</v>
      </c>
      <c r="I57" s="106">
        <v>512</v>
      </c>
      <c r="J57" s="106">
        <v>726</v>
      </c>
      <c r="K57" s="106">
        <v>823</v>
      </c>
      <c r="L57" s="106">
        <v>640</v>
      </c>
      <c r="M57" s="106">
        <v>523</v>
      </c>
      <c r="N57" s="106">
        <v>706</v>
      </c>
      <c r="O57" s="106">
        <v>818</v>
      </c>
      <c r="P57" s="106">
        <v>816</v>
      </c>
      <c r="Q57" s="106">
        <v>663</v>
      </c>
      <c r="R57" s="106">
        <v>513</v>
      </c>
      <c r="S57" s="106">
        <v>421</v>
      </c>
      <c r="T57" s="106">
        <v>293</v>
      </c>
      <c r="U57" s="106">
        <v>172</v>
      </c>
      <c r="V57" s="106">
        <v>71</v>
      </c>
      <c r="W57" s="107">
        <v>18</v>
      </c>
      <c r="X57" s="110" t="s">
        <v>1200</v>
      </c>
      <c r="Z57" s="109"/>
    </row>
    <row r="58" spans="2:26" ht="15" customHeight="1">
      <c r="B58" s="100"/>
      <c r="C58" s="104" t="s">
        <v>1152</v>
      </c>
      <c r="D58" s="105">
        <f t="shared" si="8"/>
        <v>8578</v>
      </c>
      <c r="E58" s="106">
        <v>618</v>
      </c>
      <c r="F58" s="106">
        <v>638</v>
      </c>
      <c r="G58" s="106">
        <v>485</v>
      </c>
      <c r="H58" s="106">
        <v>449</v>
      </c>
      <c r="I58" s="106">
        <v>427</v>
      </c>
      <c r="J58" s="106">
        <v>568</v>
      </c>
      <c r="K58" s="106">
        <v>705</v>
      </c>
      <c r="L58" s="106">
        <v>512</v>
      </c>
      <c r="M58" s="106">
        <v>515</v>
      </c>
      <c r="N58" s="106">
        <v>597</v>
      </c>
      <c r="O58" s="106">
        <v>704</v>
      </c>
      <c r="P58" s="106">
        <v>651</v>
      </c>
      <c r="Q58" s="106">
        <v>472</v>
      </c>
      <c r="R58" s="106">
        <v>413</v>
      </c>
      <c r="S58" s="106">
        <v>358</v>
      </c>
      <c r="T58" s="106">
        <v>265</v>
      </c>
      <c r="U58" s="106">
        <v>137</v>
      </c>
      <c r="V58" s="106">
        <v>52</v>
      </c>
      <c r="W58" s="107">
        <v>12</v>
      </c>
      <c r="X58" s="110" t="s">
        <v>1200</v>
      </c>
      <c r="Z58" s="109"/>
    </row>
    <row r="59" spans="2:26" ht="15" customHeight="1">
      <c r="B59" s="100"/>
      <c r="C59" s="104" t="s">
        <v>1154</v>
      </c>
      <c r="D59" s="105">
        <f t="shared" si="8"/>
        <v>8373</v>
      </c>
      <c r="E59" s="106">
        <v>528</v>
      </c>
      <c r="F59" s="106">
        <v>583</v>
      </c>
      <c r="G59" s="106">
        <v>525</v>
      </c>
      <c r="H59" s="106">
        <v>448</v>
      </c>
      <c r="I59" s="106">
        <v>450</v>
      </c>
      <c r="J59" s="106">
        <v>526</v>
      </c>
      <c r="K59" s="106">
        <v>676</v>
      </c>
      <c r="L59" s="106">
        <v>537</v>
      </c>
      <c r="M59" s="106">
        <v>468</v>
      </c>
      <c r="N59" s="106">
        <v>590</v>
      </c>
      <c r="O59" s="106">
        <v>649</v>
      </c>
      <c r="P59" s="106">
        <v>666</v>
      </c>
      <c r="Q59" s="106">
        <v>465</v>
      </c>
      <c r="R59" s="106">
        <v>410</v>
      </c>
      <c r="S59" s="106">
        <v>360</v>
      </c>
      <c r="T59" s="106">
        <v>259</v>
      </c>
      <c r="U59" s="106">
        <v>151</v>
      </c>
      <c r="V59" s="106">
        <v>63</v>
      </c>
      <c r="W59" s="107">
        <v>19</v>
      </c>
      <c r="X59" s="110" t="s">
        <v>1200</v>
      </c>
      <c r="Z59" s="109"/>
    </row>
    <row r="60" spans="2:26" ht="15" customHeight="1">
      <c r="B60" s="100"/>
      <c r="C60" s="104" t="s">
        <v>1156</v>
      </c>
      <c r="D60" s="105">
        <f t="shared" si="8"/>
        <v>6648</v>
      </c>
      <c r="E60" s="106">
        <v>441</v>
      </c>
      <c r="F60" s="106">
        <v>442</v>
      </c>
      <c r="G60" s="106">
        <v>368</v>
      </c>
      <c r="H60" s="106">
        <v>310</v>
      </c>
      <c r="I60" s="106">
        <v>302</v>
      </c>
      <c r="J60" s="106">
        <v>413</v>
      </c>
      <c r="K60" s="106">
        <v>494</v>
      </c>
      <c r="L60" s="106">
        <v>391</v>
      </c>
      <c r="M60" s="106">
        <v>387</v>
      </c>
      <c r="N60" s="106">
        <v>413</v>
      </c>
      <c r="O60" s="106">
        <v>537</v>
      </c>
      <c r="P60" s="106">
        <v>589</v>
      </c>
      <c r="Q60" s="106">
        <v>451</v>
      </c>
      <c r="R60" s="106">
        <v>361</v>
      </c>
      <c r="S60" s="106">
        <v>334</v>
      </c>
      <c r="T60" s="106">
        <v>235</v>
      </c>
      <c r="U60" s="106">
        <v>126</v>
      </c>
      <c r="V60" s="106">
        <v>44</v>
      </c>
      <c r="W60" s="107">
        <v>10</v>
      </c>
      <c r="X60" s="110" t="s">
        <v>1200</v>
      </c>
      <c r="Z60" s="109"/>
    </row>
    <row r="61" spans="2:26" ht="15" customHeight="1">
      <c r="B61" s="100"/>
      <c r="C61" s="104" t="s">
        <v>1158</v>
      </c>
      <c r="D61" s="105">
        <f t="shared" si="8"/>
        <v>13242</v>
      </c>
      <c r="E61" s="106">
        <v>756</v>
      </c>
      <c r="F61" s="106">
        <v>931</v>
      </c>
      <c r="G61" s="106">
        <v>978</v>
      </c>
      <c r="H61" s="106">
        <v>890</v>
      </c>
      <c r="I61" s="106">
        <v>408</v>
      </c>
      <c r="J61" s="106">
        <v>666</v>
      </c>
      <c r="K61" s="106">
        <v>900</v>
      </c>
      <c r="L61" s="106">
        <v>862</v>
      </c>
      <c r="M61" s="106">
        <v>803</v>
      </c>
      <c r="N61" s="106">
        <v>897</v>
      </c>
      <c r="O61" s="106">
        <v>1013</v>
      </c>
      <c r="P61" s="106">
        <v>1047</v>
      </c>
      <c r="Q61" s="106">
        <v>906</v>
      </c>
      <c r="R61" s="106">
        <v>694</v>
      </c>
      <c r="S61" s="106">
        <v>631</v>
      </c>
      <c r="T61" s="106">
        <v>474</v>
      </c>
      <c r="U61" s="106">
        <v>254</v>
      </c>
      <c r="V61" s="106">
        <v>101</v>
      </c>
      <c r="W61" s="107">
        <v>31</v>
      </c>
      <c r="X61" s="110" t="s">
        <v>1200</v>
      </c>
      <c r="Z61" s="109"/>
    </row>
    <row r="62" spans="2:26" ht="15" customHeight="1">
      <c r="B62" s="100"/>
      <c r="C62" s="104" t="s">
        <v>1160</v>
      </c>
      <c r="D62" s="111">
        <f t="shared" si="8"/>
        <v>20189</v>
      </c>
      <c r="E62" s="106">
        <v>1234</v>
      </c>
      <c r="F62" s="106">
        <v>1341</v>
      </c>
      <c r="G62" s="106">
        <v>1430</v>
      </c>
      <c r="H62" s="106">
        <v>1136</v>
      </c>
      <c r="I62" s="106">
        <v>916</v>
      </c>
      <c r="J62" s="106">
        <v>1240</v>
      </c>
      <c r="K62" s="106">
        <v>1564</v>
      </c>
      <c r="L62" s="106">
        <v>1381</v>
      </c>
      <c r="M62" s="106">
        <v>1201</v>
      </c>
      <c r="N62" s="106">
        <v>1386</v>
      </c>
      <c r="O62" s="106">
        <v>1540</v>
      </c>
      <c r="P62" s="106">
        <v>1641</v>
      </c>
      <c r="Q62" s="106">
        <v>1268</v>
      </c>
      <c r="R62" s="106">
        <v>953</v>
      </c>
      <c r="S62" s="106">
        <v>832</v>
      </c>
      <c r="T62" s="106">
        <v>594</v>
      </c>
      <c r="U62" s="106">
        <v>366</v>
      </c>
      <c r="V62" s="106">
        <v>126</v>
      </c>
      <c r="W62" s="107">
        <v>40</v>
      </c>
      <c r="X62" s="110" t="s">
        <v>1200</v>
      </c>
      <c r="Z62" s="109"/>
    </row>
    <row r="63" spans="2:26" ht="15" customHeight="1">
      <c r="B63" s="100"/>
      <c r="C63" s="104" t="s">
        <v>1162</v>
      </c>
      <c r="D63" s="105">
        <f t="shared" si="8"/>
        <v>8265</v>
      </c>
      <c r="E63" s="106">
        <v>488</v>
      </c>
      <c r="F63" s="106">
        <v>578</v>
      </c>
      <c r="G63" s="106">
        <v>511</v>
      </c>
      <c r="H63" s="106">
        <v>463</v>
      </c>
      <c r="I63" s="106">
        <v>354</v>
      </c>
      <c r="J63" s="106">
        <v>491</v>
      </c>
      <c r="K63" s="106">
        <v>654</v>
      </c>
      <c r="L63" s="106">
        <v>573</v>
      </c>
      <c r="M63" s="106">
        <v>475</v>
      </c>
      <c r="N63" s="106">
        <v>532</v>
      </c>
      <c r="O63" s="106">
        <v>691</v>
      </c>
      <c r="P63" s="106">
        <v>666</v>
      </c>
      <c r="Q63" s="106">
        <v>517</v>
      </c>
      <c r="R63" s="106">
        <v>432</v>
      </c>
      <c r="S63" s="106">
        <v>377</v>
      </c>
      <c r="T63" s="106">
        <v>257</v>
      </c>
      <c r="U63" s="106">
        <v>135</v>
      </c>
      <c r="V63" s="106">
        <v>57</v>
      </c>
      <c r="W63" s="107">
        <v>14</v>
      </c>
      <c r="X63" s="110" t="s">
        <v>1200</v>
      </c>
      <c r="Z63" s="109"/>
    </row>
    <row r="64" spans="2:26" ht="15" customHeight="1">
      <c r="B64" s="100"/>
      <c r="C64" s="104" t="s">
        <v>1164</v>
      </c>
      <c r="D64" s="105">
        <f t="shared" si="8"/>
        <v>6188</v>
      </c>
      <c r="E64" s="106">
        <v>383</v>
      </c>
      <c r="F64" s="106">
        <v>391</v>
      </c>
      <c r="G64" s="106">
        <v>416</v>
      </c>
      <c r="H64" s="106">
        <v>360</v>
      </c>
      <c r="I64" s="106">
        <v>254</v>
      </c>
      <c r="J64" s="106">
        <v>398</v>
      </c>
      <c r="K64" s="106">
        <v>448</v>
      </c>
      <c r="L64" s="106">
        <v>412</v>
      </c>
      <c r="M64" s="106">
        <v>342</v>
      </c>
      <c r="N64" s="106">
        <v>461</v>
      </c>
      <c r="O64" s="106">
        <v>494</v>
      </c>
      <c r="P64" s="106">
        <v>506</v>
      </c>
      <c r="Q64" s="106">
        <v>403</v>
      </c>
      <c r="R64" s="106">
        <v>305</v>
      </c>
      <c r="S64" s="106">
        <v>272</v>
      </c>
      <c r="T64" s="106">
        <v>205</v>
      </c>
      <c r="U64" s="106">
        <v>95</v>
      </c>
      <c r="V64" s="106">
        <v>38</v>
      </c>
      <c r="W64" s="107">
        <v>5</v>
      </c>
      <c r="X64" s="110" t="s">
        <v>1200</v>
      </c>
      <c r="Z64" s="109"/>
    </row>
    <row r="65" spans="2:26" ht="15" customHeight="1">
      <c r="B65" s="112"/>
      <c r="C65" s="113" t="s">
        <v>1166</v>
      </c>
      <c r="D65" s="114">
        <f t="shared" si="8"/>
        <v>7990</v>
      </c>
      <c r="E65" s="115">
        <v>512</v>
      </c>
      <c r="F65" s="115">
        <v>553</v>
      </c>
      <c r="G65" s="115">
        <v>498</v>
      </c>
      <c r="H65" s="115">
        <v>398</v>
      </c>
      <c r="I65" s="115">
        <v>312</v>
      </c>
      <c r="J65" s="115">
        <v>473</v>
      </c>
      <c r="K65" s="115">
        <v>704</v>
      </c>
      <c r="L65" s="115">
        <v>555</v>
      </c>
      <c r="M65" s="115">
        <v>452</v>
      </c>
      <c r="N65" s="115">
        <v>497</v>
      </c>
      <c r="O65" s="115">
        <v>638</v>
      </c>
      <c r="P65" s="115">
        <v>649</v>
      </c>
      <c r="Q65" s="115">
        <v>533</v>
      </c>
      <c r="R65" s="115">
        <v>459</v>
      </c>
      <c r="S65" s="115">
        <v>285</v>
      </c>
      <c r="T65" s="115">
        <v>250</v>
      </c>
      <c r="U65" s="115">
        <v>157</v>
      </c>
      <c r="V65" s="115">
        <v>53</v>
      </c>
      <c r="W65" s="116">
        <v>12</v>
      </c>
      <c r="X65" s="117" t="s">
        <v>1200</v>
      </c>
      <c r="Z65" s="109"/>
    </row>
    <row r="66" spans="2:23" ht="15" customHeight="1">
      <c r="B66" s="86"/>
      <c r="F66" s="66"/>
      <c r="G66" s="66"/>
      <c r="H66" s="66"/>
      <c r="I66" s="66"/>
      <c r="J66" s="66"/>
      <c r="K66" s="66"/>
      <c r="L66" s="66"/>
      <c r="M66" s="66"/>
      <c r="N66" s="66"/>
      <c r="O66" s="66"/>
      <c r="P66" s="66"/>
      <c r="Q66" s="66"/>
      <c r="R66" s="66"/>
      <c r="S66" s="66"/>
      <c r="T66" s="66"/>
      <c r="U66" s="66"/>
      <c r="V66" s="66"/>
      <c r="W66" s="66"/>
    </row>
    <row r="67" spans="6:23" ht="12">
      <c r="F67" s="66"/>
      <c r="G67" s="66"/>
      <c r="H67" s="66"/>
      <c r="I67" s="66"/>
      <c r="J67" s="66"/>
      <c r="K67" s="66"/>
      <c r="L67" s="66"/>
      <c r="M67" s="66"/>
      <c r="N67" s="66"/>
      <c r="O67" s="66"/>
      <c r="P67" s="66"/>
      <c r="Q67" s="66"/>
      <c r="R67" s="66"/>
      <c r="S67" s="66"/>
      <c r="T67" s="66"/>
      <c r="U67" s="66"/>
      <c r="V67" s="66"/>
      <c r="W67" s="66"/>
    </row>
    <row r="68" spans="6:23" ht="12">
      <c r="F68" s="66"/>
      <c r="G68" s="66"/>
      <c r="H68" s="66"/>
      <c r="I68" s="66"/>
      <c r="J68" s="66"/>
      <c r="K68" s="66"/>
      <c r="L68" s="66"/>
      <c r="M68" s="66"/>
      <c r="N68" s="66"/>
      <c r="O68" s="66"/>
      <c r="P68" s="66"/>
      <c r="Q68" s="66"/>
      <c r="R68" s="66"/>
      <c r="S68" s="66"/>
      <c r="T68" s="66"/>
      <c r="U68" s="66"/>
      <c r="V68" s="66"/>
      <c r="W68" s="66"/>
    </row>
    <row r="69" spans="6:23" ht="12">
      <c r="F69" s="66"/>
      <c r="G69" s="66"/>
      <c r="H69" s="66"/>
      <c r="I69" s="66"/>
      <c r="J69" s="66"/>
      <c r="K69" s="66"/>
      <c r="L69" s="66"/>
      <c r="M69" s="66"/>
      <c r="N69" s="66"/>
      <c r="O69" s="66"/>
      <c r="P69" s="66"/>
      <c r="Q69" s="66"/>
      <c r="R69" s="66"/>
      <c r="S69" s="66"/>
      <c r="T69" s="66"/>
      <c r="U69" s="66"/>
      <c r="V69" s="66"/>
      <c r="W69" s="66"/>
    </row>
    <row r="70" spans="6:23" ht="12">
      <c r="F70" s="66"/>
      <c r="G70" s="66"/>
      <c r="H70" s="66"/>
      <c r="I70" s="66"/>
      <c r="J70" s="66"/>
      <c r="K70" s="66"/>
      <c r="L70" s="66"/>
      <c r="M70" s="66"/>
      <c r="N70" s="66"/>
      <c r="O70" s="66"/>
      <c r="P70" s="66"/>
      <c r="Q70" s="66"/>
      <c r="R70" s="66"/>
      <c r="S70" s="66"/>
      <c r="T70" s="66"/>
      <c r="U70" s="66"/>
      <c r="V70" s="66"/>
      <c r="W70" s="66"/>
    </row>
    <row r="71" spans="6:23" ht="12">
      <c r="F71" s="66"/>
      <c r="G71" s="66"/>
      <c r="H71" s="66"/>
      <c r="I71" s="66"/>
      <c r="J71" s="66"/>
      <c r="K71" s="66"/>
      <c r="L71" s="66"/>
      <c r="M71" s="66"/>
      <c r="N71" s="66"/>
      <c r="O71" s="66"/>
      <c r="P71" s="66"/>
      <c r="Q71" s="66"/>
      <c r="R71" s="66"/>
      <c r="S71" s="66"/>
      <c r="T71" s="66"/>
      <c r="U71" s="66"/>
      <c r="V71" s="66"/>
      <c r="W71" s="66"/>
    </row>
    <row r="72" spans="6:23" ht="12">
      <c r="F72" s="66"/>
      <c r="G72" s="66"/>
      <c r="H72" s="66"/>
      <c r="I72" s="66"/>
      <c r="J72" s="66"/>
      <c r="K72" s="66"/>
      <c r="L72" s="66"/>
      <c r="M72" s="66"/>
      <c r="N72" s="66"/>
      <c r="O72" s="66"/>
      <c r="P72" s="66"/>
      <c r="Q72" s="66"/>
      <c r="R72" s="66"/>
      <c r="S72" s="66"/>
      <c r="T72" s="66"/>
      <c r="U72" s="66"/>
      <c r="V72" s="66"/>
      <c r="W72" s="66"/>
    </row>
    <row r="73" spans="6:23" ht="12">
      <c r="F73" s="66"/>
      <c r="G73" s="66"/>
      <c r="H73" s="66"/>
      <c r="I73" s="66"/>
      <c r="J73" s="66"/>
      <c r="K73" s="66"/>
      <c r="L73" s="66"/>
      <c r="M73" s="66"/>
      <c r="N73" s="66"/>
      <c r="O73" s="66"/>
      <c r="P73" s="66"/>
      <c r="Q73" s="66"/>
      <c r="R73" s="66"/>
      <c r="S73" s="66"/>
      <c r="T73" s="66"/>
      <c r="U73" s="66"/>
      <c r="V73" s="66"/>
      <c r="W73" s="66"/>
    </row>
  </sheetData>
  <mergeCells count="8">
    <mergeCell ref="B4:C4"/>
    <mergeCell ref="B6:C6"/>
    <mergeCell ref="B8:C8"/>
    <mergeCell ref="B14:C14"/>
    <mergeCell ref="B9:C9"/>
    <mergeCell ref="B11:C11"/>
    <mergeCell ref="B12:C12"/>
    <mergeCell ref="B13:C13"/>
  </mergeCells>
  <printOptions/>
  <pageMargins left="0.75" right="0.75" top="1" bottom="1" header="0.512" footer="0.512"/>
  <pageSetup orientation="portrait" paperSize="9"/>
</worksheet>
</file>

<file path=xl/worksheets/sheet40.xml><?xml version="1.0" encoding="utf-8"?>
<worksheet xmlns="http://schemas.openxmlformats.org/spreadsheetml/2006/main" xmlns:r="http://schemas.openxmlformats.org/officeDocument/2006/relationships">
  <sheetPr codeName="Sheet3"/>
  <dimension ref="B1:K18"/>
  <sheetViews>
    <sheetView workbookViewId="0" topLeftCell="A1">
      <selection activeCell="A1" sqref="A1"/>
    </sheetView>
  </sheetViews>
  <sheetFormatPr defaultColWidth="9.00390625" defaultRowHeight="13.5"/>
  <cols>
    <col min="1" max="1" width="2.625" style="23" customWidth="1"/>
    <col min="2" max="3" width="10.625" style="23" customWidth="1"/>
    <col min="4" max="5" width="9.00390625" style="23" customWidth="1"/>
    <col min="6" max="6" width="10.125" style="23" customWidth="1"/>
    <col min="7" max="8" width="9.00390625" style="23" customWidth="1"/>
    <col min="9" max="9" width="10.125" style="23" customWidth="1"/>
    <col min="10" max="16384" width="9.00390625" style="23" customWidth="1"/>
  </cols>
  <sheetData>
    <row r="1" spans="2:8" ht="14.25">
      <c r="B1" s="24" t="s">
        <v>1010</v>
      </c>
      <c r="F1" s="1149"/>
      <c r="G1" s="1149"/>
      <c r="H1" s="1149"/>
    </row>
    <row r="2" ht="12">
      <c r="C2" s="26"/>
    </row>
    <row r="3" spans="2:11" ht="12.75" thickBot="1">
      <c r="B3" s="26" t="s">
        <v>1003</v>
      </c>
      <c r="C3" s="26"/>
      <c r="K3" s="23" t="s">
        <v>1004</v>
      </c>
    </row>
    <row r="4" spans="2:11" ht="20.25" customHeight="1" thickTop="1">
      <c r="B4" s="1613" t="s">
        <v>996</v>
      </c>
      <c r="C4" s="1570" t="s">
        <v>997</v>
      </c>
      <c r="D4" s="1570"/>
      <c r="E4" s="1570"/>
      <c r="F4" s="1710" t="s">
        <v>1005</v>
      </c>
      <c r="G4" s="1710"/>
      <c r="H4" s="1710"/>
      <c r="I4" s="1710" t="s">
        <v>1006</v>
      </c>
      <c r="J4" s="1710"/>
      <c r="K4" s="1710"/>
    </row>
    <row r="5" spans="2:11" ht="22.5" customHeight="1">
      <c r="B5" s="1697"/>
      <c r="C5" s="1150" t="s">
        <v>1007</v>
      </c>
      <c r="D5" s="1150">
        <v>57</v>
      </c>
      <c r="E5" s="1150">
        <v>58</v>
      </c>
      <c r="F5" s="1150">
        <v>56</v>
      </c>
      <c r="G5" s="1150">
        <v>57</v>
      </c>
      <c r="H5" s="1150">
        <v>58</v>
      </c>
      <c r="I5" s="1150">
        <v>56</v>
      </c>
      <c r="J5" s="1150">
        <v>57</v>
      </c>
      <c r="K5" s="1150">
        <v>58</v>
      </c>
    </row>
    <row r="6" spans="2:11" ht="9" customHeight="1">
      <c r="B6" s="1016"/>
      <c r="C6" s="1151"/>
      <c r="D6" s="1152"/>
      <c r="E6" s="1152"/>
      <c r="F6" s="1152"/>
      <c r="G6" s="1152"/>
      <c r="H6" s="1152"/>
      <c r="I6" s="1152"/>
      <c r="J6" s="1152"/>
      <c r="K6" s="1153"/>
    </row>
    <row r="7" spans="2:11" s="1131" customFormat="1" ht="28.5" customHeight="1">
      <c r="B7" s="30" t="s">
        <v>1116</v>
      </c>
      <c r="C7" s="45">
        <f>SUM(C9:C17)</f>
        <v>302912</v>
      </c>
      <c r="D7" s="46">
        <f>SUM(D9:D17)</f>
        <v>309612</v>
      </c>
      <c r="E7" s="46">
        <f>SUM(E9:E17)</f>
        <v>310367</v>
      </c>
      <c r="F7" s="46">
        <f aca="true" t="shared" si="0" ref="F7:K7">SUM(F9:F16)</f>
        <v>155684</v>
      </c>
      <c r="G7" s="46">
        <f t="shared" si="0"/>
        <v>157248</v>
      </c>
      <c r="H7" s="46">
        <f t="shared" si="0"/>
        <v>158727</v>
      </c>
      <c r="I7" s="46">
        <f t="shared" si="0"/>
        <v>147228</v>
      </c>
      <c r="J7" s="46">
        <f t="shared" si="0"/>
        <v>152364</v>
      </c>
      <c r="K7" s="1154">
        <f t="shared" si="0"/>
        <v>151640</v>
      </c>
    </row>
    <row r="8" spans="2:11" ht="9" customHeight="1">
      <c r="B8" s="176"/>
      <c r="C8" s="143"/>
      <c r="D8" s="144"/>
      <c r="E8" s="144"/>
      <c r="F8" s="144"/>
      <c r="G8" s="144"/>
      <c r="H8" s="144"/>
      <c r="I8" s="144"/>
      <c r="J8" s="144"/>
      <c r="K8" s="1155"/>
    </row>
    <row r="9" spans="2:11" ht="19.5" customHeight="1">
      <c r="B9" s="51" t="s">
        <v>998</v>
      </c>
      <c r="C9" s="52">
        <v>13091</v>
      </c>
      <c r="D9" s="53">
        <v>12369</v>
      </c>
      <c r="E9" s="53">
        <v>12530</v>
      </c>
      <c r="F9" s="53">
        <v>7322</v>
      </c>
      <c r="G9" s="53">
        <v>6948</v>
      </c>
      <c r="H9" s="53">
        <v>6891</v>
      </c>
      <c r="I9" s="53">
        <v>5769</v>
      </c>
      <c r="J9" s="53">
        <v>5421</v>
      </c>
      <c r="K9" s="1085">
        <v>5639</v>
      </c>
    </row>
    <row r="10" spans="2:11" ht="19.5" customHeight="1">
      <c r="B10" s="51" t="s">
        <v>999</v>
      </c>
      <c r="C10" s="52">
        <v>89312</v>
      </c>
      <c r="D10" s="53">
        <v>90962</v>
      </c>
      <c r="E10" s="53">
        <v>91238</v>
      </c>
      <c r="F10" s="53">
        <v>42324</v>
      </c>
      <c r="G10" s="53">
        <v>43955</v>
      </c>
      <c r="H10" s="53">
        <v>44137</v>
      </c>
      <c r="I10" s="53">
        <v>46988</v>
      </c>
      <c r="J10" s="53">
        <v>47007</v>
      </c>
      <c r="K10" s="1085">
        <v>47101</v>
      </c>
    </row>
    <row r="11" spans="2:11" ht="19.5" customHeight="1">
      <c r="B11" s="51" t="s">
        <v>1000</v>
      </c>
      <c r="C11" s="52">
        <v>26652</v>
      </c>
      <c r="D11" s="53">
        <v>25853</v>
      </c>
      <c r="E11" s="53">
        <v>28580</v>
      </c>
      <c r="F11" s="53">
        <v>9665</v>
      </c>
      <c r="G11" s="53">
        <v>10632</v>
      </c>
      <c r="H11" s="53">
        <v>11851</v>
      </c>
      <c r="I11" s="53">
        <v>16987</v>
      </c>
      <c r="J11" s="53">
        <v>15221</v>
      </c>
      <c r="K11" s="1085">
        <v>16729</v>
      </c>
    </row>
    <row r="12" spans="2:11" ht="19.5" customHeight="1">
      <c r="B12" s="51" t="s">
        <v>1001</v>
      </c>
      <c r="C12" s="52">
        <v>13763</v>
      </c>
      <c r="D12" s="53">
        <v>12090</v>
      </c>
      <c r="E12" s="53">
        <v>10259</v>
      </c>
      <c r="F12" s="53">
        <v>8394</v>
      </c>
      <c r="G12" s="53">
        <v>7409</v>
      </c>
      <c r="H12" s="53">
        <v>6786</v>
      </c>
      <c r="I12" s="53">
        <v>5369</v>
      </c>
      <c r="J12" s="53">
        <v>4681</v>
      </c>
      <c r="K12" s="1085">
        <v>3473</v>
      </c>
    </row>
    <row r="13" spans="2:11" ht="19.5" customHeight="1">
      <c r="B13" s="51"/>
      <c r="C13" s="50"/>
      <c r="D13" s="26"/>
      <c r="E13" s="26"/>
      <c r="F13" s="53"/>
      <c r="G13" s="53"/>
      <c r="H13" s="53"/>
      <c r="I13" s="53"/>
      <c r="J13" s="53"/>
      <c r="K13" s="1085"/>
    </row>
    <row r="14" spans="2:11" ht="19.5" customHeight="1">
      <c r="B14" s="51" t="s">
        <v>1002</v>
      </c>
      <c r="C14" s="50">
        <v>113803</v>
      </c>
      <c r="D14" s="26">
        <v>120247</v>
      </c>
      <c r="E14" s="26">
        <v>118448</v>
      </c>
      <c r="F14" s="53">
        <v>65200</v>
      </c>
      <c r="G14" s="53">
        <v>65697</v>
      </c>
      <c r="H14" s="53">
        <v>65654</v>
      </c>
      <c r="I14" s="53">
        <v>48603</v>
      </c>
      <c r="J14" s="53">
        <v>54550</v>
      </c>
      <c r="K14" s="1085">
        <v>52794</v>
      </c>
    </row>
    <row r="15" spans="2:11" ht="19.5" customHeight="1">
      <c r="B15" s="51" t="s">
        <v>1008</v>
      </c>
      <c r="C15" s="52">
        <v>26910</v>
      </c>
      <c r="D15" s="53">
        <v>27426</v>
      </c>
      <c r="E15" s="53">
        <v>24891</v>
      </c>
      <c r="F15" s="53">
        <v>11837</v>
      </c>
      <c r="G15" s="53">
        <v>11284</v>
      </c>
      <c r="H15" s="53">
        <v>10259</v>
      </c>
      <c r="I15" s="53">
        <v>15073</v>
      </c>
      <c r="J15" s="53">
        <v>16142</v>
      </c>
      <c r="K15" s="1085">
        <v>14632</v>
      </c>
    </row>
    <row r="16" spans="2:11" ht="19.5" customHeight="1">
      <c r="B16" s="51" t="s">
        <v>678</v>
      </c>
      <c r="C16" s="52">
        <v>19381</v>
      </c>
      <c r="D16" s="53">
        <v>20665</v>
      </c>
      <c r="E16" s="53">
        <v>24421</v>
      </c>
      <c r="F16" s="53">
        <v>10942</v>
      </c>
      <c r="G16" s="53">
        <v>11323</v>
      </c>
      <c r="H16" s="53">
        <v>13149</v>
      </c>
      <c r="I16" s="53">
        <v>8439</v>
      </c>
      <c r="J16" s="53">
        <v>9342</v>
      </c>
      <c r="K16" s="1085">
        <v>11272</v>
      </c>
    </row>
    <row r="17" spans="2:11" ht="10.5" customHeight="1">
      <c r="B17" s="54"/>
      <c r="C17" s="55"/>
      <c r="D17" s="57"/>
      <c r="E17" s="57"/>
      <c r="F17" s="57"/>
      <c r="G17" s="57"/>
      <c r="H17" s="57"/>
      <c r="I17" s="1156"/>
      <c r="J17" s="1156"/>
      <c r="K17" s="59"/>
    </row>
    <row r="18" spans="2:8" ht="19.5" customHeight="1">
      <c r="B18" s="23" t="s">
        <v>1009</v>
      </c>
      <c r="H18" s="1157"/>
    </row>
    <row r="20" ht="12.75"/>
  </sheetData>
  <mergeCells count="4">
    <mergeCell ref="B4:B5"/>
    <mergeCell ref="C4:E4"/>
    <mergeCell ref="F4:H4"/>
    <mergeCell ref="I4:K4"/>
  </mergeCells>
  <printOptions/>
  <pageMargins left="0.75" right="0.75" top="1" bottom="1" header="0.512" footer="0.512"/>
  <pageSetup orientation="portrait" paperSize="9"/>
  <drawing r:id="rId1"/>
</worksheet>
</file>

<file path=xl/worksheets/sheet41.xml><?xml version="1.0" encoding="utf-8"?>
<worksheet xmlns="http://schemas.openxmlformats.org/spreadsheetml/2006/main" xmlns:r="http://schemas.openxmlformats.org/officeDocument/2006/relationships">
  <dimension ref="A2:AF66"/>
  <sheetViews>
    <sheetView workbookViewId="0" topLeftCell="A1">
      <selection activeCell="A1" sqref="A1"/>
    </sheetView>
  </sheetViews>
  <sheetFormatPr defaultColWidth="9.00390625" defaultRowHeight="13.5"/>
  <cols>
    <col min="1" max="1" width="7.75390625" style="1158" customWidth="1"/>
    <col min="2" max="12" width="6.625" style="1158" customWidth="1"/>
    <col min="13" max="13" width="7.625" style="1158" customWidth="1"/>
    <col min="14" max="14" width="7.625" style="1158" bestFit="1" customWidth="1"/>
    <col min="15" max="16" width="6.625" style="1158" customWidth="1"/>
    <col min="17" max="17" width="10.375" style="1158" customWidth="1"/>
    <col min="18" max="18" width="10.625" style="1158" customWidth="1"/>
    <col min="19" max="22" width="6.625" style="1158" customWidth="1"/>
    <col min="23" max="23" width="10.25390625" style="1158" bestFit="1" customWidth="1"/>
    <col min="24" max="25" width="13.25390625" style="1158" customWidth="1"/>
    <col min="26" max="26" width="13.375" style="1158" customWidth="1"/>
    <col min="27" max="27" width="13.00390625" style="1158" customWidth="1"/>
    <col min="28" max="28" width="7.875" style="1158" customWidth="1"/>
    <col min="29" max="29" width="8.00390625" style="1158" customWidth="1"/>
    <col min="30" max="30" width="8.50390625" style="1158" bestFit="1" customWidth="1"/>
    <col min="31" max="31" width="7.50390625" style="1158" customWidth="1"/>
    <col min="32" max="32" width="7.625" style="1158" customWidth="1"/>
    <col min="33" max="16384" width="6.625" style="1158" customWidth="1"/>
  </cols>
  <sheetData>
    <row r="2" ht="14.25">
      <c r="B2" s="1159" t="s">
        <v>1063</v>
      </c>
    </row>
    <row r="4" spans="1:31" ht="15.75" customHeight="1">
      <c r="A4" s="1130" t="s">
        <v>1032</v>
      </c>
      <c r="B4" s="1159"/>
      <c r="C4" s="1159"/>
      <c r="D4" s="1159"/>
      <c r="E4" s="1159"/>
      <c r="F4" s="1159"/>
      <c r="G4" s="1159"/>
      <c r="H4" s="1160"/>
      <c r="I4" s="1160"/>
      <c r="J4" s="1160"/>
      <c r="K4" s="1160"/>
      <c r="L4" s="1160"/>
      <c r="AC4" s="1714" t="s">
        <v>1033</v>
      </c>
      <c r="AE4" s="1161" t="s">
        <v>1034</v>
      </c>
    </row>
    <row r="5" spans="1:32" ht="15.75" customHeight="1" thickBot="1">
      <c r="A5" s="1160"/>
      <c r="AC5" s="1715"/>
      <c r="AD5" s="1716" t="s">
        <v>1035</v>
      </c>
      <c r="AE5" s="1716"/>
      <c r="AF5" s="1716"/>
    </row>
    <row r="6" spans="1:32" s="1130" customFormat="1" ht="15.75" customHeight="1" thickTop="1">
      <c r="A6" s="1472" t="s">
        <v>1036</v>
      </c>
      <c r="B6" s="1672" t="s">
        <v>1037</v>
      </c>
      <c r="C6" s="1673"/>
      <c r="D6" s="1673"/>
      <c r="E6" s="1673"/>
      <c r="F6" s="1673"/>
      <c r="G6" s="1673"/>
      <c r="H6" s="1674"/>
      <c r="I6" s="1672" t="s">
        <v>1038</v>
      </c>
      <c r="J6" s="1673"/>
      <c r="K6" s="1673"/>
      <c r="L6" s="1674"/>
      <c r="M6" s="1719" t="s">
        <v>1039</v>
      </c>
      <c r="N6" s="1719"/>
      <c r="O6" s="1472" t="s">
        <v>1040</v>
      </c>
      <c r="P6" s="1720" t="s">
        <v>1041</v>
      </c>
      <c r="Q6" s="1723" t="s">
        <v>1042</v>
      </c>
      <c r="R6" s="1724"/>
      <c r="S6" s="1719" t="s">
        <v>1043</v>
      </c>
      <c r="T6" s="1719"/>
      <c r="U6" s="1719"/>
      <c r="V6" s="1719"/>
      <c r="W6" s="1472" t="s">
        <v>1044</v>
      </c>
      <c r="X6" s="1673" t="s">
        <v>1045</v>
      </c>
      <c r="Y6" s="1673"/>
      <c r="Z6" s="1673"/>
      <c r="AA6" s="1673"/>
      <c r="AB6" s="1673"/>
      <c r="AC6" s="1673"/>
      <c r="AD6" s="1673"/>
      <c r="AE6" s="1673"/>
      <c r="AF6" s="1674"/>
    </row>
    <row r="7" spans="1:32" s="1130" customFormat="1" ht="15.75" customHeight="1">
      <c r="A7" s="1717"/>
      <c r="B7" s="1162"/>
      <c r="C7" s="1162"/>
      <c r="D7" s="1162"/>
      <c r="E7" s="1162"/>
      <c r="F7" s="1162"/>
      <c r="G7" s="1162"/>
      <c r="H7" s="1162"/>
      <c r="I7" s="1162"/>
      <c r="J7" s="1162"/>
      <c r="K7" s="1162"/>
      <c r="L7" s="1162"/>
      <c r="M7" s="1163"/>
      <c r="N7" s="1162"/>
      <c r="O7" s="1473"/>
      <c r="P7" s="1721"/>
      <c r="Q7" s="1162"/>
      <c r="R7" s="1162"/>
      <c r="S7" s="1163"/>
      <c r="T7" s="1163"/>
      <c r="U7" s="1163"/>
      <c r="V7" s="1162"/>
      <c r="W7" s="1473"/>
      <c r="X7" s="1164"/>
      <c r="Y7" s="1711" t="s">
        <v>1011</v>
      </c>
      <c r="Z7" s="1712"/>
      <c r="AA7" s="1713"/>
      <c r="AB7" s="1163" t="s">
        <v>1046</v>
      </c>
      <c r="AC7" s="692" t="s">
        <v>1047</v>
      </c>
      <c r="AD7" s="665" t="s">
        <v>1048</v>
      </c>
      <c r="AE7" s="1165" t="s">
        <v>1049</v>
      </c>
      <c r="AF7" s="665" t="s">
        <v>1325</v>
      </c>
    </row>
    <row r="8" spans="1:32" s="1130" customFormat="1" ht="15.75" customHeight="1">
      <c r="A8" s="1718"/>
      <c r="B8" s="716" t="s">
        <v>1116</v>
      </c>
      <c r="C8" s="716" t="s">
        <v>1012</v>
      </c>
      <c r="D8" s="716" t="s">
        <v>1013</v>
      </c>
      <c r="E8" s="716" t="s">
        <v>1014</v>
      </c>
      <c r="F8" s="716" t="s">
        <v>1015</v>
      </c>
      <c r="G8" s="716" t="s">
        <v>1016</v>
      </c>
      <c r="H8" s="716" t="s">
        <v>678</v>
      </c>
      <c r="I8" s="716" t="s">
        <v>1116</v>
      </c>
      <c r="J8" s="716" t="s">
        <v>1050</v>
      </c>
      <c r="K8" s="716" t="s">
        <v>1051</v>
      </c>
      <c r="L8" s="716" t="s">
        <v>1052</v>
      </c>
      <c r="M8" s="716" t="s">
        <v>1012</v>
      </c>
      <c r="N8" s="716" t="s">
        <v>1013</v>
      </c>
      <c r="O8" s="1474"/>
      <c r="P8" s="1722"/>
      <c r="Q8" s="716" t="s">
        <v>1053</v>
      </c>
      <c r="R8" s="716" t="s">
        <v>1054</v>
      </c>
      <c r="S8" s="716" t="s">
        <v>1317</v>
      </c>
      <c r="T8" s="716" t="s">
        <v>1017</v>
      </c>
      <c r="U8" s="716" t="s">
        <v>1018</v>
      </c>
      <c r="V8" s="716" t="s">
        <v>1055</v>
      </c>
      <c r="W8" s="1474"/>
      <c r="X8" s="1166" t="s">
        <v>1056</v>
      </c>
      <c r="Y8" s="1167" t="s">
        <v>1056</v>
      </c>
      <c r="Z8" s="1167" t="s">
        <v>1057</v>
      </c>
      <c r="AA8" s="1167" t="s">
        <v>1058</v>
      </c>
      <c r="AB8" s="716" t="s">
        <v>186</v>
      </c>
      <c r="AC8" s="1168" t="s">
        <v>186</v>
      </c>
      <c r="AD8" s="716" t="s">
        <v>186</v>
      </c>
      <c r="AE8" s="1168" t="s">
        <v>186</v>
      </c>
      <c r="AF8" s="751" t="s">
        <v>1059</v>
      </c>
    </row>
    <row r="9" spans="1:32" s="1130" customFormat="1" ht="15.75" customHeight="1">
      <c r="A9" s="688"/>
      <c r="B9" s="1169"/>
      <c r="C9" s="1104"/>
      <c r="D9" s="1104"/>
      <c r="E9" s="1104"/>
      <c r="F9" s="1104"/>
      <c r="G9" s="1104"/>
      <c r="H9" s="1104"/>
      <c r="I9" s="1104"/>
      <c r="J9" s="1104"/>
      <c r="K9" s="1104"/>
      <c r="L9" s="1104"/>
      <c r="M9" s="1104"/>
      <c r="N9" s="1104"/>
      <c r="O9" s="1104"/>
      <c r="P9" s="1104"/>
      <c r="Q9" s="1104"/>
      <c r="R9" s="1104"/>
      <c r="S9" s="1104"/>
      <c r="T9" s="1170"/>
      <c r="U9" s="1170"/>
      <c r="V9" s="1104"/>
      <c r="W9" s="1104"/>
      <c r="X9" s="1171"/>
      <c r="Y9" s="1171"/>
      <c r="Z9" s="1171"/>
      <c r="AA9" s="1171"/>
      <c r="AB9" s="1104"/>
      <c r="AC9" s="1104"/>
      <c r="AD9" s="1170"/>
      <c r="AE9" s="1170"/>
      <c r="AF9" s="1172"/>
    </row>
    <row r="10" spans="1:32" s="1173" customFormat="1" ht="16.5" customHeight="1">
      <c r="A10" s="673" t="s">
        <v>1060</v>
      </c>
      <c r="B10" s="337">
        <f>SUM(C10:H10)</f>
        <v>616</v>
      </c>
      <c r="C10" s="338">
        <f>SUM(C12:C24)</f>
        <v>457</v>
      </c>
      <c r="D10" s="338">
        <f>SUM(D12:D24)</f>
        <v>54</v>
      </c>
      <c r="E10" s="338">
        <f>SUM(E12:E24)</f>
        <v>21</v>
      </c>
      <c r="F10" s="513">
        <v>0</v>
      </c>
      <c r="G10" s="513">
        <v>0</v>
      </c>
      <c r="H10" s="338">
        <f>SUM(H12:H24)</f>
        <v>84</v>
      </c>
      <c r="I10" s="338">
        <f>SUM(J10:L10)</f>
        <v>615</v>
      </c>
      <c r="J10" s="338">
        <f aca="true" t="shared" si="0" ref="J10:O10">SUM(J12:J24)</f>
        <v>211</v>
      </c>
      <c r="K10" s="338">
        <f t="shared" si="0"/>
        <v>67</v>
      </c>
      <c r="L10" s="338">
        <f t="shared" si="0"/>
        <v>337</v>
      </c>
      <c r="M10" s="338">
        <f t="shared" si="0"/>
        <v>41614</v>
      </c>
      <c r="N10" s="338">
        <f t="shared" si="0"/>
        <v>1580</v>
      </c>
      <c r="O10" s="338">
        <f t="shared" si="0"/>
        <v>32</v>
      </c>
      <c r="P10" s="513" t="s">
        <v>1193</v>
      </c>
      <c r="Q10" s="338">
        <f>SUM(Q12:Q24)</f>
        <v>34</v>
      </c>
      <c r="R10" s="338">
        <f>SUM(R12:R24)</f>
        <v>101</v>
      </c>
      <c r="S10" s="513">
        <f>SUM(T10:V10)</f>
        <v>406</v>
      </c>
      <c r="T10" s="513">
        <f>SUM(T12:T24)</f>
        <v>118</v>
      </c>
      <c r="U10" s="513">
        <f>SUM(U12:U24)</f>
        <v>43</v>
      </c>
      <c r="V10" s="513">
        <f>SUM(V12:V24)</f>
        <v>245</v>
      </c>
      <c r="W10" s="513">
        <f>SUM(W12:W24)</f>
        <v>1529</v>
      </c>
      <c r="X10" s="513">
        <f>SUM(Y10+AB10+AC10+AE10+AF10)</f>
        <v>2185860</v>
      </c>
      <c r="Y10" s="513">
        <f>SUM(Z10:AA10)</f>
        <v>2157493</v>
      </c>
      <c r="Z10" s="513">
        <f aca="true" t="shared" si="1" ref="Z10:AF10">SUM(Z12:Z24)</f>
        <v>1218537</v>
      </c>
      <c r="AA10" s="513">
        <f t="shared" si="1"/>
        <v>938956</v>
      </c>
      <c r="AB10" s="513">
        <f t="shared" si="1"/>
        <v>8385</v>
      </c>
      <c r="AC10" s="513">
        <f t="shared" si="1"/>
        <v>12688</v>
      </c>
      <c r="AD10" s="513">
        <f t="shared" si="1"/>
        <v>0</v>
      </c>
      <c r="AE10" s="513">
        <f t="shared" si="1"/>
        <v>0</v>
      </c>
      <c r="AF10" s="514">
        <f t="shared" si="1"/>
        <v>7294</v>
      </c>
    </row>
    <row r="11" spans="1:32" s="1130" customFormat="1" ht="16.5" customHeight="1">
      <c r="A11" s="688"/>
      <c r="B11" s="509"/>
      <c r="C11" s="345"/>
      <c r="D11" s="345"/>
      <c r="E11" s="345"/>
      <c r="F11" s="345"/>
      <c r="G11" s="345"/>
      <c r="H11" s="345"/>
      <c r="I11" s="345"/>
      <c r="J11" s="345"/>
      <c r="K11" s="345"/>
      <c r="L11" s="345"/>
      <c r="M11" s="345"/>
      <c r="N11" s="345"/>
      <c r="O11" s="345"/>
      <c r="P11" s="345"/>
      <c r="Q11" s="345"/>
      <c r="R11" s="345"/>
      <c r="S11" s="345"/>
      <c r="T11" s="345"/>
      <c r="U11" s="345"/>
      <c r="V11" s="345"/>
      <c r="W11" s="345"/>
      <c r="X11" s="345"/>
      <c r="Y11" s="1174"/>
      <c r="Z11" s="1174"/>
      <c r="AA11" s="1174"/>
      <c r="AB11" s="345"/>
      <c r="AC11" s="345"/>
      <c r="AD11" s="345"/>
      <c r="AE11" s="345"/>
      <c r="AF11" s="346"/>
    </row>
    <row r="12" spans="1:32" s="1130" customFormat="1" ht="16.5" customHeight="1">
      <c r="A12" s="1175" t="s">
        <v>1019</v>
      </c>
      <c r="B12" s="593">
        <f aca="true" t="shared" si="2" ref="B12:B17">SUM(C12:H12)</f>
        <v>38</v>
      </c>
      <c r="C12" s="345">
        <v>36</v>
      </c>
      <c r="D12" s="345">
        <v>0</v>
      </c>
      <c r="E12" s="345">
        <v>2</v>
      </c>
      <c r="F12" s="345">
        <v>0</v>
      </c>
      <c r="G12" s="345">
        <v>0</v>
      </c>
      <c r="H12" s="345">
        <v>0</v>
      </c>
      <c r="I12" s="558">
        <f aca="true" t="shared" si="3" ref="I12:I17">SUM(J12:L12)</f>
        <v>50</v>
      </c>
      <c r="J12" s="345">
        <v>21</v>
      </c>
      <c r="K12" s="345">
        <v>6</v>
      </c>
      <c r="L12" s="345">
        <v>23</v>
      </c>
      <c r="M12" s="345">
        <v>3228</v>
      </c>
      <c r="N12" s="345">
        <v>0</v>
      </c>
      <c r="O12" s="345">
        <v>3</v>
      </c>
      <c r="P12" s="345">
        <v>0</v>
      </c>
      <c r="Q12" s="558">
        <v>1</v>
      </c>
      <c r="R12" s="345">
        <v>7</v>
      </c>
      <c r="S12" s="345">
        <f aca="true" t="shared" si="4" ref="S12:S17">SUM(T12:V12)</f>
        <v>33</v>
      </c>
      <c r="T12" s="345">
        <v>12</v>
      </c>
      <c r="U12" s="345">
        <v>4</v>
      </c>
      <c r="V12" s="345">
        <v>17</v>
      </c>
      <c r="W12" s="345">
        <v>116</v>
      </c>
      <c r="X12" s="345">
        <f aca="true" t="shared" si="5" ref="X12:X17">SUM(Y12+AB12+AC12+AE12+AF12)</f>
        <v>163697</v>
      </c>
      <c r="Y12" s="345">
        <f aca="true" t="shared" si="6" ref="Y12:Y17">SUM(Z12:AA12)</f>
        <v>160015</v>
      </c>
      <c r="Z12" s="345">
        <v>107664</v>
      </c>
      <c r="AA12" s="345">
        <v>52351</v>
      </c>
      <c r="AB12" s="345">
        <v>0</v>
      </c>
      <c r="AC12" s="345">
        <v>3560</v>
      </c>
      <c r="AD12" s="345">
        <v>0</v>
      </c>
      <c r="AE12" s="345">
        <v>0</v>
      </c>
      <c r="AF12" s="346">
        <v>122</v>
      </c>
    </row>
    <row r="13" spans="1:32" s="1130" customFormat="1" ht="16.5" customHeight="1">
      <c r="A13" s="1176" t="s">
        <v>1020</v>
      </c>
      <c r="B13" s="593">
        <f t="shared" si="2"/>
        <v>48</v>
      </c>
      <c r="C13" s="345">
        <v>46</v>
      </c>
      <c r="D13" s="345">
        <v>0</v>
      </c>
      <c r="E13" s="345">
        <v>2</v>
      </c>
      <c r="F13" s="345">
        <v>0</v>
      </c>
      <c r="G13" s="345">
        <v>0</v>
      </c>
      <c r="H13" s="345">
        <v>0</v>
      </c>
      <c r="I13" s="558">
        <f t="shared" si="3"/>
        <v>62</v>
      </c>
      <c r="J13" s="345">
        <v>27</v>
      </c>
      <c r="K13" s="345">
        <v>8</v>
      </c>
      <c r="L13" s="345">
        <v>27</v>
      </c>
      <c r="M13" s="345">
        <v>6250</v>
      </c>
      <c r="N13" s="345">
        <v>0</v>
      </c>
      <c r="O13" s="345">
        <v>5</v>
      </c>
      <c r="P13" s="345">
        <v>0</v>
      </c>
      <c r="Q13" s="558">
        <v>11</v>
      </c>
      <c r="R13" s="345">
        <v>13</v>
      </c>
      <c r="S13" s="345">
        <f t="shared" si="4"/>
        <v>40</v>
      </c>
      <c r="T13" s="345">
        <v>15</v>
      </c>
      <c r="U13" s="345">
        <v>5</v>
      </c>
      <c r="V13" s="345">
        <v>20</v>
      </c>
      <c r="W13" s="345">
        <v>198</v>
      </c>
      <c r="X13" s="345">
        <f t="shared" si="5"/>
        <v>439941</v>
      </c>
      <c r="Y13" s="345">
        <f t="shared" si="6"/>
        <v>438712</v>
      </c>
      <c r="Z13" s="345">
        <v>279969</v>
      </c>
      <c r="AA13" s="345">
        <v>158743</v>
      </c>
      <c r="AB13" s="345">
        <v>0</v>
      </c>
      <c r="AC13" s="345">
        <v>1228</v>
      </c>
      <c r="AD13" s="345">
        <v>0</v>
      </c>
      <c r="AE13" s="345">
        <v>0</v>
      </c>
      <c r="AF13" s="346">
        <v>1</v>
      </c>
    </row>
    <row r="14" spans="1:32" s="1130" customFormat="1" ht="16.5" customHeight="1">
      <c r="A14" s="1176" t="s">
        <v>1021</v>
      </c>
      <c r="B14" s="593">
        <f t="shared" si="2"/>
        <v>61</v>
      </c>
      <c r="C14" s="345">
        <v>51</v>
      </c>
      <c r="D14" s="345">
        <v>1</v>
      </c>
      <c r="E14" s="345">
        <v>0</v>
      </c>
      <c r="F14" s="345">
        <v>0</v>
      </c>
      <c r="G14" s="345">
        <v>0</v>
      </c>
      <c r="H14" s="345">
        <v>9</v>
      </c>
      <c r="I14" s="558">
        <f t="shared" si="3"/>
        <v>63</v>
      </c>
      <c r="J14" s="345">
        <v>17</v>
      </c>
      <c r="K14" s="345">
        <v>6</v>
      </c>
      <c r="L14" s="345">
        <v>40</v>
      </c>
      <c r="M14" s="345">
        <v>2958</v>
      </c>
      <c r="N14" s="345">
        <v>3</v>
      </c>
      <c r="O14" s="345">
        <v>0</v>
      </c>
      <c r="P14" s="345">
        <v>0</v>
      </c>
      <c r="Q14" s="345">
        <v>2</v>
      </c>
      <c r="R14" s="345">
        <v>9</v>
      </c>
      <c r="S14" s="345">
        <f t="shared" si="4"/>
        <v>39</v>
      </c>
      <c r="T14" s="345">
        <v>8</v>
      </c>
      <c r="U14" s="345">
        <v>6</v>
      </c>
      <c r="V14" s="345">
        <v>25</v>
      </c>
      <c r="W14" s="345">
        <v>153</v>
      </c>
      <c r="X14" s="345">
        <f t="shared" si="5"/>
        <v>165244</v>
      </c>
      <c r="Y14" s="345">
        <f t="shared" si="6"/>
        <v>164856</v>
      </c>
      <c r="Z14" s="345">
        <v>89293</v>
      </c>
      <c r="AA14" s="345">
        <v>75563</v>
      </c>
      <c r="AB14" s="345">
        <v>179</v>
      </c>
      <c r="AC14" s="345">
        <v>0</v>
      </c>
      <c r="AD14" s="345">
        <v>0</v>
      </c>
      <c r="AE14" s="345">
        <v>0</v>
      </c>
      <c r="AF14" s="346">
        <v>209</v>
      </c>
    </row>
    <row r="15" spans="1:32" s="1130" customFormat="1" ht="16.5" customHeight="1">
      <c r="A15" s="1176" t="s">
        <v>1022</v>
      </c>
      <c r="B15" s="593">
        <f t="shared" si="2"/>
        <v>106</v>
      </c>
      <c r="C15" s="345">
        <v>37</v>
      </c>
      <c r="D15" s="345">
        <v>31</v>
      </c>
      <c r="E15" s="345">
        <v>2</v>
      </c>
      <c r="F15" s="345">
        <v>0</v>
      </c>
      <c r="G15" s="345">
        <v>0</v>
      </c>
      <c r="H15" s="345">
        <v>36</v>
      </c>
      <c r="I15" s="558">
        <f t="shared" si="3"/>
        <v>58</v>
      </c>
      <c r="J15" s="345">
        <v>17</v>
      </c>
      <c r="K15" s="345">
        <v>11</v>
      </c>
      <c r="L15" s="345">
        <v>30</v>
      </c>
      <c r="M15" s="345">
        <v>4509</v>
      </c>
      <c r="N15" s="345">
        <v>940</v>
      </c>
      <c r="O15" s="345">
        <v>2</v>
      </c>
      <c r="P15" s="345">
        <v>0</v>
      </c>
      <c r="Q15" s="558">
        <v>1</v>
      </c>
      <c r="R15" s="345">
        <v>27</v>
      </c>
      <c r="S15" s="345">
        <f t="shared" si="4"/>
        <v>30</v>
      </c>
      <c r="T15" s="345">
        <v>6</v>
      </c>
      <c r="U15" s="345">
        <v>3</v>
      </c>
      <c r="V15" s="345">
        <v>21</v>
      </c>
      <c r="W15" s="345">
        <v>121</v>
      </c>
      <c r="X15" s="345">
        <f t="shared" si="5"/>
        <v>189004</v>
      </c>
      <c r="Y15" s="345">
        <f t="shared" si="6"/>
        <v>184149</v>
      </c>
      <c r="Z15" s="345">
        <v>118564</v>
      </c>
      <c r="AA15" s="345">
        <v>65585</v>
      </c>
      <c r="AB15" s="345">
        <v>4059</v>
      </c>
      <c r="AC15" s="345">
        <v>10</v>
      </c>
      <c r="AD15" s="345">
        <v>0</v>
      </c>
      <c r="AE15" s="345">
        <v>0</v>
      </c>
      <c r="AF15" s="346">
        <v>786</v>
      </c>
    </row>
    <row r="16" spans="1:32" s="1130" customFormat="1" ht="16.5" customHeight="1">
      <c r="A16" s="1176" t="s">
        <v>1023</v>
      </c>
      <c r="B16" s="593">
        <f t="shared" si="2"/>
        <v>71</v>
      </c>
      <c r="C16" s="345">
        <v>47</v>
      </c>
      <c r="D16" s="345">
        <v>13</v>
      </c>
      <c r="E16" s="345">
        <v>1</v>
      </c>
      <c r="F16" s="345">
        <v>0</v>
      </c>
      <c r="G16" s="345">
        <v>0</v>
      </c>
      <c r="H16" s="345">
        <v>10</v>
      </c>
      <c r="I16" s="558">
        <f t="shared" si="3"/>
        <v>67</v>
      </c>
      <c r="J16" s="345">
        <v>20</v>
      </c>
      <c r="K16" s="345">
        <v>6</v>
      </c>
      <c r="L16" s="345">
        <v>41</v>
      </c>
      <c r="M16" s="345">
        <v>3705</v>
      </c>
      <c r="N16" s="345">
        <v>404</v>
      </c>
      <c r="O16" s="345">
        <v>1</v>
      </c>
      <c r="P16" s="345">
        <v>0</v>
      </c>
      <c r="Q16" s="558">
        <v>2</v>
      </c>
      <c r="R16" s="345">
        <v>10</v>
      </c>
      <c r="S16" s="345">
        <f t="shared" si="4"/>
        <v>50</v>
      </c>
      <c r="T16" s="345">
        <v>15</v>
      </c>
      <c r="U16" s="345">
        <v>7</v>
      </c>
      <c r="V16" s="345">
        <v>28</v>
      </c>
      <c r="W16" s="345">
        <v>154</v>
      </c>
      <c r="X16" s="345">
        <f t="shared" si="5"/>
        <v>160487</v>
      </c>
      <c r="Y16" s="345">
        <f t="shared" si="6"/>
        <v>159487</v>
      </c>
      <c r="Z16" s="345">
        <v>100676</v>
      </c>
      <c r="AA16" s="345">
        <v>58811</v>
      </c>
      <c r="AB16" s="345">
        <v>643</v>
      </c>
      <c r="AC16" s="345">
        <v>1</v>
      </c>
      <c r="AD16" s="345">
        <v>0</v>
      </c>
      <c r="AE16" s="345">
        <v>0</v>
      </c>
      <c r="AF16" s="346">
        <v>356</v>
      </c>
    </row>
    <row r="17" spans="1:32" s="1130" customFormat="1" ht="15.75" customHeight="1">
      <c r="A17" s="1176" t="s">
        <v>1024</v>
      </c>
      <c r="B17" s="593">
        <f t="shared" si="2"/>
        <v>46</v>
      </c>
      <c r="C17" s="345">
        <v>26</v>
      </c>
      <c r="D17" s="345">
        <v>5</v>
      </c>
      <c r="E17" s="345">
        <v>1</v>
      </c>
      <c r="F17" s="345">
        <v>0</v>
      </c>
      <c r="G17" s="345">
        <v>0</v>
      </c>
      <c r="H17" s="345">
        <v>14</v>
      </c>
      <c r="I17" s="558">
        <f t="shared" si="3"/>
        <v>30</v>
      </c>
      <c r="J17" s="345">
        <v>10</v>
      </c>
      <c r="K17" s="345">
        <v>2</v>
      </c>
      <c r="L17" s="345">
        <v>18</v>
      </c>
      <c r="M17" s="345">
        <v>1355</v>
      </c>
      <c r="N17" s="345">
        <v>83</v>
      </c>
      <c r="O17" s="345">
        <v>1</v>
      </c>
      <c r="P17" s="345">
        <v>0</v>
      </c>
      <c r="Q17" s="345">
        <v>1</v>
      </c>
      <c r="R17" s="345">
        <v>4</v>
      </c>
      <c r="S17" s="345">
        <f t="shared" si="4"/>
        <v>21</v>
      </c>
      <c r="T17" s="345">
        <v>6</v>
      </c>
      <c r="U17" s="345">
        <v>1</v>
      </c>
      <c r="V17" s="345">
        <v>14</v>
      </c>
      <c r="W17" s="345">
        <v>83</v>
      </c>
      <c r="X17" s="345">
        <f t="shared" si="5"/>
        <v>47171</v>
      </c>
      <c r="Y17" s="345">
        <f t="shared" si="6"/>
        <v>44325</v>
      </c>
      <c r="Z17" s="345">
        <v>25853</v>
      </c>
      <c r="AA17" s="345">
        <v>18472</v>
      </c>
      <c r="AB17" s="345">
        <v>2610</v>
      </c>
      <c r="AC17" s="345">
        <v>20</v>
      </c>
      <c r="AD17" s="345">
        <v>0</v>
      </c>
      <c r="AE17" s="345">
        <v>0</v>
      </c>
      <c r="AF17" s="346">
        <v>216</v>
      </c>
    </row>
    <row r="18" spans="1:32" s="1130" customFormat="1" ht="15.75" customHeight="1">
      <c r="A18" s="1175"/>
      <c r="B18" s="593"/>
      <c r="C18" s="345"/>
      <c r="D18" s="345"/>
      <c r="E18" s="345"/>
      <c r="F18" s="345"/>
      <c r="G18" s="345"/>
      <c r="H18" s="345"/>
      <c r="I18" s="558"/>
      <c r="J18" s="345"/>
      <c r="K18" s="345"/>
      <c r="L18" s="345"/>
      <c r="M18" s="345"/>
      <c r="N18" s="345"/>
      <c r="O18" s="345"/>
      <c r="P18" s="345"/>
      <c r="Q18" s="558"/>
      <c r="R18" s="345"/>
      <c r="S18" s="345"/>
      <c r="T18" s="345"/>
      <c r="U18" s="345"/>
      <c r="V18" s="345"/>
      <c r="W18" s="345"/>
      <c r="X18" s="345"/>
      <c r="Y18" s="345"/>
      <c r="Z18" s="1174"/>
      <c r="AA18" s="1174"/>
      <c r="AB18" s="345"/>
      <c r="AC18" s="345"/>
      <c r="AD18" s="345"/>
      <c r="AE18" s="345"/>
      <c r="AF18" s="346"/>
    </row>
    <row r="19" spans="1:32" s="1130" customFormat="1" ht="15.75" customHeight="1">
      <c r="A19" s="1176" t="s">
        <v>1025</v>
      </c>
      <c r="B19" s="593">
        <f>SUM(C19:H19)</f>
        <v>43</v>
      </c>
      <c r="C19" s="345">
        <v>41</v>
      </c>
      <c r="D19" s="345">
        <v>0</v>
      </c>
      <c r="E19" s="345">
        <v>1</v>
      </c>
      <c r="F19" s="345">
        <v>0</v>
      </c>
      <c r="G19" s="345">
        <v>0</v>
      </c>
      <c r="H19" s="345">
        <v>1</v>
      </c>
      <c r="I19" s="558">
        <f aca="true" t="shared" si="7" ref="I19:I24">SUM(J19:L19)</f>
        <v>49</v>
      </c>
      <c r="J19" s="345">
        <v>14</v>
      </c>
      <c r="K19" s="345">
        <v>3</v>
      </c>
      <c r="L19" s="345">
        <v>32</v>
      </c>
      <c r="M19" s="345">
        <v>2896</v>
      </c>
      <c r="N19" s="345">
        <v>0</v>
      </c>
      <c r="O19" s="345">
        <v>5</v>
      </c>
      <c r="P19" s="345">
        <v>0</v>
      </c>
      <c r="Q19" s="345">
        <v>2</v>
      </c>
      <c r="R19" s="345">
        <v>5</v>
      </c>
      <c r="S19" s="345">
        <f aca="true" t="shared" si="8" ref="S19:S24">SUM(T19:V19)</f>
        <v>32</v>
      </c>
      <c r="T19" s="345">
        <v>8</v>
      </c>
      <c r="U19" s="345">
        <v>1</v>
      </c>
      <c r="V19" s="345">
        <v>23</v>
      </c>
      <c r="W19" s="345">
        <v>125</v>
      </c>
      <c r="X19" s="345">
        <f aca="true" t="shared" si="9" ref="X19:X24">SUM(Y19+AB19+AC19+AE19+AF19)</f>
        <v>172215</v>
      </c>
      <c r="Y19" s="345">
        <f aca="true" t="shared" si="10" ref="Y19:Y24">SUM(Z19:AA19)</f>
        <v>170230</v>
      </c>
      <c r="Z19" s="345">
        <v>65929</v>
      </c>
      <c r="AA19" s="345">
        <v>104301</v>
      </c>
      <c r="AB19" s="345">
        <v>0</v>
      </c>
      <c r="AC19" s="345">
        <v>770</v>
      </c>
      <c r="AD19" s="345">
        <v>0</v>
      </c>
      <c r="AE19" s="345">
        <v>0</v>
      </c>
      <c r="AF19" s="346">
        <v>1215</v>
      </c>
    </row>
    <row r="20" spans="1:32" s="1130" customFormat="1" ht="15.75" customHeight="1">
      <c r="A20" s="1176" t="s">
        <v>1026</v>
      </c>
      <c r="B20" s="593">
        <f>SUM(C20:H20)</f>
        <v>49</v>
      </c>
      <c r="C20" s="345">
        <v>39</v>
      </c>
      <c r="D20" s="345">
        <v>3</v>
      </c>
      <c r="E20" s="345">
        <v>3</v>
      </c>
      <c r="F20" s="345">
        <v>0</v>
      </c>
      <c r="G20" s="345">
        <v>0</v>
      </c>
      <c r="H20" s="345">
        <v>4</v>
      </c>
      <c r="I20" s="558">
        <f t="shared" si="7"/>
        <v>63</v>
      </c>
      <c r="J20" s="345">
        <v>29</v>
      </c>
      <c r="K20" s="345">
        <v>4</v>
      </c>
      <c r="L20" s="345">
        <v>30</v>
      </c>
      <c r="M20" s="345">
        <v>5043</v>
      </c>
      <c r="N20" s="345">
        <v>142</v>
      </c>
      <c r="O20" s="345">
        <v>3</v>
      </c>
      <c r="P20" s="345">
        <v>0</v>
      </c>
      <c r="Q20" s="345">
        <v>0</v>
      </c>
      <c r="R20" s="345">
        <v>4</v>
      </c>
      <c r="S20" s="345">
        <f t="shared" si="8"/>
        <v>26</v>
      </c>
      <c r="T20" s="345">
        <v>6</v>
      </c>
      <c r="U20" s="345">
        <v>3</v>
      </c>
      <c r="V20" s="345">
        <v>17</v>
      </c>
      <c r="W20" s="345">
        <v>95</v>
      </c>
      <c r="X20" s="345">
        <f t="shared" si="9"/>
        <v>147979</v>
      </c>
      <c r="Y20" s="345">
        <f t="shared" si="10"/>
        <v>144337</v>
      </c>
      <c r="Z20" s="345">
        <v>72946</v>
      </c>
      <c r="AA20" s="345">
        <v>71391</v>
      </c>
      <c r="AB20" s="345">
        <v>790</v>
      </c>
      <c r="AC20" s="345">
        <v>424</v>
      </c>
      <c r="AD20" s="345">
        <v>0</v>
      </c>
      <c r="AE20" s="345">
        <v>0</v>
      </c>
      <c r="AF20" s="346">
        <v>2428</v>
      </c>
    </row>
    <row r="21" spans="1:32" s="1130" customFormat="1" ht="15.75" customHeight="1">
      <c r="A21" s="1176" t="s">
        <v>1027</v>
      </c>
      <c r="B21" s="593">
        <f>SUM(C21:H21)</f>
        <v>38</v>
      </c>
      <c r="C21" s="345">
        <v>33</v>
      </c>
      <c r="D21" s="345">
        <v>0</v>
      </c>
      <c r="E21" s="345">
        <v>4</v>
      </c>
      <c r="F21" s="345">
        <v>0</v>
      </c>
      <c r="G21" s="345">
        <v>0</v>
      </c>
      <c r="H21" s="345">
        <v>1</v>
      </c>
      <c r="I21" s="558">
        <f t="shared" si="7"/>
        <v>44</v>
      </c>
      <c r="J21" s="345">
        <v>9</v>
      </c>
      <c r="K21" s="345">
        <v>6</v>
      </c>
      <c r="L21" s="345">
        <v>29</v>
      </c>
      <c r="M21" s="345">
        <v>2628</v>
      </c>
      <c r="N21" s="345">
        <v>0</v>
      </c>
      <c r="O21" s="345">
        <v>7</v>
      </c>
      <c r="P21" s="345">
        <v>0</v>
      </c>
      <c r="Q21" s="345">
        <v>2</v>
      </c>
      <c r="R21" s="345">
        <v>5</v>
      </c>
      <c r="S21" s="345">
        <f t="shared" si="8"/>
        <v>46</v>
      </c>
      <c r="T21" s="345">
        <v>9</v>
      </c>
      <c r="U21" s="345">
        <v>4</v>
      </c>
      <c r="V21" s="345">
        <v>33</v>
      </c>
      <c r="W21" s="345">
        <v>116</v>
      </c>
      <c r="X21" s="345">
        <f t="shared" si="9"/>
        <v>215608</v>
      </c>
      <c r="Y21" s="345">
        <f t="shared" si="10"/>
        <v>210768</v>
      </c>
      <c r="Z21" s="345">
        <v>101814</v>
      </c>
      <c r="AA21" s="345">
        <v>108954</v>
      </c>
      <c r="AB21" s="345">
        <v>0</v>
      </c>
      <c r="AC21" s="345">
        <v>3637</v>
      </c>
      <c r="AD21" s="345">
        <v>0</v>
      </c>
      <c r="AE21" s="345">
        <v>0</v>
      </c>
      <c r="AF21" s="346">
        <v>1203</v>
      </c>
    </row>
    <row r="22" spans="1:32" s="1130" customFormat="1" ht="15.75" customHeight="1">
      <c r="A22" s="1176" t="s">
        <v>1028</v>
      </c>
      <c r="B22" s="593">
        <f>SUM(C22:H22)</f>
        <v>45</v>
      </c>
      <c r="C22" s="345">
        <v>36</v>
      </c>
      <c r="D22" s="345">
        <v>1</v>
      </c>
      <c r="E22" s="345">
        <v>2</v>
      </c>
      <c r="F22" s="345">
        <v>0</v>
      </c>
      <c r="G22" s="345">
        <v>0</v>
      </c>
      <c r="H22" s="345">
        <v>6</v>
      </c>
      <c r="I22" s="558">
        <f t="shared" si="7"/>
        <v>49</v>
      </c>
      <c r="J22" s="345">
        <v>14</v>
      </c>
      <c r="K22" s="345">
        <v>8</v>
      </c>
      <c r="L22" s="345">
        <v>27</v>
      </c>
      <c r="M22" s="345">
        <v>4081</v>
      </c>
      <c r="N22" s="345">
        <v>8</v>
      </c>
      <c r="O22" s="345">
        <v>2</v>
      </c>
      <c r="P22" s="345">
        <v>0</v>
      </c>
      <c r="Q22" s="345">
        <v>6</v>
      </c>
      <c r="R22" s="345">
        <v>9</v>
      </c>
      <c r="S22" s="345">
        <f t="shared" si="8"/>
        <v>30</v>
      </c>
      <c r="T22" s="345">
        <v>8</v>
      </c>
      <c r="U22" s="345">
        <v>4</v>
      </c>
      <c r="V22" s="345">
        <v>18</v>
      </c>
      <c r="W22" s="345">
        <v>135</v>
      </c>
      <c r="X22" s="345">
        <f t="shared" si="9"/>
        <v>246560</v>
      </c>
      <c r="Y22" s="345">
        <f t="shared" si="10"/>
        <v>244056</v>
      </c>
      <c r="Z22" s="345">
        <v>110055</v>
      </c>
      <c r="AA22" s="345">
        <v>134001</v>
      </c>
      <c r="AB22" s="345">
        <v>104</v>
      </c>
      <c r="AC22" s="345">
        <v>2400</v>
      </c>
      <c r="AD22" s="345">
        <v>0</v>
      </c>
      <c r="AE22" s="345">
        <v>0</v>
      </c>
      <c r="AF22" s="346">
        <v>0</v>
      </c>
    </row>
    <row r="23" spans="1:32" s="1130" customFormat="1" ht="15.75" customHeight="1">
      <c r="A23" s="1176" t="s">
        <v>1029</v>
      </c>
      <c r="B23" s="593">
        <f>SUM(C23:H23)</f>
        <v>30</v>
      </c>
      <c r="C23" s="345">
        <v>28</v>
      </c>
      <c r="D23" s="345">
        <v>0</v>
      </c>
      <c r="E23" s="345">
        <v>2</v>
      </c>
      <c r="F23" s="345">
        <v>0</v>
      </c>
      <c r="G23" s="345">
        <v>0</v>
      </c>
      <c r="H23" s="345">
        <v>0</v>
      </c>
      <c r="I23" s="558">
        <f t="shared" si="7"/>
        <v>37</v>
      </c>
      <c r="J23" s="345">
        <v>16</v>
      </c>
      <c r="K23" s="345">
        <v>2</v>
      </c>
      <c r="L23" s="345">
        <v>19</v>
      </c>
      <c r="M23" s="345">
        <v>2401</v>
      </c>
      <c r="N23" s="345">
        <v>0</v>
      </c>
      <c r="O23" s="345">
        <v>2</v>
      </c>
      <c r="P23" s="345">
        <v>0</v>
      </c>
      <c r="Q23" s="558">
        <v>1</v>
      </c>
      <c r="R23" s="345">
        <v>2</v>
      </c>
      <c r="S23" s="345">
        <f t="shared" si="8"/>
        <v>31</v>
      </c>
      <c r="T23" s="345">
        <v>14</v>
      </c>
      <c r="U23" s="345">
        <v>1</v>
      </c>
      <c r="V23" s="345">
        <v>16</v>
      </c>
      <c r="W23" s="345">
        <v>112</v>
      </c>
      <c r="X23" s="345">
        <f t="shared" si="9"/>
        <v>117172</v>
      </c>
      <c r="Y23" s="345">
        <f t="shared" si="10"/>
        <v>116546</v>
      </c>
      <c r="Z23" s="345">
        <v>69787</v>
      </c>
      <c r="AA23" s="345">
        <v>46759</v>
      </c>
      <c r="AB23" s="345">
        <v>0</v>
      </c>
      <c r="AC23" s="345">
        <v>428</v>
      </c>
      <c r="AD23" s="345">
        <v>0</v>
      </c>
      <c r="AE23" s="345">
        <v>0</v>
      </c>
      <c r="AF23" s="346">
        <v>198</v>
      </c>
    </row>
    <row r="24" spans="1:32" s="1130" customFormat="1" ht="15.75" customHeight="1">
      <c r="A24" s="1176" t="s">
        <v>1030</v>
      </c>
      <c r="B24" s="593">
        <v>41</v>
      </c>
      <c r="C24" s="345">
        <v>37</v>
      </c>
      <c r="D24" s="345">
        <v>0</v>
      </c>
      <c r="E24" s="345">
        <v>1</v>
      </c>
      <c r="F24" s="345">
        <v>0</v>
      </c>
      <c r="G24" s="345">
        <v>0</v>
      </c>
      <c r="H24" s="345">
        <v>3</v>
      </c>
      <c r="I24" s="558">
        <f t="shared" si="7"/>
        <v>43</v>
      </c>
      <c r="J24" s="345">
        <v>17</v>
      </c>
      <c r="K24" s="345">
        <v>5</v>
      </c>
      <c r="L24" s="345">
        <v>21</v>
      </c>
      <c r="M24" s="345">
        <v>2560</v>
      </c>
      <c r="N24" s="345">
        <v>0</v>
      </c>
      <c r="O24" s="345">
        <v>1</v>
      </c>
      <c r="P24" s="345">
        <v>0</v>
      </c>
      <c r="Q24" s="345">
        <v>5</v>
      </c>
      <c r="R24" s="345">
        <v>6</v>
      </c>
      <c r="S24" s="345">
        <f t="shared" si="8"/>
        <v>28</v>
      </c>
      <c r="T24" s="345">
        <v>11</v>
      </c>
      <c r="U24" s="345">
        <v>4</v>
      </c>
      <c r="V24" s="345">
        <v>13</v>
      </c>
      <c r="W24" s="345">
        <v>121</v>
      </c>
      <c r="X24" s="345">
        <f t="shared" si="9"/>
        <v>120782</v>
      </c>
      <c r="Y24" s="345">
        <f t="shared" si="10"/>
        <v>120012</v>
      </c>
      <c r="Z24" s="345">
        <v>75987</v>
      </c>
      <c r="AA24" s="345">
        <v>44025</v>
      </c>
      <c r="AB24" s="345">
        <v>0</v>
      </c>
      <c r="AC24" s="345">
        <v>210</v>
      </c>
      <c r="AD24" s="345">
        <v>0</v>
      </c>
      <c r="AE24" s="345">
        <v>0</v>
      </c>
      <c r="AF24" s="346">
        <v>560</v>
      </c>
    </row>
    <row r="25" spans="1:32" s="1130" customFormat="1" ht="15.75" customHeight="1">
      <c r="A25" s="716"/>
      <c r="B25" s="517"/>
      <c r="C25" s="518"/>
      <c r="D25" s="518"/>
      <c r="E25" s="518"/>
      <c r="F25" s="518"/>
      <c r="G25" s="518"/>
      <c r="H25" s="518"/>
      <c r="I25" s="518"/>
      <c r="J25" s="518"/>
      <c r="K25" s="518"/>
      <c r="L25" s="518"/>
      <c r="M25" s="518"/>
      <c r="N25" s="518"/>
      <c r="O25" s="518"/>
      <c r="P25" s="518"/>
      <c r="Q25" s="518"/>
      <c r="R25" s="518"/>
      <c r="S25" s="567"/>
      <c r="T25" s="518"/>
      <c r="U25" s="518"/>
      <c r="V25" s="567"/>
      <c r="W25" s="567"/>
      <c r="X25" s="567"/>
      <c r="Y25" s="567"/>
      <c r="Z25" s="567"/>
      <c r="AA25" s="567"/>
      <c r="AB25" s="567"/>
      <c r="AC25" s="567"/>
      <c r="AD25" s="518"/>
      <c r="AE25" s="518"/>
      <c r="AF25" s="520"/>
    </row>
    <row r="26" spans="1:32" s="1130" customFormat="1" ht="7.5" customHeight="1">
      <c r="A26" s="688"/>
      <c r="B26" s="1177"/>
      <c r="C26" s="1178"/>
      <c r="D26" s="1178"/>
      <c r="E26" s="1178"/>
      <c r="F26" s="1178"/>
      <c r="G26" s="1178"/>
      <c r="H26" s="1178"/>
      <c r="I26" s="1178"/>
      <c r="J26" s="1178"/>
      <c r="K26" s="1178"/>
      <c r="L26" s="1178"/>
      <c r="M26" s="1178"/>
      <c r="N26" s="1178"/>
      <c r="O26" s="1178"/>
      <c r="P26" s="1178"/>
      <c r="Q26" s="1178"/>
      <c r="R26" s="1178"/>
      <c r="S26" s="1178"/>
      <c r="T26" s="1179"/>
      <c r="U26" s="1179"/>
      <c r="V26" s="1178"/>
      <c r="W26" s="1178"/>
      <c r="X26" s="1180"/>
      <c r="Y26" s="1180"/>
      <c r="Z26" s="1180"/>
      <c r="AA26" s="1180"/>
      <c r="AB26" s="1178"/>
      <c r="AC26" s="1178"/>
      <c r="AD26" s="1179"/>
      <c r="AE26" s="1179"/>
      <c r="AF26" s="1181"/>
    </row>
    <row r="27" spans="1:32" s="1130" customFormat="1" ht="15.75" customHeight="1">
      <c r="A27" s="673" t="s">
        <v>1061</v>
      </c>
      <c r="B27" s="337">
        <f>SUM(C27:H27)</f>
        <v>614</v>
      </c>
      <c r="C27" s="338">
        <f>SUM(C29:C41)</f>
        <v>448</v>
      </c>
      <c r="D27" s="338">
        <f>SUM(D29:D41)</f>
        <v>58</v>
      </c>
      <c r="E27" s="338">
        <f>SUM(E29:E41)</f>
        <v>37</v>
      </c>
      <c r="F27" s="338">
        <f>SUM(F29:F41)</f>
        <v>2</v>
      </c>
      <c r="G27" s="513" t="s">
        <v>1193</v>
      </c>
      <c r="H27" s="338">
        <f>SUM(H29:H41)</f>
        <v>69</v>
      </c>
      <c r="I27" s="338">
        <f>SUM(J27:L27)</f>
        <v>564</v>
      </c>
      <c r="J27" s="338">
        <f aca="true" t="shared" si="11" ref="J27:R27">SUM(J29:J41)</f>
        <v>209</v>
      </c>
      <c r="K27" s="338">
        <f t="shared" si="11"/>
        <v>41</v>
      </c>
      <c r="L27" s="338">
        <f t="shared" si="11"/>
        <v>314</v>
      </c>
      <c r="M27" s="338">
        <f t="shared" si="11"/>
        <v>35051</v>
      </c>
      <c r="N27" s="338">
        <f t="shared" si="11"/>
        <v>1577</v>
      </c>
      <c r="O27" s="338">
        <f t="shared" si="11"/>
        <v>50</v>
      </c>
      <c r="P27" s="338">
        <f t="shared" si="11"/>
        <v>2</v>
      </c>
      <c r="Q27" s="338">
        <f t="shared" si="11"/>
        <v>35</v>
      </c>
      <c r="R27" s="338">
        <f t="shared" si="11"/>
        <v>94</v>
      </c>
      <c r="S27" s="513">
        <f>SUM(T27:V27)</f>
        <v>364</v>
      </c>
      <c r="T27" s="513">
        <f>SUM(T29:T41)</f>
        <v>136</v>
      </c>
      <c r="U27" s="513">
        <f>SUM(U29:U41)</f>
        <v>30</v>
      </c>
      <c r="V27" s="513">
        <f>SUM(V29:V41)</f>
        <v>198</v>
      </c>
      <c r="W27" s="513">
        <f>SUM(W29:W41)</f>
        <v>1390</v>
      </c>
      <c r="X27" s="513">
        <v>1775037</v>
      </c>
      <c r="Y27" s="513">
        <f>SUM(Z27:AA27)</f>
        <v>1730118</v>
      </c>
      <c r="Z27" s="513">
        <f aca="true" t="shared" si="12" ref="Z27:AF27">SUM(Z29:Z41)</f>
        <v>1071554</v>
      </c>
      <c r="AA27" s="513">
        <f t="shared" si="12"/>
        <v>658564</v>
      </c>
      <c r="AB27" s="513">
        <f t="shared" si="12"/>
        <v>4749</v>
      </c>
      <c r="AC27" s="513">
        <f t="shared" si="12"/>
        <v>16088</v>
      </c>
      <c r="AD27" s="513">
        <f t="shared" si="12"/>
        <v>17381</v>
      </c>
      <c r="AE27" s="513">
        <f t="shared" si="12"/>
        <v>0</v>
      </c>
      <c r="AF27" s="514">
        <f t="shared" si="12"/>
        <v>6701</v>
      </c>
    </row>
    <row r="28" spans="1:32" s="1130" customFormat="1" ht="15.75" customHeight="1">
      <c r="A28" s="688"/>
      <c r="B28" s="509"/>
      <c r="C28" s="345"/>
      <c r="D28" s="345"/>
      <c r="E28" s="345"/>
      <c r="F28" s="345"/>
      <c r="G28" s="345"/>
      <c r="H28" s="345"/>
      <c r="I28" s="345"/>
      <c r="J28" s="345"/>
      <c r="K28" s="345"/>
      <c r="L28" s="345"/>
      <c r="M28" s="345"/>
      <c r="N28" s="345"/>
      <c r="O28" s="345"/>
      <c r="P28" s="345"/>
      <c r="Q28" s="345"/>
      <c r="R28" s="345"/>
      <c r="S28" s="345"/>
      <c r="T28" s="345"/>
      <c r="U28" s="345"/>
      <c r="V28" s="345"/>
      <c r="W28" s="345"/>
      <c r="X28" s="345"/>
      <c r="Y28" s="1174"/>
      <c r="Z28" s="1174"/>
      <c r="AA28" s="1174"/>
      <c r="AB28" s="345"/>
      <c r="AC28" s="345"/>
      <c r="AD28" s="345"/>
      <c r="AE28" s="345"/>
      <c r="AF28" s="346"/>
    </row>
    <row r="29" spans="1:32" s="1130" customFormat="1" ht="15.75" customHeight="1">
      <c r="A29" s="1175" t="s">
        <v>1019</v>
      </c>
      <c r="B29" s="593">
        <f aca="true" t="shared" si="13" ref="B29:B34">SUM(C29:H29)</f>
        <v>49</v>
      </c>
      <c r="C29" s="345">
        <v>48</v>
      </c>
      <c r="D29" s="345">
        <v>0</v>
      </c>
      <c r="E29" s="345">
        <v>0</v>
      </c>
      <c r="F29" s="345">
        <v>0</v>
      </c>
      <c r="G29" s="345">
        <v>0</v>
      </c>
      <c r="H29" s="345">
        <v>1</v>
      </c>
      <c r="I29" s="558">
        <f aca="true" t="shared" si="14" ref="I29:I34">SUM(J29:L29)</f>
        <v>64</v>
      </c>
      <c r="J29" s="345">
        <v>28</v>
      </c>
      <c r="K29" s="345">
        <v>6</v>
      </c>
      <c r="L29" s="345">
        <v>30</v>
      </c>
      <c r="M29" s="345">
        <v>5756</v>
      </c>
      <c r="N29" s="345">
        <v>0</v>
      </c>
      <c r="O29" s="345">
        <v>3</v>
      </c>
      <c r="P29" s="345">
        <v>0</v>
      </c>
      <c r="Q29" s="558">
        <v>5</v>
      </c>
      <c r="R29" s="345">
        <v>7</v>
      </c>
      <c r="S29" s="345">
        <f aca="true" t="shared" si="15" ref="S29:S34">SUM(T29:V29)</f>
        <v>63</v>
      </c>
      <c r="T29" s="345">
        <v>36</v>
      </c>
      <c r="U29" s="345">
        <v>3</v>
      </c>
      <c r="V29" s="345">
        <v>24</v>
      </c>
      <c r="W29" s="345">
        <v>210</v>
      </c>
      <c r="X29" s="345">
        <v>311549</v>
      </c>
      <c r="Y29" s="345">
        <f aca="true" t="shared" si="16" ref="Y29:Y34">SUM(Z29:AA29)</f>
        <v>309754</v>
      </c>
      <c r="Z29" s="345">
        <v>210922</v>
      </c>
      <c r="AA29" s="345">
        <v>98832</v>
      </c>
      <c r="AB29" s="345">
        <v>0</v>
      </c>
      <c r="AC29" s="345">
        <v>1293</v>
      </c>
      <c r="AD29" s="345">
        <v>0</v>
      </c>
      <c r="AE29" s="345">
        <v>0</v>
      </c>
      <c r="AF29" s="346">
        <v>502</v>
      </c>
    </row>
    <row r="30" spans="1:32" s="1130" customFormat="1" ht="15.75" customHeight="1">
      <c r="A30" s="1176" t="s">
        <v>1020</v>
      </c>
      <c r="B30" s="593">
        <f t="shared" si="13"/>
        <v>41</v>
      </c>
      <c r="C30" s="345">
        <v>37</v>
      </c>
      <c r="D30" s="345">
        <v>0</v>
      </c>
      <c r="E30" s="345">
        <v>2</v>
      </c>
      <c r="F30" s="345">
        <v>1</v>
      </c>
      <c r="G30" s="345">
        <v>0</v>
      </c>
      <c r="H30" s="345">
        <v>1</v>
      </c>
      <c r="I30" s="558">
        <f t="shared" si="14"/>
        <v>48</v>
      </c>
      <c r="J30" s="345">
        <v>26</v>
      </c>
      <c r="K30" s="345">
        <v>1</v>
      </c>
      <c r="L30" s="345">
        <v>21</v>
      </c>
      <c r="M30" s="345">
        <v>5124</v>
      </c>
      <c r="N30" s="345">
        <v>0</v>
      </c>
      <c r="O30" s="345">
        <v>4</v>
      </c>
      <c r="P30" s="345">
        <v>1</v>
      </c>
      <c r="Q30" s="558">
        <v>1</v>
      </c>
      <c r="R30" s="345">
        <v>6</v>
      </c>
      <c r="S30" s="345">
        <f t="shared" si="15"/>
        <v>36</v>
      </c>
      <c r="T30" s="345">
        <v>17</v>
      </c>
      <c r="U30" s="345">
        <v>2</v>
      </c>
      <c r="V30" s="345">
        <v>17</v>
      </c>
      <c r="W30" s="345">
        <v>140</v>
      </c>
      <c r="X30" s="345">
        <v>234513</v>
      </c>
      <c r="Y30" s="345">
        <f t="shared" si="16"/>
        <v>232646</v>
      </c>
      <c r="Z30" s="345">
        <v>162604</v>
      </c>
      <c r="AA30" s="345">
        <v>70042</v>
      </c>
      <c r="AB30" s="345">
        <v>0</v>
      </c>
      <c r="AC30" s="345">
        <v>493</v>
      </c>
      <c r="AD30" s="345">
        <v>1250</v>
      </c>
      <c r="AE30" s="345">
        <v>0</v>
      </c>
      <c r="AF30" s="346">
        <v>124</v>
      </c>
    </row>
    <row r="31" spans="1:32" s="1130" customFormat="1" ht="15.75" customHeight="1">
      <c r="A31" s="1176" t="s">
        <v>1021</v>
      </c>
      <c r="B31" s="593">
        <f t="shared" si="13"/>
        <v>40</v>
      </c>
      <c r="C31" s="345">
        <v>37</v>
      </c>
      <c r="D31" s="345">
        <v>0</v>
      </c>
      <c r="E31" s="345">
        <v>2</v>
      </c>
      <c r="F31" s="345">
        <v>0</v>
      </c>
      <c r="G31" s="345">
        <v>0</v>
      </c>
      <c r="H31" s="345">
        <v>1</v>
      </c>
      <c r="I31" s="558">
        <f t="shared" si="14"/>
        <v>44</v>
      </c>
      <c r="J31" s="345">
        <v>21</v>
      </c>
      <c r="K31" s="345">
        <v>1</v>
      </c>
      <c r="L31" s="345">
        <v>22</v>
      </c>
      <c r="M31" s="345">
        <v>3075</v>
      </c>
      <c r="N31" s="345">
        <v>0</v>
      </c>
      <c r="O31" s="345">
        <v>2</v>
      </c>
      <c r="P31" s="345">
        <v>0</v>
      </c>
      <c r="Q31" s="345">
        <v>6</v>
      </c>
      <c r="R31" s="345">
        <v>9</v>
      </c>
      <c r="S31" s="345">
        <f t="shared" si="15"/>
        <v>27</v>
      </c>
      <c r="T31" s="345">
        <v>14</v>
      </c>
      <c r="U31" s="345">
        <v>0</v>
      </c>
      <c r="V31" s="345">
        <v>13</v>
      </c>
      <c r="W31" s="345">
        <v>111</v>
      </c>
      <c r="X31" s="345">
        <v>161828</v>
      </c>
      <c r="Y31" s="345">
        <f t="shared" si="16"/>
        <v>130721</v>
      </c>
      <c r="Z31" s="345">
        <v>90827</v>
      </c>
      <c r="AA31" s="345">
        <v>39894</v>
      </c>
      <c r="AB31" s="345">
        <v>0</v>
      </c>
      <c r="AC31" s="345">
        <v>1080</v>
      </c>
      <c r="AD31" s="345">
        <v>0</v>
      </c>
      <c r="AE31" s="345">
        <v>0</v>
      </c>
      <c r="AF31" s="346">
        <v>27</v>
      </c>
    </row>
    <row r="32" spans="1:32" s="1130" customFormat="1" ht="15.75" customHeight="1">
      <c r="A32" s="1176" t="s">
        <v>1022</v>
      </c>
      <c r="B32" s="593">
        <f t="shared" si="13"/>
        <v>67</v>
      </c>
      <c r="C32" s="345">
        <v>48</v>
      </c>
      <c r="D32" s="345">
        <v>6</v>
      </c>
      <c r="E32" s="345">
        <v>4</v>
      </c>
      <c r="F32" s="345">
        <v>0</v>
      </c>
      <c r="G32" s="345">
        <v>0</v>
      </c>
      <c r="H32" s="345">
        <v>9</v>
      </c>
      <c r="I32" s="558">
        <f t="shared" si="14"/>
        <v>60</v>
      </c>
      <c r="J32" s="345">
        <v>21</v>
      </c>
      <c r="K32" s="345">
        <v>4</v>
      </c>
      <c r="L32" s="345">
        <v>35</v>
      </c>
      <c r="M32" s="345">
        <v>3356</v>
      </c>
      <c r="N32" s="345">
        <v>178</v>
      </c>
      <c r="O32" s="345">
        <v>5</v>
      </c>
      <c r="P32" s="345">
        <v>0</v>
      </c>
      <c r="Q32" s="558">
        <v>2</v>
      </c>
      <c r="R32" s="345">
        <v>10</v>
      </c>
      <c r="S32" s="345">
        <f t="shared" si="15"/>
        <v>43</v>
      </c>
      <c r="T32" s="345">
        <v>18</v>
      </c>
      <c r="U32" s="345">
        <v>2</v>
      </c>
      <c r="V32" s="345">
        <v>23</v>
      </c>
      <c r="W32" s="345">
        <v>134</v>
      </c>
      <c r="X32" s="345">
        <v>139463</v>
      </c>
      <c r="Y32" s="345">
        <f t="shared" si="16"/>
        <v>136833</v>
      </c>
      <c r="Z32" s="345">
        <v>93843</v>
      </c>
      <c r="AA32" s="345">
        <v>42990</v>
      </c>
      <c r="AB32" s="345">
        <v>48</v>
      </c>
      <c r="AC32" s="345">
        <v>2573</v>
      </c>
      <c r="AD32" s="345">
        <v>0</v>
      </c>
      <c r="AE32" s="345">
        <v>0</v>
      </c>
      <c r="AF32" s="346">
        <v>9</v>
      </c>
    </row>
    <row r="33" spans="1:32" ht="15.75" customHeight="1">
      <c r="A33" s="1176" t="s">
        <v>1023</v>
      </c>
      <c r="B33" s="593">
        <f t="shared" si="13"/>
        <v>79</v>
      </c>
      <c r="C33" s="345">
        <v>41</v>
      </c>
      <c r="D33" s="345">
        <v>18</v>
      </c>
      <c r="E33" s="345">
        <v>6</v>
      </c>
      <c r="F33" s="345">
        <v>0</v>
      </c>
      <c r="G33" s="345">
        <v>0</v>
      </c>
      <c r="H33" s="345">
        <v>14</v>
      </c>
      <c r="I33" s="558">
        <f t="shared" si="14"/>
        <v>47</v>
      </c>
      <c r="J33" s="345">
        <v>16</v>
      </c>
      <c r="K33" s="345">
        <v>2</v>
      </c>
      <c r="L33" s="345">
        <v>29</v>
      </c>
      <c r="M33" s="345">
        <v>2771</v>
      </c>
      <c r="N33" s="345">
        <v>301</v>
      </c>
      <c r="O33" s="345">
        <v>6</v>
      </c>
      <c r="P33" s="345">
        <v>0</v>
      </c>
      <c r="Q33" s="558">
        <v>7</v>
      </c>
      <c r="R33" s="345">
        <v>10</v>
      </c>
      <c r="S33" s="345">
        <f t="shared" si="15"/>
        <v>33</v>
      </c>
      <c r="T33" s="345">
        <v>10</v>
      </c>
      <c r="U33" s="345">
        <v>2</v>
      </c>
      <c r="V33" s="345">
        <v>21</v>
      </c>
      <c r="W33" s="345">
        <v>148</v>
      </c>
      <c r="X33" s="345">
        <v>138104</v>
      </c>
      <c r="Y33" s="345">
        <f t="shared" si="16"/>
        <v>132526</v>
      </c>
      <c r="Z33" s="345">
        <v>78146</v>
      </c>
      <c r="AA33" s="345">
        <v>54380</v>
      </c>
      <c r="AB33" s="345">
        <v>338</v>
      </c>
      <c r="AC33" s="345">
        <v>2776</v>
      </c>
      <c r="AD33" s="345">
        <v>0</v>
      </c>
      <c r="AE33" s="345">
        <v>0</v>
      </c>
      <c r="AF33" s="346">
        <v>2464</v>
      </c>
    </row>
    <row r="34" spans="1:32" s="1130" customFormat="1" ht="15.75" customHeight="1">
      <c r="A34" s="1176" t="s">
        <v>1024</v>
      </c>
      <c r="B34" s="593">
        <f t="shared" si="13"/>
        <v>48</v>
      </c>
      <c r="C34" s="345">
        <v>26</v>
      </c>
      <c r="D34" s="345">
        <v>7</v>
      </c>
      <c r="E34" s="345">
        <v>4</v>
      </c>
      <c r="F34" s="345">
        <v>0</v>
      </c>
      <c r="G34" s="345">
        <v>0</v>
      </c>
      <c r="H34" s="345">
        <v>11</v>
      </c>
      <c r="I34" s="558">
        <f t="shared" si="14"/>
        <v>32</v>
      </c>
      <c r="J34" s="345">
        <v>9</v>
      </c>
      <c r="K34" s="345">
        <v>4</v>
      </c>
      <c r="L34" s="345">
        <v>19</v>
      </c>
      <c r="M34" s="345">
        <v>798</v>
      </c>
      <c r="N34" s="345">
        <v>60</v>
      </c>
      <c r="O34" s="345">
        <v>4</v>
      </c>
      <c r="P34" s="345">
        <v>0</v>
      </c>
      <c r="Q34" s="345">
        <v>2</v>
      </c>
      <c r="R34" s="345">
        <v>7</v>
      </c>
      <c r="S34" s="345">
        <f t="shared" si="15"/>
        <v>19</v>
      </c>
      <c r="T34" s="345">
        <v>4</v>
      </c>
      <c r="U34" s="345">
        <v>3</v>
      </c>
      <c r="V34" s="345">
        <v>12</v>
      </c>
      <c r="W34" s="345">
        <v>63</v>
      </c>
      <c r="X34" s="345">
        <v>57414</v>
      </c>
      <c r="Y34" s="345">
        <f t="shared" si="16"/>
        <v>56227</v>
      </c>
      <c r="Z34" s="345">
        <v>27816</v>
      </c>
      <c r="AA34" s="345">
        <v>28411</v>
      </c>
      <c r="AB34" s="345">
        <v>398</v>
      </c>
      <c r="AC34" s="345">
        <v>305</v>
      </c>
      <c r="AD34" s="345">
        <v>0</v>
      </c>
      <c r="AE34" s="345">
        <v>0</v>
      </c>
      <c r="AF34" s="346">
        <v>484</v>
      </c>
    </row>
    <row r="35" spans="1:32" s="1130" customFormat="1" ht="15.75" customHeight="1">
      <c r="A35" s="1175"/>
      <c r="B35" s="593"/>
      <c r="C35" s="345"/>
      <c r="D35" s="345"/>
      <c r="E35" s="345"/>
      <c r="F35" s="345"/>
      <c r="G35" s="345"/>
      <c r="H35" s="345"/>
      <c r="I35" s="345"/>
      <c r="J35" s="345"/>
      <c r="K35" s="345"/>
      <c r="L35" s="345"/>
      <c r="M35" s="345"/>
      <c r="N35" s="345"/>
      <c r="O35" s="345"/>
      <c r="P35" s="345"/>
      <c r="Q35" s="558"/>
      <c r="R35" s="345"/>
      <c r="S35" s="345"/>
      <c r="T35" s="345"/>
      <c r="U35" s="345"/>
      <c r="V35" s="345"/>
      <c r="W35" s="345"/>
      <c r="X35" s="345"/>
      <c r="Y35" s="345"/>
      <c r="Z35" s="1174"/>
      <c r="AA35" s="1174"/>
      <c r="AB35" s="345"/>
      <c r="AC35" s="345"/>
      <c r="AD35" s="345"/>
      <c r="AE35" s="345"/>
      <c r="AF35" s="346"/>
    </row>
    <row r="36" spans="1:32" s="1130" customFormat="1" ht="15.75" customHeight="1">
      <c r="A36" s="1176" t="s">
        <v>1025</v>
      </c>
      <c r="B36" s="593">
        <f>SUM(C36:H36)</f>
        <v>37</v>
      </c>
      <c r="C36" s="345">
        <v>31</v>
      </c>
      <c r="D36" s="345">
        <v>2</v>
      </c>
      <c r="E36" s="345">
        <v>1</v>
      </c>
      <c r="F36" s="345">
        <v>0</v>
      </c>
      <c r="G36" s="345">
        <v>0</v>
      </c>
      <c r="H36" s="345">
        <v>3</v>
      </c>
      <c r="I36" s="558">
        <f aca="true" t="shared" si="17" ref="I36:I41">SUM(J36:L36)</f>
        <v>41</v>
      </c>
      <c r="J36" s="345">
        <v>8</v>
      </c>
      <c r="K36" s="345">
        <v>6</v>
      </c>
      <c r="L36" s="345">
        <v>27</v>
      </c>
      <c r="M36" s="345">
        <v>1392</v>
      </c>
      <c r="N36" s="345">
        <v>85</v>
      </c>
      <c r="O36" s="345">
        <v>1</v>
      </c>
      <c r="P36" s="345">
        <v>0</v>
      </c>
      <c r="Q36" s="345">
        <v>0</v>
      </c>
      <c r="R36" s="345">
        <v>7</v>
      </c>
      <c r="S36" s="345">
        <f aca="true" t="shared" si="18" ref="S36:S41">SUM(T36:V36)</f>
        <v>25</v>
      </c>
      <c r="T36" s="345">
        <v>2</v>
      </c>
      <c r="U36" s="345">
        <v>3</v>
      </c>
      <c r="V36" s="345">
        <v>20</v>
      </c>
      <c r="W36" s="345">
        <v>91</v>
      </c>
      <c r="X36" s="345">
        <v>59431</v>
      </c>
      <c r="Y36" s="345">
        <f aca="true" t="shared" si="19" ref="Y36:Y41">SUM(Z36:AA36)</f>
        <v>58700</v>
      </c>
      <c r="Z36" s="345">
        <v>33743</v>
      </c>
      <c r="AA36" s="345">
        <v>24957</v>
      </c>
      <c r="AB36" s="345">
        <v>0</v>
      </c>
      <c r="AC36" s="345">
        <v>30</v>
      </c>
      <c r="AD36" s="345">
        <v>0</v>
      </c>
      <c r="AE36" s="345">
        <v>0</v>
      </c>
      <c r="AF36" s="346">
        <v>701</v>
      </c>
    </row>
    <row r="37" spans="1:32" s="1130" customFormat="1" ht="15.75" customHeight="1">
      <c r="A37" s="1176" t="s">
        <v>1026</v>
      </c>
      <c r="B37" s="593">
        <f>SUM(C37:H37)</f>
        <v>87</v>
      </c>
      <c r="C37" s="345">
        <v>45</v>
      </c>
      <c r="D37" s="345">
        <v>16</v>
      </c>
      <c r="E37" s="345">
        <v>6</v>
      </c>
      <c r="F37" s="345">
        <v>1</v>
      </c>
      <c r="G37" s="345">
        <v>0</v>
      </c>
      <c r="H37" s="345">
        <v>19</v>
      </c>
      <c r="I37" s="558">
        <f t="shared" si="17"/>
        <v>53</v>
      </c>
      <c r="J37" s="345">
        <v>21</v>
      </c>
      <c r="K37" s="345">
        <v>4</v>
      </c>
      <c r="L37" s="345">
        <v>28</v>
      </c>
      <c r="M37" s="345">
        <v>3888</v>
      </c>
      <c r="N37" s="345">
        <v>691</v>
      </c>
      <c r="O37" s="345">
        <v>8</v>
      </c>
      <c r="P37" s="345">
        <v>1</v>
      </c>
      <c r="Q37" s="345">
        <v>2</v>
      </c>
      <c r="R37" s="345">
        <v>13</v>
      </c>
      <c r="S37" s="345">
        <f t="shared" si="18"/>
        <v>20</v>
      </c>
      <c r="T37" s="345">
        <v>3</v>
      </c>
      <c r="U37" s="345">
        <v>3</v>
      </c>
      <c r="V37" s="345">
        <v>14</v>
      </c>
      <c r="W37" s="345">
        <v>90</v>
      </c>
      <c r="X37" s="345">
        <v>264643</v>
      </c>
      <c r="Y37" s="345">
        <f t="shared" si="19"/>
        <v>241207</v>
      </c>
      <c r="Z37" s="345">
        <v>108018</v>
      </c>
      <c r="AA37" s="345">
        <v>133189</v>
      </c>
      <c r="AB37" s="345">
        <v>3443</v>
      </c>
      <c r="AC37" s="345">
        <v>3516</v>
      </c>
      <c r="AD37" s="345">
        <v>16131</v>
      </c>
      <c r="AE37" s="345">
        <v>0</v>
      </c>
      <c r="AF37" s="346">
        <v>346</v>
      </c>
    </row>
    <row r="38" spans="1:32" s="1130" customFormat="1" ht="15.75" customHeight="1">
      <c r="A38" s="1176" t="s">
        <v>1027</v>
      </c>
      <c r="B38" s="593">
        <f>SUM(C38:H38)</f>
        <v>41</v>
      </c>
      <c r="C38" s="345">
        <v>34</v>
      </c>
      <c r="D38" s="345">
        <v>1</v>
      </c>
      <c r="E38" s="345">
        <v>3</v>
      </c>
      <c r="F38" s="345">
        <v>0</v>
      </c>
      <c r="G38" s="345">
        <v>0</v>
      </c>
      <c r="H38" s="345">
        <v>3</v>
      </c>
      <c r="I38" s="558">
        <f t="shared" si="17"/>
        <v>46</v>
      </c>
      <c r="J38" s="345">
        <v>19</v>
      </c>
      <c r="K38" s="345">
        <v>4</v>
      </c>
      <c r="L38" s="345">
        <v>23</v>
      </c>
      <c r="M38" s="345">
        <v>3104</v>
      </c>
      <c r="N38" s="345">
        <v>20</v>
      </c>
      <c r="O38" s="345">
        <v>3</v>
      </c>
      <c r="P38" s="345">
        <v>0</v>
      </c>
      <c r="Q38" s="345">
        <v>2</v>
      </c>
      <c r="R38" s="345">
        <v>10</v>
      </c>
      <c r="S38" s="345">
        <f t="shared" si="18"/>
        <v>20</v>
      </c>
      <c r="T38" s="345">
        <v>6</v>
      </c>
      <c r="U38" s="345">
        <v>2</v>
      </c>
      <c r="V38" s="345">
        <v>12</v>
      </c>
      <c r="W38" s="345">
        <v>83</v>
      </c>
      <c r="X38" s="345">
        <v>125727</v>
      </c>
      <c r="Y38" s="345">
        <f t="shared" si="19"/>
        <v>124026</v>
      </c>
      <c r="Z38" s="345">
        <v>87081</v>
      </c>
      <c r="AA38" s="345">
        <v>36945</v>
      </c>
      <c r="AB38" s="345">
        <v>34</v>
      </c>
      <c r="AC38" s="345">
        <v>642</v>
      </c>
      <c r="AD38" s="345">
        <v>0</v>
      </c>
      <c r="AE38" s="345">
        <v>0</v>
      </c>
      <c r="AF38" s="346">
        <v>1025</v>
      </c>
    </row>
    <row r="39" spans="1:32" s="1130" customFormat="1" ht="15.75" customHeight="1">
      <c r="A39" s="1176" t="s">
        <v>1028</v>
      </c>
      <c r="B39" s="593">
        <f>SUM(C39:H39)</f>
        <v>44</v>
      </c>
      <c r="C39" s="345">
        <v>35</v>
      </c>
      <c r="D39" s="345">
        <v>3</v>
      </c>
      <c r="E39" s="345">
        <v>2</v>
      </c>
      <c r="F39" s="345">
        <v>0</v>
      </c>
      <c r="G39" s="345">
        <v>0</v>
      </c>
      <c r="H39" s="345">
        <v>4</v>
      </c>
      <c r="I39" s="558">
        <f t="shared" si="17"/>
        <v>40</v>
      </c>
      <c r="J39" s="345">
        <v>9</v>
      </c>
      <c r="K39" s="345">
        <v>4</v>
      </c>
      <c r="L39" s="345">
        <v>27</v>
      </c>
      <c r="M39" s="345">
        <v>1758</v>
      </c>
      <c r="N39" s="345">
        <v>203</v>
      </c>
      <c r="O39" s="345">
        <v>3</v>
      </c>
      <c r="P39" s="345">
        <v>0</v>
      </c>
      <c r="Q39" s="345">
        <v>4</v>
      </c>
      <c r="R39" s="345">
        <v>4</v>
      </c>
      <c r="S39" s="345">
        <f t="shared" si="18"/>
        <v>19</v>
      </c>
      <c r="T39" s="345">
        <v>7</v>
      </c>
      <c r="U39" s="345">
        <v>2</v>
      </c>
      <c r="V39" s="345">
        <v>10</v>
      </c>
      <c r="W39" s="345">
        <v>93</v>
      </c>
      <c r="X39" s="345">
        <v>102544</v>
      </c>
      <c r="Y39" s="345">
        <f t="shared" si="19"/>
        <v>101084</v>
      </c>
      <c r="Z39" s="345">
        <v>63395</v>
      </c>
      <c r="AA39" s="345">
        <v>37689</v>
      </c>
      <c r="AB39" s="345">
        <v>488</v>
      </c>
      <c r="AC39" s="345">
        <v>950</v>
      </c>
      <c r="AD39" s="345">
        <v>0</v>
      </c>
      <c r="AE39" s="345">
        <v>0</v>
      </c>
      <c r="AF39" s="346">
        <v>22</v>
      </c>
    </row>
    <row r="40" spans="1:32" s="1130" customFormat="1" ht="15.75" customHeight="1">
      <c r="A40" s="1176" t="s">
        <v>1029</v>
      </c>
      <c r="B40" s="593">
        <f>SUM(C40:H40)</f>
        <v>37</v>
      </c>
      <c r="C40" s="345">
        <v>28</v>
      </c>
      <c r="D40" s="345">
        <v>4</v>
      </c>
      <c r="E40" s="345">
        <v>2</v>
      </c>
      <c r="F40" s="345">
        <v>0</v>
      </c>
      <c r="G40" s="345">
        <v>0</v>
      </c>
      <c r="H40" s="345">
        <v>3</v>
      </c>
      <c r="I40" s="558">
        <f t="shared" si="17"/>
        <v>36</v>
      </c>
      <c r="J40" s="345">
        <v>13</v>
      </c>
      <c r="K40" s="345">
        <v>1</v>
      </c>
      <c r="L40" s="345">
        <v>22</v>
      </c>
      <c r="M40" s="345">
        <v>1463</v>
      </c>
      <c r="N40" s="345">
        <v>31</v>
      </c>
      <c r="O40" s="345">
        <v>3</v>
      </c>
      <c r="P40" s="345">
        <v>0</v>
      </c>
      <c r="Q40" s="558">
        <v>3</v>
      </c>
      <c r="R40" s="345">
        <v>5</v>
      </c>
      <c r="S40" s="345">
        <f t="shared" si="18"/>
        <v>26</v>
      </c>
      <c r="T40" s="345">
        <v>8</v>
      </c>
      <c r="U40" s="345">
        <v>2</v>
      </c>
      <c r="V40" s="345">
        <v>16</v>
      </c>
      <c r="W40" s="345">
        <v>86</v>
      </c>
      <c r="X40" s="345">
        <v>68772</v>
      </c>
      <c r="Y40" s="345">
        <f t="shared" si="19"/>
        <v>68066</v>
      </c>
      <c r="Z40" s="345">
        <v>45763</v>
      </c>
      <c r="AA40" s="345">
        <v>22303</v>
      </c>
      <c r="AB40" s="345">
        <v>0</v>
      </c>
      <c r="AC40" s="345">
        <v>88</v>
      </c>
      <c r="AD40" s="345">
        <v>0</v>
      </c>
      <c r="AE40" s="345">
        <v>0</v>
      </c>
      <c r="AF40" s="346">
        <v>618</v>
      </c>
    </row>
    <row r="41" spans="1:32" s="1130" customFormat="1" ht="15.75" customHeight="1">
      <c r="A41" s="1176" t="s">
        <v>1030</v>
      </c>
      <c r="B41" s="593">
        <v>44</v>
      </c>
      <c r="C41" s="345">
        <v>38</v>
      </c>
      <c r="D41" s="345">
        <v>1</v>
      </c>
      <c r="E41" s="345">
        <v>5</v>
      </c>
      <c r="F41" s="345">
        <v>0</v>
      </c>
      <c r="G41" s="345">
        <v>0</v>
      </c>
      <c r="H41" s="345">
        <v>0</v>
      </c>
      <c r="I41" s="558">
        <f t="shared" si="17"/>
        <v>53</v>
      </c>
      <c r="J41" s="345">
        <v>18</v>
      </c>
      <c r="K41" s="345">
        <v>4</v>
      </c>
      <c r="L41" s="345">
        <v>31</v>
      </c>
      <c r="M41" s="345">
        <v>2566</v>
      </c>
      <c r="N41" s="345">
        <v>8</v>
      </c>
      <c r="O41" s="345">
        <v>8</v>
      </c>
      <c r="P41" s="345">
        <v>0</v>
      </c>
      <c r="Q41" s="345">
        <v>1</v>
      </c>
      <c r="R41" s="345">
        <v>6</v>
      </c>
      <c r="S41" s="345">
        <f t="shared" si="18"/>
        <v>33</v>
      </c>
      <c r="T41" s="345">
        <v>11</v>
      </c>
      <c r="U41" s="345">
        <v>6</v>
      </c>
      <c r="V41" s="345">
        <v>16</v>
      </c>
      <c r="W41" s="345">
        <v>141</v>
      </c>
      <c r="X41" s="345">
        <v>141049</v>
      </c>
      <c r="Y41" s="345">
        <f t="shared" si="19"/>
        <v>138328</v>
      </c>
      <c r="Z41" s="345">
        <v>69396</v>
      </c>
      <c r="AA41" s="345">
        <v>68932</v>
      </c>
      <c r="AB41" s="345">
        <v>0</v>
      </c>
      <c r="AC41" s="345">
        <v>2342</v>
      </c>
      <c r="AD41" s="345">
        <v>0</v>
      </c>
      <c r="AE41" s="345">
        <v>0</v>
      </c>
      <c r="AF41" s="346">
        <v>379</v>
      </c>
    </row>
    <row r="42" spans="1:32" s="1130" customFormat="1" ht="15.75" customHeight="1">
      <c r="A42" s="716"/>
      <c r="B42" s="517"/>
      <c r="C42" s="518"/>
      <c r="D42" s="518"/>
      <c r="E42" s="518"/>
      <c r="F42" s="518"/>
      <c r="G42" s="518"/>
      <c r="H42" s="518"/>
      <c r="I42" s="518"/>
      <c r="J42" s="518"/>
      <c r="K42" s="518"/>
      <c r="L42" s="518"/>
      <c r="M42" s="518"/>
      <c r="N42" s="518"/>
      <c r="O42" s="518"/>
      <c r="P42" s="518"/>
      <c r="Q42" s="518"/>
      <c r="R42" s="518"/>
      <c r="S42" s="567"/>
      <c r="T42" s="518"/>
      <c r="U42" s="518"/>
      <c r="V42" s="567"/>
      <c r="W42" s="567"/>
      <c r="X42" s="567"/>
      <c r="Y42" s="567"/>
      <c r="Z42" s="567"/>
      <c r="AA42" s="567"/>
      <c r="AB42" s="567"/>
      <c r="AC42" s="567"/>
      <c r="AD42" s="518"/>
      <c r="AE42" s="518"/>
      <c r="AF42" s="520"/>
    </row>
    <row r="43" spans="1:16" s="1130" customFormat="1" ht="15.75" customHeight="1">
      <c r="A43" s="1130" t="s">
        <v>1062</v>
      </c>
      <c r="M43" s="109"/>
      <c r="N43" s="109"/>
      <c r="O43" s="109"/>
      <c r="P43" s="109"/>
    </row>
    <row r="44" spans="2:14" s="1130" customFormat="1" ht="15.75" customHeight="1">
      <c r="B44" s="109"/>
      <c r="C44" s="109"/>
      <c r="D44" s="109"/>
      <c r="E44" s="109"/>
      <c r="F44" s="109"/>
      <c r="G44" s="109"/>
      <c r="H44" s="109"/>
      <c r="I44" s="109"/>
      <c r="J44" s="109"/>
      <c r="K44" s="109"/>
      <c r="L44" s="109"/>
      <c r="M44" s="109"/>
      <c r="N44" s="109"/>
    </row>
    <row r="45" spans="1:14" s="1130" customFormat="1" ht="15.75" customHeight="1">
      <c r="A45" s="109"/>
      <c r="B45" s="109"/>
      <c r="C45" s="109"/>
      <c r="D45" s="109"/>
      <c r="E45" s="109"/>
      <c r="F45" s="109"/>
      <c r="G45" s="109"/>
      <c r="H45" s="109"/>
      <c r="I45" s="109"/>
      <c r="J45" s="109"/>
      <c r="K45" s="109"/>
      <c r="L45" s="109"/>
      <c r="M45" s="109"/>
      <c r="N45" s="109"/>
    </row>
    <row r="46" spans="1:14" s="1130" customFormat="1" ht="15.75" customHeight="1">
      <c r="A46" s="109"/>
      <c r="B46" s="109"/>
      <c r="C46" s="109"/>
      <c r="D46" s="109"/>
      <c r="E46" s="109"/>
      <c r="F46" s="109"/>
      <c r="G46" s="109"/>
      <c r="H46" s="109"/>
      <c r="I46" s="109"/>
      <c r="J46" s="109"/>
      <c r="K46" s="109"/>
      <c r="L46" s="109"/>
      <c r="M46" s="109"/>
      <c r="N46" s="109"/>
    </row>
    <row r="47" spans="1:14" s="1130" customFormat="1" ht="15.75" customHeight="1">
      <c r="A47" s="109"/>
      <c r="B47" s="109"/>
      <c r="C47" s="109"/>
      <c r="D47" s="109"/>
      <c r="E47" s="109"/>
      <c r="F47" s="109"/>
      <c r="G47" s="109"/>
      <c r="H47" s="109"/>
      <c r="I47" s="109"/>
      <c r="J47" s="109"/>
      <c r="K47" s="109"/>
      <c r="L47" s="109"/>
      <c r="M47" s="109"/>
      <c r="N47" s="109"/>
    </row>
    <row r="48" spans="1:14" s="1130" customFormat="1" ht="15.75" customHeight="1">
      <c r="A48" s="109"/>
      <c r="B48" s="109"/>
      <c r="C48" s="109"/>
      <c r="D48" s="109"/>
      <c r="E48" s="109"/>
      <c r="F48" s="109"/>
      <c r="G48" s="109"/>
      <c r="H48" s="109"/>
      <c r="I48" s="109"/>
      <c r="J48" s="109"/>
      <c r="K48" s="109"/>
      <c r="L48" s="109"/>
      <c r="M48" s="109"/>
      <c r="N48" s="109"/>
    </row>
    <row r="49" spans="1:32" ht="15.75" customHeight="1">
      <c r="A49" s="109"/>
      <c r="B49" s="109"/>
      <c r="C49" s="109"/>
      <c r="D49" s="109"/>
      <c r="E49" s="109"/>
      <c r="F49" s="109"/>
      <c r="G49" s="109"/>
      <c r="H49" s="109"/>
      <c r="I49" s="109"/>
      <c r="J49" s="109"/>
      <c r="K49" s="109"/>
      <c r="L49" s="109"/>
      <c r="M49" s="109"/>
      <c r="N49" s="109"/>
      <c r="O49" s="1130"/>
      <c r="P49" s="1130"/>
      <c r="Q49" s="1130"/>
      <c r="R49" s="1130"/>
      <c r="S49" s="1130"/>
      <c r="T49" s="1130"/>
      <c r="U49" s="1130"/>
      <c r="V49" s="1130"/>
      <c r="W49" s="1130"/>
      <c r="X49" s="1130"/>
      <c r="Y49" s="1130"/>
      <c r="Z49" s="1130"/>
      <c r="AA49" s="1130"/>
      <c r="AB49" s="1130"/>
      <c r="AC49" s="1130"/>
      <c r="AD49" s="1130"/>
      <c r="AE49" s="1130"/>
      <c r="AF49" s="1130"/>
    </row>
    <row r="50" spans="1:32" ht="11.25">
      <c r="A50" s="1182"/>
      <c r="B50" s="1182"/>
      <c r="C50" s="1182"/>
      <c r="D50" s="1182"/>
      <c r="E50" s="1182"/>
      <c r="F50" s="1182"/>
      <c r="G50" s="1182"/>
      <c r="H50" s="1182"/>
      <c r="I50" s="1182"/>
      <c r="J50" s="1182"/>
      <c r="K50" s="1182"/>
      <c r="L50" s="1182"/>
      <c r="M50" s="1182"/>
      <c r="N50" s="1182"/>
      <c r="O50" s="1173"/>
      <c r="P50" s="1173"/>
      <c r="Q50" s="1173"/>
      <c r="R50" s="1173"/>
      <c r="S50" s="1173"/>
      <c r="T50" s="1173"/>
      <c r="U50" s="1173"/>
      <c r="V50" s="1173"/>
      <c r="W50" s="1173"/>
      <c r="X50" s="1173"/>
      <c r="Y50" s="1173"/>
      <c r="Z50" s="1173"/>
      <c r="AA50" s="1173"/>
      <c r="AB50" s="1173"/>
      <c r="AC50" s="1173"/>
      <c r="AD50" s="1173"/>
      <c r="AE50" s="1173"/>
      <c r="AF50" s="1173"/>
    </row>
    <row r="51" spans="1:32" ht="12">
      <c r="A51" s="109"/>
      <c r="B51" s="109"/>
      <c r="C51" s="109"/>
      <c r="D51" s="109"/>
      <c r="E51" s="109"/>
      <c r="F51" s="109"/>
      <c r="G51" s="109"/>
      <c r="H51" s="109"/>
      <c r="I51" s="109"/>
      <c r="J51" s="109"/>
      <c r="K51" s="109"/>
      <c r="L51" s="109"/>
      <c r="M51" s="109"/>
      <c r="N51" s="109"/>
      <c r="O51" s="1130"/>
      <c r="P51" s="1130"/>
      <c r="Q51" s="1130"/>
      <c r="R51" s="1130"/>
      <c r="S51" s="1130"/>
      <c r="T51" s="1130"/>
      <c r="U51" s="1130"/>
      <c r="V51" s="1130"/>
      <c r="W51" s="1130"/>
      <c r="X51" s="1130"/>
      <c r="Y51" s="1130"/>
      <c r="Z51" s="1130"/>
      <c r="AA51" s="1130"/>
      <c r="AB51" s="1130"/>
      <c r="AC51" s="1130"/>
      <c r="AD51" s="1130"/>
      <c r="AE51" s="1130"/>
      <c r="AF51" s="1130"/>
    </row>
    <row r="52" spans="1:32" ht="12">
      <c r="A52" s="109"/>
      <c r="B52" s="109"/>
      <c r="C52" s="109"/>
      <c r="D52" s="109"/>
      <c r="E52" s="109"/>
      <c r="F52" s="109"/>
      <c r="G52" s="109"/>
      <c r="H52" s="109"/>
      <c r="I52" s="109"/>
      <c r="J52" s="109"/>
      <c r="K52" s="109"/>
      <c r="L52" s="109"/>
      <c r="M52" s="109"/>
      <c r="N52" s="109"/>
      <c r="O52" s="1130"/>
      <c r="P52" s="1130"/>
      <c r="Q52" s="1130"/>
      <c r="R52" s="1130"/>
      <c r="S52" s="1130"/>
      <c r="T52" s="1130"/>
      <c r="U52" s="1130"/>
      <c r="V52" s="1130"/>
      <c r="W52" s="1130"/>
      <c r="X52" s="1130"/>
      <c r="Y52" s="1130"/>
      <c r="Z52" s="1130"/>
      <c r="AA52" s="1130"/>
      <c r="AB52" s="1130"/>
      <c r="AC52" s="1130"/>
      <c r="AD52" s="1130"/>
      <c r="AE52" s="1130"/>
      <c r="AF52" s="1130"/>
    </row>
    <row r="53" spans="1:32" ht="12">
      <c r="A53" s="109"/>
      <c r="B53" s="109"/>
      <c r="C53" s="109"/>
      <c r="D53" s="109"/>
      <c r="E53" s="109"/>
      <c r="F53" s="109"/>
      <c r="G53" s="109"/>
      <c r="H53" s="109"/>
      <c r="I53" s="109"/>
      <c r="J53" s="109"/>
      <c r="K53" s="109"/>
      <c r="L53" s="109"/>
      <c r="M53" s="109"/>
      <c r="N53" s="109"/>
      <c r="O53" s="1130"/>
      <c r="P53" s="1130"/>
      <c r="Q53" s="1130"/>
      <c r="R53" s="1130"/>
      <c r="S53" s="1130"/>
      <c r="T53" s="1130"/>
      <c r="U53" s="1130"/>
      <c r="V53" s="1130"/>
      <c r="W53" s="1130"/>
      <c r="X53" s="1130"/>
      <c r="Y53" s="1130"/>
      <c r="Z53" s="1130"/>
      <c r="AA53" s="1130"/>
      <c r="AB53" s="1130"/>
      <c r="AC53" s="1130"/>
      <c r="AD53" s="1130"/>
      <c r="AE53" s="1130"/>
      <c r="AF53" s="1130"/>
    </row>
    <row r="54" spans="1:32" ht="12">
      <c r="A54" s="109"/>
      <c r="B54" s="109"/>
      <c r="C54" s="109"/>
      <c r="D54" s="109"/>
      <c r="E54" s="109"/>
      <c r="F54" s="109"/>
      <c r="G54" s="109"/>
      <c r="H54" s="109"/>
      <c r="I54" s="109"/>
      <c r="J54" s="109"/>
      <c r="K54" s="109"/>
      <c r="L54" s="109"/>
      <c r="M54" s="109"/>
      <c r="N54" s="109"/>
      <c r="O54" s="1130"/>
      <c r="P54" s="1130"/>
      <c r="Q54" s="1130"/>
      <c r="R54" s="1130"/>
      <c r="S54" s="1130"/>
      <c r="T54" s="1130"/>
      <c r="U54" s="1130"/>
      <c r="V54" s="1130"/>
      <c r="W54" s="1130"/>
      <c r="X54" s="1130"/>
      <c r="Y54" s="1130"/>
      <c r="Z54" s="1130"/>
      <c r="AA54" s="1130"/>
      <c r="AB54" s="1130"/>
      <c r="AC54" s="1130"/>
      <c r="AD54" s="1130"/>
      <c r="AE54" s="1130"/>
      <c r="AF54" s="1130"/>
    </row>
    <row r="55" spans="1:32" ht="12">
      <c r="A55" s="109"/>
      <c r="B55" s="109"/>
      <c r="C55" s="109"/>
      <c r="D55" s="109"/>
      <c r="E55" s="109"/>
      <c r="F55" s="109"/>
      <c r="G55" s="109"/>
      <c r="H55" s="109"/>
      <c r="I55" s="109"/>
      <c r="J55" s="109"/>
      <c r="K55" s="109"/>
      <c r="L55" s="109"/>
      <c r="M55" s="109"/>
      <c r="N55" s="109"/>
      <c r="O55" s="1130"/>
      <c r="P55" s="1130"/>
      <c r="Q55" s="1130"/>
      <c r="R55" s="1130"/>
      <c r="S55" s="1130"/>
      <c r="T55" s="1130"/>
      <c r="U55" s="1130"/>
      <c r="V55" s="1130"/>
      <c r="W55" s="1130"/>
      <c r="X55" s="1130"/>
      <c r="Y55" s="1130"/>
      <c r="Z55" s="1130"/>
      <c r="AA55" s="1130"/>
      <c r="AB55" s="1130"/>
      <c r="AC55" s="1130"/>
      <c r="AD55" s="1130"/>
      <c r="AE55" s="1130"/>
      <c r="AF55" s="1130"/>
    </row>
    <row r="56" spans="1:32" ht="12">
      <c r="A56" s="109"/>
      <c r="B56" s="109"/>
      <c r="C56" s="109"/>
      <c r="D56" s="109"/>
      <c r="E56" s="109"/>
      <c r="F56" s="109"/>
      <c r="G56" s="109"/>
      <c r="H56" s="109"/>
      <c r="I56" s="109"/>
      <c r="J56" s="109"/>
      <c r="K56" s="109"/>
      <c r="L56" s="109"/>
      <c r="M56" s="109"/>
      <c r="N56" s="109"/>
      <c r="O56" s="1130"/>
      <c r="P56" s="1130"/>
      <c r="Q56" s="1130"/>
      <c r="R56" s="1130"/>
      <c r="S56" s="1130"/>
      <c r="T56" s="1130"/>
      <c r="U56" s="1130"/>
      <c r="V56" s="1130"/>
      <c r="W56" s="1130"/>
      <c r="X56" s="1130"/>
      <c r="Y56" s="1130"/>
      <c r="Z56" s="1130"/>
      <c r="AA56" s="1130"/>
      <c r="AB56" s="1130"/>
      <c r="AC56" s="1130"/>
      <c r="AD56" s="1130"/>
      <c r="AE56" s="1130"/>
      <c r="AF56" s="1130"/>
    </row>
    <row r="57" spans="1:32" ht="12">
      <c r="A57" s="109"/>
      <c r="B57" s="109"/>
      <c r="C57" s="109"/>
      <c r="D57" s="109"/>
      <c r="E57" s="109"/>
      <c r="F57" s="109"/>
      <c r="G57" s="109"/>
      <c r="H57" s="109"/>
      <c r="I57" s="109"/>
      <c r="J57" s="109"/>
      <c r="K57" s="109"/>
      <c r="L57" s="109"/>
      <c r="M57" s="109"/>
      <c r="N57" s="109"/>
      <c r="O57" s="1130"/>
      <c r="P57" s="1130"/>
      <c r="Q57" s="1130"/>
      <c r="R57" s="1130"/>
      <c r="S57" s="1130"/>
      <c r="T57" s="1130"/>
      <c r="U57" s="1130"/>
      <c r="V57" s="1130"/>
      <c r="W57" s="1130"/>
      <c r="X57" s="1130"/>
      <c r="Y57" s="1130"/>
      <c r="Z57" s="1130"/>
      <c r="AA57" s="1130"/>
      <c r="AB57" s="1130"/>
      <c r="AC57" s="1130"/>
      <c r="AD57" s="1130"/>
      <c r="AE57" s="1130"/>
      <c r="AF57" s="1130"/>
    </row>
    <row r="58" spans="1:32" ht="12">
      <c r="A58" s="109"/>
      <c r="B58" s="109"/>
      <c r="C58" s="109"/>
      <c r="D58" s="109"/>
      <c r="E58" s="109"/>
      <c r="F58" s="109"/>
      <c r="G58" s="109"/>
      <c r="H58" s="109"/>
      <c r="I58" s="109"/>
      <c r="J58" s="109"/>
      <c r="K58" s="109"/>
      <c r="L58" s="109"/>
      <c r="M58" s="109"/>
      <c r="N58" s="109"/>
      <c r="O58" s="1130"/>
      <c r="P58" s="1130"/>
      <c r="Q58" s="1130"/>
      <c r="R58" s="1130"/>
      <c r="S58" s="1130"/>
      <c r="T58" s="1130"/>
      <c r="U58" s="1130"/>
      <c r="V58" s="1130"/>
      <c r="W58" s="1130"/>
      <c r="X58" s="1130"/>
      <c r="Y58" s="1130"/>
      <c r="Z58" s="1130"/>
      <c r="AA58" s="1130"/>
      <c r="AB58" s="1130"/>
      <c r="AC58" s="1130"/>
      <c r="AD58" s="1130"/>
      <c r="AE58" s="1130"/>
      <c r="AF58" s="1130"/>
    </row>
    <row r="59" spans="1:32" ht="12">
      <c r="A59" s="109"/>
      <c r="B59" s="109"/>
      <c r="C59" s="109"/>
      <c r="D59" s="109"/>
      <c r="E59" s="109"/>
      <c r="F59" s="109"/>
      <c r="G59" s="109"/>
      <c r="H59" s="109"/>
      <c r="I59" s="109"/>
      <c r="J59" s="109"/>
      <c r="K59" s="109"/>
      <c r="L59" s="109"/>
      <c r="M59" s="109"/>
      <c r="N59" s="109"/>
      <c r="O59" s="1130"/>
      <c r="P59" s="1130"/>
      <c r="Q59" s="1130"/>
      <c r="R59" s="1130"/>
      <c r="S59" s="1130"/>
      <c r="T59" s="1130"/>
      <c r="U59" s="1130"/>
      <c r="V59" s="1130"/>
      <c r="W59" s="1130"/>
      <c r="X59" s="1130"/>
      <c r="Y59" s="1130"/>
      <c r="Z59" s="1130"/>
      <c r="AA59" s="1130"/>
      <c r="AB59" s="1130"/>
      <c r="AC59" s="1130"/>
      <c r="AD59" s="1130"/>
      <c r="AE59" s="1130"/>
      <c r="AF59" s="1130"/>
    </row>
    <row r="60" spans="1:32" ht="12">
      <c r="A60" s="109"/>
      <c r="B60" s="109"/>
      <c r="C60" s="109"/>
      <c r="D60" s="109"/>
      <c r="E60" s="109"/>
      <c r="F60" s="109"/>
      <c r="G60" s="109"/>
      <c r="H60" s="109"/>
      <c r="I60" s="109"/>
      <c r="J60" s="109"/>
      <c r="K60" s="109"/>
      <c r="L60" s="109"/>
      <c r="M60" s="109"/>
      <c r="N60" s="109"/>
      <c r="O60" s="1130"/>
      <c r="P60" s="1130"/>
      <c r="Q60" s="1130"/>
      <c r="R60" s="1130"/>
      <c r="S60" s="1130"/>
      <c r="T60" s="1130"/>
      <c r="U60" s="1130"/>
      <c r="V60" s="1130"/>
      <c r="W60" s="1130"/>
      <c r="X60" s="1130"/>
      <c r="Y60" s="1130"/>
      <c r="Z60" s="1130"/>
      <c r="AA60" s="1130"/>
      <c r="AB60" s="1130"/>
      <c r="AC60" s="1130"/>
      <c r="AD60" s="1130"/>
      <c r="AE60" s="1130"/>
      <c r="AF60" s="1130"/>
    </row>
    <row r="61" spans="1:32" ht="12">
      <c r="A61" s="109"/>
      <c r="B61" s="109"/>
      <c r="C61" s="109"/>
      <c r="D61" s="109"/>
      <c r="E61" s="109"/>
      <c r="F61" s="109"/>
      <c r="G61" s="109"/>
      <c r="H61" s="109"/>
      <c r="I61" s="109"/>
      <c r="J61" s="109"/>
      <c r="K61" s="109"/>
      <c r="L61" s="109"/>
      <c r="M61" s="109"/>
      <c r="N61" s="109"/>
      <c r="O61" s="1130"/>
      <c r="P61" s="1130"/>
      <c r="Q61" s="1130"/>
      <c r="R61" s="1130"/>
      <c r="S61" s="1130"/>
      <c r="T61" s="1130"/>
      <c r="U61" s="1130"/>
      <c r="V61" s="1130"/>
      <c r="W61" s="1130"/>
      <c r="X61" s="1130"/>
      <c r="Y61" s="1130"/>
      <c r="Z61" s="1130"/>
      <c r="AA61" s="1130"/>
      <c r="AB61" s="1130"/>
      <c r="AC61" s="1130"/>
      <c r="AD61" s="1130"/>
      <c r="AE61" s="1130"/>
      <c r="AF61" s="1130"/>
    </row>
    <row r="62" spans="1:32" ht="12">
      <c r="A62" s="109"/>
      <c r="B62" s="109"/>
      <c r="C62" s="109"/>
      <c r="D62" s="109"/>
      <c r="E62" s="109"/>
      <c r="F62" s="109"/>
      <c r="G62" s="109"/>
      <c r="H62" s="109"/>
      <c r="I62" s="109"/>
      <c r="J62" s="109"/>
      <c r="K62" s="109"/>
      <c r="L62" s="109"/>
      <c r="M62" s="109"/>
      <c r="N62" s="109"/>
      <c r="O62" s="1130"/>
      <c r="P62" s="1130"/>
      <c r="Q62" s="1130"/>
      <c r="R62" s="1130"/>
      <c r="S62" s="1130"/>
      <c r="T62" s="1130"/>
      <c r="U62" s="1130"/>
      <c r="V62" s="1130"/>
      <c r="W62" s="1130"/>
      <c r="X62" s="1130"/>
      <c r="Y62" s="1130"/>
      <c r="Z62" s="1130"/>
      <c r="AA62" s="1130"/>
      <c r="AB62" s="1130"/>
      <c r="AC62" s="1130"/>
      <c r="AD62" s="1130"/>
      <c r="AE62" s="1130"/>
      <c r="AF62" s="1130"/>
    </row>
    <row r="63" spans="1:32" ht="12">
      <c r="A63" s="109"/>
      <c r="B63" s="109"/>
      <c r="C63" s="109"/>
      <c r="D63" s="109"/>
      <c r="E63" s="109"/>
      <c r="F63" s="109"/>
      <c r="G63" s="109"/>
      <c r="H63" s="109"/>
      <c r="I63" s="109"/>
      <c r="J63" s="109"/>
      <c r="K63" s="109"/>
      <c r="L63" s="109"/>
      <c r="M63" s="109"/>
      <c r="N63" s="109"/>
      <c r="O63" s="1130"/>
      <c r="P63" s="1130"/>
      <c r="Q63" s="1130"/>
      <c r="R63" s="1130"/>
      <c r="S63" s="1130"/>
      <c r="T63" s="1130"/>
      <c r="U63" s="1130"/>
      <c r="V63" s="1130"/>
      <c r="W63" s="1130"/>
      <c r="X63" s="1130"/>
      <c r="Y63" s="1130"/>
      <c r="Z63" s="1130"/>
      <c r="AA63" s="1130"/>
      <c r="AB63" s="1130"/>
      <c r="AC63" s="1130"/>
      <c r="AD63" s="1130"/>
      <c r="AE63" s="1130"/>
      <c r="AF63" s="1130"/>
    </row>
    <row r="64" spans="1:32" ht="12">
      <c r="A64" s="109"/>
      <c r="B64" s="109"/>
      <c r="C64" s="109"/>
      <c r="D64" s="109"/>
      <c r="E64" s="109"/>
      <c r="F64" s="109"/>
      <c r="G64" s="109"/>
      <c r="H64" s="109"/>
      <c r="I64" s="109"/>
      <c r="J64" s="109"/>
      <c r="K64" s="109"/>
      <c r="L64" s="109"/>
      <c r="M64" s="109"/>
      <c r="N64" s="109"/>
      <c r="O64" s="1130"/>
      <c r="P64" s="1130"/>
      <c r="Q64" s="1130"/>
      <c r="R64" s="1130"/>
      <c r="S64" s="1130"/>
      <c r="T64" s="1130"/>
      <c r="U64" s="1130"/>
      <c r="V64" s="1130"/>
      <c r="W64" s="1130"/>
      <c r="X64" s="1130"/>
      <c r="Y64" s="1130"/>
      <c r="Z64" s="1130"/>
      <c r="AA64" s="1130"/>
      <c r="AB64" s="1130"/>
      <c r="AC64" s="1130"/>
      <c r="AD64" s="1130"/>
      <c r="AE64" s="1130"/>
      <c r="AF64" s="1130"/>
    </row>
    <row r="65" spans="1:32" ht="12">
      <c r="A65" s="109"/>
      <c r="B65" s="109"/>
      <c r="C65" s="109"/>
      <c r="D65" s="109"/>
      <c r="E65" s="109"/>
      <c r="F65" s="109"/>
      <c r="G65" s="109"/>
      <c r="H65" s="109"/>
      <c r="I65" s="109"/>
      <c r="J65" s="109"/>
      <c r="K65" s="109"/>
      <c r="L65" s="109"/>
      <c r="M65" s="109"/>
      <c r="N65" s="109"/>
      <c r="O65" s="1130"/>
      <c r="P65" s="1130"/>
      <c r="Q65" s="1130"/>
      <c r="R65" s="1130"/>
      <c r="S65" s="1130"/>
      <c r="T65" s="1130"/>
      <c r="U65" s="1130"/>
      <c r="V65" s="1130"/>
      <c r="W65" s="1130"/>
      <c r="X65" s="1130"/>
      <c r="Y65" s="1130"/>
      <c r="Z65" s="1130"/>
      <c r="AA65" s="1130"/>
      <c r="AB65" s="1130"/>
      <c r="AC65" s="1130"/>
      <c r="AD65" s="1130"/>
      <c r="AE65" s="1130"/>
      <c r="AF65" s="1130"/>
    </row>
    <row r="66" ht="11.25">
      <c r="A66" s="1158" t="s">
        <v>1031</v>
      </c>
    </row>
  </sheetData>
  <mergeCells count="13">
    <mergeCell ref="W6:W8"/>
    <mergeCell ref="O6:O8"/>
    <mergeCell ref="P6:P8"/>
    <mergeCell ref="Q6:R6"/>
    <mergeCell ref="S6:V6"/>
    <mergeCell ref="A6:A8"/>
    <mergeCell ref="B6:H6"/>
    <mergeCell ref="I6:L6"/>
    <mergeCell ref="M6:N6"/>
    <mergeCell ref="Y7:AA7"/>
    <mergeCell ref="AC4:AC5"/>
    <mergeCell ref="X6:AF6"/>
    <mergeCell ref="AD5:AF5"/>
  </mergeCells>
  <printOptions/>
  <pageMargins left="0.75" right="0.75" top="1" bottom="1" header="0.512" footer="0.512"/>
  <pageSetup orientation="portrait" paperSize="9"/>
</worksheet>
</file>

<file path=xl/worksheets/sheet42.xml><?xml version="1.0" encoding="utf-8"?>
<worksheet xmlns="http://schemas.openxmlformats.org/spreadsheetml/2006/main" xmlns:r="http://schemas.openxmlformats.org/officeDocument/2006/relationships">
  <dimension ref="A2:K31"/>
  <sheetViews>
    <sheetView workbookViewId="0" topLeftCell="A1">
      <selection activeCell="A1" sqref="A1"/>
    </sheetView>
  </sheetViews>
  <sheetFormatPr defaultColWidth="9.00390625" defaultRowHeight="13.5"/>
  <cols>
    <col min="1" max="1" width="2.625" style="23" customWidth="1"/>
    <col min="2" max="2" width="13.625" style="23" customWidth="1"/>
    <col min="3" max="11" width="9.625" style="23" customWidth="1"/>
    <col min="12" max="16384" width="9.00390625" style="23" customWidth="1"/>
  </cols>
  <sheetData>
    <row r="2" ht="14.25">
      <c r="B2" s="1183" t="s">
        <v>1086</v>
      </c>
    </row>
    <row r="3" spans="2:11" ht="12.75" thickBot="1">
      <c r="B3" s="26" t="s">
        <v>1081</v>
      </c>
      <c r="C3" s="26"/>
      <c r="D3" s="26"/>
      <c r="E3" s="26"/>
      <c r="F3" s="26"/>
      <c r="G3" s="26"/>
      <c r="H3" s="26"/>
      <c r="I3" s="26"/>
      <c r="J3" s="53"/>
      <c r="K3" s="164"/>
    </row>
    <row r="4" spans="1:11" ht="12" customHeight="1" thickTop="1">
      <c r="A4" s="41"/>
      <c r="B4" s="1613" t="s">
        <v>1082</v>
      </c>
      <c r="C4" s="1184" t="s">
        <v>1064</v>
      </c>
      <c r="D4" s="1059"/>
      <c r="E4" s="1058"/>
      <c r="F4" s="1059" t="s">
        <v>1065</v>
      </c>
      <c r="G4" s="1059"/>
      <c r="H4" s="1058"/>
      <c r="I4" s="1059" t="s">
        <v>1083</v>
      </c>
      <c r="J4" s="1059"/>
      <c r="K4" s="1060"/>
    </row>
    <row r="5" spans="1:11" ht="24" customHeight="1">
      <c r="A5" s="41"/>
      <c r="B5" s="1697"/>
      <c r="C5" s="886" t="s">
        <v>779</v>
      </c>
      <c r="D5" s="886">
        <v>59</v>
      </c>
      <c r="E5" s="167" t="s">
        <v>1084</v>
      </c>
      <c r="F5" s="886">
        <v>58</v>
      </c>
      <c r="G5" s="886">
        <v>59</v>
      </c>
      <c r="H5" s="167" t="s">
        <v>1084</v>
      </c>
      <c r="I5" s="886">
        <v>58</v>
      </c>
      <c r="J5" s="886">
        <v>59</v>
      </c>
      <c r="K5" s="167" t="s">
        <v>1084</v>
      </c>
    </row>
    <row r="6" spans="1:11" ht="7.5" customHeight="1">
      <c r="A6" s="41"/>
      <c r="B6" s="41"/>
      <c r="C6" s="399"/>
      <c r="D6" s="35"/>
      <c r="E6" s="35"/>
      <c r="F6" s="35"/>
      <c r="G6" s="35"/>
      <c r="H6" s="35"/>
      <c r="I6" s="35"/>
      <c r="J6" s="35"/>
      <c r="K6" s="36"/>
    </row>
    <row r="7" spans="1:11" s="888" customFormat="1" ht="12" customHeight="1">
      <c r="A7" s="1033"/>
      <c r="B7" s="93" t="s">
        <v>1116</v>
      </c>
      <c r="C7" s="329">
        <f aca="true" t="shared" si="0" ref="C7:K7">SUM(C9:C12)</f>
        <v>4708</v>
      </c>
      <c r="D7" s="330">
        <f t="shared" si="0"/>
        <v>4518</v>
      </c>
      <c r="E7" s="1185">
        <f t="shared" si="0"/>
        <v>-190</v>
      </c>
      <c r="F7" s="330">
        <f t="shared" si="0"/>
        <v>110</v>
      </c>
      <c r="G7" s="330">
        <f t="shared" si="0"/>
        <v>77</v>
      </c>
      <c r="H7" s="1185">
        <f t="shared" si="0"/>
        <v>-33</v>
      </c>
      <c r="I7" s="330">
        <f t="shared" si="0"/>
        <v>5653</v>
      </c>
      <c r="J7" s="330">
        <f t="shared" si="0"/>
        <v>5487</v>
      </c>
      <c r="K7" s="1186">
        <f t="shared" si="0"/>
        <v>-166</v>
      </c>
    </row>
    <row r="8" spans="1:11" s="1131" customFormat="1" ht="7.5" customHeight="1">
      <c r="A8" s="1187"/>
      <c r="B8" s="651"/>
      <c r="C8" s="1188"/>
      <c r="D8" s="1121"/>
      <c r="E8" s="1189"/>
      <c r="F8" s="1121"/>
      <c r="G8" s="1121"/>
      <c r="H8" s="1189"/>
      <c r="I8" s="1121"/>
      <c r="J8" s="1121"/>
      <c r="K8" s="1190"/>
    </row>
    <row r="9" spans="1:11" s="888" customFormat="1" ht="12" customHeight="1">
      <c r="A9" s="1033"/>
      <c r="B9" s="93" t="s">
        <v>1123</v>
      </c>
      <c r="C9" s="329">
        <f>SUM(C14+C20+C21+C24)</f>
        <v>1991</v>
      </c>
      <c r="D9" s="330">
        <f>SUM(D14+D20+D21+D24)</f>
        <v>1740</v>
      </c>
      <c r="E9" s="1185">
        <f>D9-C9</f>
        <v>-251</v>
      </c>
      <c r="F9" s="330">
        <f>SUM(F14+F20+F21+F24)</f>
        <v>26</v>
      </c>
      <c r="G9" s="330">
        <f>SUM(G14+G20+G21+G24)</f>
        <v>23</v>
      </c>
      <c r="H9" s="1185">
        <f>G9-F9</f>
        <v>-3</v>
      </c>
      <c r="I9" s="330">
        <f>SUM(I14+I20+I21+I24)</f>
        <v>2363</v>
      </c>
      <c r="J9" s="330">
        <f>SUM(J14+J20+J21+J24)</f>
        <v>2059</v>
      </c>
      <c r="K9" s="1186">
        <f>J9-I9</f>
        <v>-304</v>
      </c>
    </row>
    <row r="10" spans="1:11" s="888" customFormat="1" ht="12" customHeight="1">
      <c r="A10" s="1033"/>
      <c r="B10" s="93" t="s">
        <v>1066</v>
      </c>
      <c r="C10" s="329">
        <f>SUM(C18+C22+C26)</f>
        <v>679</v>
      </c>
      <c r="D10" s="330">
        <f>SUM(D18+D22+D26)</f>
        <v>715</v>
      </c>
      <c r="E10" s="1185">
        <f>D10-C10</f>
        <v>36</v>
      </c>
      <c r="F10" s="330">
        <f>SUM(F18+F22+F26)</f>
        <v>27</v>
      </c>
      <c r="G10" s="330">
        <f>SUM(G18+G22+G26)</f>
        <v>16</v>
      </c>
      <c r="H10" s="1185">
        <f>G10-F10</f>
        <v>-11</v>
      </c>
      <c r="I10" s="330">
        <f>SUM(I18+I22+I26)</f>
        <v>864</v>
      </c>
      <c r="J10" s="330">
        <f>SUM(J18+J22+J26)</f>
        <v>950</v>
      </c>
      <c r="K10" s="1186">
        <f>J10-I10</f>
        <v>86</v>
      </c>
    </row>
    <row r="11" spans="1:11" s="888" customFormat="1" ht="12" customHeight="1">
      <c r="A11" s="1033"/>
      <c r="B11" s="93" t="s">
        <v>1127</v>
      </c>
      <c r="C11" s="329">
        <f>SUM(C15+C23+C27+C28)</f>
        <v>857</v>
      </c>
      <c r="D11" s="330">
        <f>SUM(D15+D23+D27+D28)</f>
        <v>890</v>
      </c>
      <c r="E11" s="1185">
        <f>D11-C11</f>
        <v>33</v>
      </c>
      <c r="F11" s="330">
        <f>SUM(F15+F23+F27+F28)</f>
        <v>23</v>
      </c>
      <c r="G11" s="330">
        <f>SUM(G15+G23+G27+G28)</f>
        <v>17</v>
      </c>
      <c r="H11" s="1185">
        <f>G11-F11</f>
        <v>-6</v>
      </c>
      <c r="I11" s="330">
        <f>SUM(I15+I23+I27+I28)</f>
        <v>1026</v>
      </c>
      <c r="J11" s="330">
        <f>SUM(J15+J23+J27+J28)</f>
        <v>1050</v>
      </c>
      <c r="K11" s="1186">
        <f>J11-I11</f>
        <v>24</v>
      </c>
    </row>
    <row r="12" spans="1:11" s="888" customFormat="1" ht="12" customHeight="1">
      <c r="A12" s="1033"/>
      <c r="B12" s="93" t="s">
        <v>1129</v>
      </c>
      <c r="C12" s="329">
        <f>SUM(C16+C17+C29+C30)</f>
        <v>1181</v>
      </c>
      <c r="D12" s="330">
        <f>SUM(D16+D17+D29+D30)</f>
        <v>1173</v>
      </c>
      <c r="E12" s="1185">
        <f>D12-C12</f>
        <v>-8</v>
      </c>
      <c r="F12" s="330">
        <f>SUM(F16+F17+F29+F30)</f>
        <v>34</v>
      </c>
      <c r="G12" s="330">
        <f>SUM(G16+G17+G29+G30)</f>
        <v>21</v>
      </c>
      <c r="H12" s="1185">
        <f>G12-F12</f>
        <v>-13</v>
      </c>
      <c r="I12" s="330">
        <f>SUM(I16+I17+I29+I30)</f>
        <v>1400</v>
      </c>
      <c r="J12" s="330">
        <f>SUM(J16+J17+J29+J30)</f>
        <v>1428</v>
      </c>
      <c r="K12" s="1186">
        <f>J12-I12</f>
        <v>28</v>
      </c>
    </row>
    <row r="13" spans="1:11" ht="7.5" customHeight="1">
      <c r="A13" s="41"/>
      <c r="B13" s="124"/>
      <c r="C13" s="1119"/>
      <c r="D13" s="1120"/>
      <c r="E13" s="149"/>
      <c r="F13" s="1120"/>
      <c r="G13" s="1120"/>
      <c r="H13" s="149"/>
      <c r="I13" s="1120"/>
      <c r="J13" s="1120"/>
      <c r="K13" s="1191"/>
    </row>
    <row r="14" spans="1:11" ht="12" customHeight="1">
      <c r="A14" s="41"/>
      <c r="B14" s="104" t="s">
        <v>1067</v>
      </c>
      <c r="C14" s="323">
        <v>1304</v>
      </c>
      <c r="D14" s="324">
        <v>1072</v>
      </c>
      <c r="E14" s="839">
        <f>D14-C14</f>
        <v>-232</v>
      </c>
      <c r="F14" s="324">
        <v>12</v>
      </c>
      <c r="G14" s="324">
        <v>9</v>
      </c>
      <c r="H14" s="839">
        <f>G14-F14</f>
        <v>-3</v>
      </c>
      <c r="I14" s="324">
        <v>1515</v>
      </c>
      <c r="J14" s="324">
        <v>1243</v>
      </c>
      <c r="K14" s="1192">
        <f>J14-I14</f>
        <v>-272</v>
      </c>
    </row>
    <row r="15" spans="1:11" ht="12" customHeight="1">
      <c r="A15" s="41"/>
      <c r="B15" s="104" t="s">
        <v>1068</v>
      </c>
      <c r="C15" s="323">
        <v>432</v>
      </c>
      <c r="D15" s="324">
        <v>477</v>
      </c>
      <c r="E15" s="839">
        <f>D15-C15</f>
        <v>45</v>
      </c>
      <c r="F15" s="324">
        <v>9</v>
      </c>
      <c r="G15" s="324">
        <v>3</v>
      </c>
      <c r="H15" s="839">
        <f>G15-F15</f>
        <v>-6</v>
      </c>
      <c r="I15" s="324">
        <v>504</v>
      </c>
      <c r="J15" s="324">
        <v>561</v>
      </c>
      <c r="K15" s="1192">
        <f>J15-I15</f>
        <v>57</v>
      </c>
    </row>
    <row r="16" spans="1:11" ht="12" customHeight="1">
      <c r="A16" s="41"/>
      <c r="B16" s="104" t="s">
        <v>1069</v>
      </c>
      <c r="C16" s="323">
        <v>566</v>
      </c>
      <c r="D16" s="324">
        <v>603</v>
      </c>
      <c r="E16" s="839">
        <f>D16-C16</f>
        <v>37</v>
      </c>
      <c r="F16" s="324">
        <v>8</v>
      </c>
      <c r="G16" s="324">
        <v>15</v>
      </c>
      <c r="H16" s="839">
        <f>G16-F16</f>
        <v>7</v>
      </c>
      <c r="I16" s="324">
        <v>662</v>
      </c>
      <c r="J16" s="324">
        <v>732</v>
      </c>
      <c r="K16" s="1192">
        <f>J16-I16</f>
        <v>70</v>
      </c>
    </row>
    <row r="17" spans="1:11" ht="12" customHeight="1">
      <c r="A17" s="41"/>
      <c r="B17" s="104" t="s">
        <v>1070</v>
      </c>
      <c r="C17" s="323">
        <v>522</v>
      </c>
      <c r="D17" s="324">
        <v>485</v>
      </c>
      <c r="E17" s="839">
        <f>D17-C17</f>
        <v>-37</v>
      </c>
      <c r="F17" s="324">
        <v>17</v>
      </c>
      <c r="G17" s="324">
        <v>5</v>
      </c>
      <c r="H17" s="839">
        <f>G17-F17</f>
        <v>-12</v>
      </c>
      <c r="I17" s="324">
        <v>614</v>
      </c>
      <c r="J17" s="324">
        <v>579</v>
      </c>
      <c r="K17" s="1192">
        <f>J17-I17</f>
        <v>-35</v>
      </c>
    </row>
    <row r="18" spans="1:11" ht="12" customHeight="1">
      <c r="A18" s="41"/>
      <c r="B18" s="104" t="s">
        <v>1071</v>
      </c>
      <c r="C18" s="323">
        <v>338</v>
      </c>
      <c r="D18" s="324">
        <v>390</v>
      </c>
      <c r="E18" s="839">
        <f>D18-C18</f>
        <v>52</v>
      </c>
      <c r="F18" s="324">
        <v>17</v>
      </c>
      <c r="G18" s="324">
        <v>13</v>
      </c>
      <c r="H18" s="839">
        <f>G18-F18</f>
        <v>-4</v>
      </c>
      <c r="I18" s="324">
        <v>456</v>
      </c>
      <c r="J18" s="324">
        <v>515</v>
      </c>
      <c r="K18" s="1192">
        <f>J18-I18</f>
        <v>59</v>
      </c>
    </row>
    <row r="19" spans="1:11" ht="12" customHeight="1">
      <c r="A19" s="41"/>
      <c r="B19" s="104"/>
      <c r="C19" s="323"/>
      <c r="D19" s="324"/>
      <c r="E19" s="839"/>
      <c r="F19" s="324"/>
      <c r="G19" s="324"/>
      <c r="H19" s="839"/>
      <c r="I19" s="324"/>
      <c r="J19" s="324"/>
      <c r="K19" s="1192"/>
    </row>
    <row r="20" spans="1:11" ht="12" customHeight="1">
      <c r="A20" s="41"/>
      <c r="B20" s="104" t="s">
        <v>1072</v>
      </c>
      <c r="C20" s="323">
        <v>254</v>
      </c>
      <c r="D20" s="324">
        <v>233</v>
      </c>
      <c r="E20" s="839">
        <f>D20-C20</f>
        <v>-21</v>
      </c>
      <c r="F20" s="324">
        <v>7</v>
      </c>
      <c r="G20" s="324">
        <v>5</v>
      </c>
      <c r="H20" s="839">
        <f>G20-F20</f>
        <v>-2</v>
      </c>
      <c r="I20" s="324">
        <v>281</v>
      </c>
      <c r="J20" s="324">
        <v>268</v>
      </c>
      <c r="K20" s="1192">
        <f>J20-I20</f>
        <v>-13</v>
      </c>
    </row>
    <row r="21" spans="1:11" ht="12" customHeight="1">
      <c r="A21" s="41"/>
      <c r="B21" s="104" t="s">
        <v>1073</v>
      </c>
      <c r="C21" s="323">
        <v>205</v>
      </c>
      <c r="D21" s="324">
        <v>214</v>
      </c>
      <c r="E21" s="839">
        <f>D21-C21</f>
        <v>9</v>
      </c>
      <c r="F21" s="324">
        <v>4</v>
      </c>
      <c r="G21" s="324">
        <v>5</v>
      </c>
      <c r="H21" s="839">
        <f>G21-F21</f>
        <v>1</v>
      </c>
      <c r="I21" s="324">
        <v>275</v>
      </c>
      <c r="J21" s="324">
        <v>268</v>
      </c>
      <c r="K21" s="1192">
        <f>J21-I21</f>
        <v>-7</v>
      </c>
    </row>
    <row r="22" spans="1:11" ht="12" customHeight="1">
      <c r="A22" s="41"/>
      <c r="B22" s="104" t="s">
        <v>884</v>
      </c>
      <c r="C22" s="323">
        <v>264</v>
      </c>
      <c r="D22" s="324">
        <v>253</v>
      </c>
      <c r="E22" s="839">
        <f>D22-C22</f>
        <v>-11</v>
      </c>
      <c r="F22" s="324">
        <v>7</v>
      </c>
      <c r="G22" s="324">
        <v>2</v>
      </c>
      <c r="H22" s="839">
        <f>G22-F22</f>
        <v>-5</v>
      </c>
      <c r="I22" s="324">
        <v>316</v>
      </c>
      <c r="J22" s="324">
        <v>333</v>
      </c>
      <c r="K22" s="1192">
        <f>J22-I22</f>
        <v>17</v>
      </c>
    </row>
    <row r="23" spans="1:11" ht="12" customHeight="1">
      <c r="A23" s="41"/>
      <c r="B23" s="104" t="s">
        <v>1074</v>
      </c>
      <c r="C23" s="323">
        <v>181</v>
      </c>
      <c r="D23" s="324">
        <v>182</v>
      </c>
      <c r="E23" s="839">
        <f>D23-C23</f>
        <v>1</v>
      </c>
      <c r="F23" s="324">
        <v>7</v>
      </c>
      <c r="G23" s="324">
        <v>4</v>
      </c>
      <c r="H23" s="839">
        <f>G23-F23</f>
        <v>-3</v>
      </c>
      <c r="I23" s="324">
        <v>214</v>
      </c>
      <c r="J23" s="324">
        <v>197</v>
      </c>
      <c r="K23" s="1192">
        <f>J23-I23</f>
        <v>-17</v>
      </c>
    </row>
    <row r="24" spans="1:11" ht="12" customHeight="1">
      <c r="A24" s="41"/>
      <c r="B24" s="104" t="s">
        <v>1075</v>
      </c>
      <c r="C24" s="323">
        <v>228</v>
      </c>
      <c r="D24" s="324">
        <v>221</v>
      </c>
      <c r="E24" s="839">
        <f>D24-C24</f>
        <v>-7</v>
      </c>
      <c r="F24" s="324">
        <v>3</v>
      </c>
      <c r="G24" s="324">
        <v>4</v>
      </c>
      <c r="H24" s="839">
        <f>G24-F24</f>
        <v>1</v>
      </c>
      <c r="I24" s="324">
        <v>292</v>
      </c>
      <c r="J24" s="324">
        <v>280</v>
      </c>
      <c r="K24" s="1192">
        <f>J24-I24</f>
        <v>-12</v>
      </c>
    </row>
    <row r="25" spans="1:11" ht="12" customHeight="1">
      <c r="A25" s="41"/>
      <c r="B25" s="104"/>
      <c r="C25" s="323"/>
      <c r="D25" s="324"/>
      <c r="E25" s="839"/>
      <c r="F25" s="324"/>
      <c r="G25" s="324"/>
      <c r="H25" s="839"/>
      <c r="I25" s="324"/>
      <c r="J25" s="324"/>
      <c r="K25" s="1192"/>
    </row>
    <row r="26" spans="1:11" ht="12" customHeight="1">
      <c r="A26" s="41"/>
      <c r="B26" s="104" t="s">
        <v>1076</v>
      </c>
      <c r="C26" s="323">
        <v>77</v>
      </c>
      <c r="D26" s="324">
        <v>72</v>
      </c>
      <c r="E26" s="839">
        <f>D26-C26</f>
        <v>-5</v>
      </c>
      <c r="F26" s="324">
        <v>3</v>
      </c>
      <c r="G26" s="324">
        <v>1</v>
      </c>
      <c r="H26" s="839">
        <f>G26-F26</f>
        <v>-2</v>
      </c>
      <c r="I26" s="324">
        <v>92</v>
      </c>
      <c r="J26" s="324">
        <v>102</v>
      </c>
      <c r="K26" s="1192">
        <f>J26-I26</f>
        <v>10</v>
      </c>
    </row>
    <row r="27" spans="1:11" ht="12" customHeight="1">
      <c r="A27" s="41"/>
      <c r="B27" s="104" t="s">
        <v>1077</v>
      </c>
      <c r="C27" s="323">
        <v>209</v>
      </c>
      <c r="D27" s="324">
        <v>202</v>
      </c>
      <c r="E27" s="839">
        <f>D27-C27</f>
        <v>-7</v>
      </c>
      <c r="F27" s="324">
        <v>7</v>
      </c>
      <c r="G27" s="324">
        <v>9</v>
      </c>
      <c r="H27" s="839">
        <f>G27-F27</f>
        <v>2</v>
      </c>
      <c r="I27" s="324">
        <v>259</v>
      </c>
      <c r="J27" s="324">
        <v>259</v>
      </c>
      <c r="K27" s="325">
        <f>J27-I27</f>
        <v>0</v>
      </c>
    </row>
    <row r="28" spans="1:11" ht="12" customHeight="1">
      <c r="A28" s="41"/>
      <c r="B28" s="104" t="s">
        <v>1078</v>
      </c>
      <c r="C28" s="323">
        <v>35</v>
      </c>
      <c r="D28" s="324">
        <v>29</v>
      </c>
      <c r="E28" s="839">
        <f>D28-C28</f>
        <v>-6</v>
      </c>
      <c r="F28" s="324">
        <v>0</v>
      </c>
      <c r="G28" s="324">
        <v>1</v>
      </c>
      <c r="H28" s="839">
        <f>G28-F28</f>
        <v>1</v>
      </c>
      <c r="I28" s="324">
        <v>49</v>
      </c>
      <c r="J28" s="324">
        <v>33</v>
      </c>
      <c r="K28" s="1192">
        <f>J28-I28</f>
        <v>-16</v>
      </c>
    </row>
    <row r="29" spans="1:11" ht="11.25" customHeight="1">
      <c r="A29" s="41"/>
      <c r="B29" s="104" t="s">
        <v>1079</v>
      </c>
      <c r="C29" s="323">
        <v>72</v>
      </c>
      <c r="D29" s="324">
        <v>63</v>
      </c>
      <c r="E29" s="839">
        <f>D29-C29</f>
        <v>-9</v>
      </c>
      <c r="F29" s="324">
        <v>5</v>
      </c>
      <c r="G29" s="324">
        <v>0</v>
      </c>
      <c r="H29" s="839">
        <f>G29-F29</f>
        <v>-5</v>
      </c>
      <c r="I29" s="324">
        <v>93</v>
      </c>
      <c r="J29" s="324">
        <v>82</v>
      </c>
      <c r="K29" s="1192">
        <f>J29-I29</f>
        <v>-11</v>
      </c>
    </row>
    <row r="30" spans="1:11" ht="11.25" customHeight="1">
      <c r="A30" s="41"/>
      <c r="B30" s="54" t="s">
        <v>1080</v>
      </c>
      <c r="C30" s="843">
        <v>21</v>
      </c>
      <c r="D30" s="845">
        <v>22</v>
      </c>
      <c r="E30" s="846">
        <f>D30-C30</f>
        <v>1</v>
      </c>
      <c r="F30" s="845">
        <v>4</v>
      </c>
      <c r="G30" s="845">
        <v>1</v>
      </c>
      <c r="H30" s="846">
        <f>G30-F30</f>
        <v>-3</v>
      </c>
      <c r="I30" s="845">
        <v>31</v>
      </c>
      <c r="J30" s="845">
        <v>35</v>
      </c>
      <c r="K30" s="1193">
        <f>J30-I30</f>
        <v>4</v>
      </c>
    </row>
    <row r="31" ht="12">
      <c r="B31" s="23" t="s">
        <v>1085</v>
      </c>
    </row>
  </sheetData>
  <mergeCells count="1">
    <mergeCell ref="B4:B5"/>
  </mergeCells>
  <printOptions/>
  <pageMargins left="0.75" right="0.75" top="1" bottom="1" header="0.512" footer="0.512"/>
  <pageSetup orientation="portrait" paperSize="9"/>
</worksheet>
</file>

<file path=xl/worksheets/sheet43.xml><?xml version="1.0" encoding="utf-8"?>
<worksheet xmlns="http://schemas.openxmlformats.org/spreadsheetml/2006/main" xmlns:r="http://schemas.openxmlformats.org/officeDocument/2006/relationships">
  <sheetPr>
    <pageSetUpPr fitToPage="1"/>
  </sheetPr>
  <dimension ref="A1:F473"/>
  <sheetViews>
    <sheetView workbookViewId="0" topLeftCell="A1">
      <selection activeCell="A1" sqref="A1"/>
    </sheetView>
  </sheetViews>
  <sheetFormatPr defaultColWidth="9.00390625" defaultRowHeight="13.5"/>
  <cols>
    <col min="1" max="1" width="6.75390625" style="2" customWidth="1"/>
    <col min="2" max="2" width="6.875" style="2" customWidth="1"/>
    <col min="3" max="3" width="82.50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27</v>
      </c>
      <c r="B1" s="1"/>
      <c r="C1" s="1"/>
      <c r="D1" s="1"/>
      <c r="E1" s="1"/>
      <c r="F1" s="1"/>
    </row>
    <row r="2" spans="1:6" ht="12" customHeight="1">
      <c r="A2" s="1"/>
      <c r="B2" s="1"/>
      <c r="C2" s="1"/>
      <c r="D2" s="1"/>
      <c r="E2" s="1"/>
      <c r="F2" s="1"/>
    </row>
    <row r="3" spans="2:6" ht="12" customHeight="1">
      <c r="B3" s="1" t="s">
        <v>126</v>
      </c>
      <c r="C3" s="1"/>
      <c r="E3" s="1"/>
      <c r="F3" s="1"/>
    </row>
    <row r="4" spans="2:6" ht="12" customHeight="1">
      <c r="B4" s="3" t="s">
        <v>129</v>
      </c>
      <c r="C4" s="1" t="s">
        <v>133</v>
      </c>
      <c r="E4" s="1"/>
      <c r="F4" s="1"/>
    </row>
    <row r="5" spans="2:3" ht="26.25" customHeight="1">
      <c r="B5" s="3" t="s">
        <v>130</v>
      </c>
      <c r="C5" s="5" t="s">
        <v>28</v>
      </c>
    </row>
    <row r="6" spans="2:6" ht="12" customHeight="1">
      <c r="B6" s="3" t="s">
        <v>134</v>
      </c>
      <c r="C6" s="5" t="s">
        <v>30</v>
      </c>
      <c r="E6" s="1"/>
      <c r="F6" s="1"/>
    </row>
    <row r="7" spans="2:6" ht="12" customHeight="1">
      <c r="B7" s="3"/>
      <c r="C7" s="5" t="s">
        <v>147</v>
      </c>
      <c r="E7" s="1"/>
      <c r="F7" s="1"/>
    </row>
    <row r="8" spans="2:6" ht="12" customHeight="1">
      <c r="B8" s="3"/>
      <c r="C8" s="5" t="s">
        <v>148</v>
      </c>
      <c r="E8" s="1"/>
      <c r="F8" s="1"/>
    </row>
    <row r="9" spans="2:6" ht="12" customHeight="1">
      <c r="B9" s="3"/>
      <c r="C9" s="5" t="s">
        <v>149</v>
      </c>
      <c r="E9" s="1"/>
      <c r="F9" s="1"/>
    </row>
    <row r="10" spans="2:6" ht="12" customHeight="1">
      <c r="B10" s="3"/>
      <c r="C10" s="5" t="s">
        <v>150</v>
      </c>
      <c r="E10" s="1"/>
      <c r="F10" s="1"/>
    </row>
    <row r="11" spans="2:6" ht="12" customHeight="1">
      <c r="B11" s="3"/>
      <c r="C11" s="5" t="s">
        <v>151</v>
      </c>
      <c r="E11" s="1"/>
      <c r="F11" s="1"/>
    </row>
    <row r="12" spans="2:6" ht="12" customHeight="1">
      <c r="B12" s="3" t="s">
        <v>135</v>
      </c>
      <c r="C12" s="4" t="s">
        <v>29</v>
      </c>
      <c r="E12" s="1"/>
      <c r="F12" s="1"/>
    </row>
    <row r="13" spans="2:3" ht="12" customHeight="1">
      <c r="B13" s="3" t="s">
        <v>136</v>
      </c>
      <c r="C13" s="5" t="s">
        <v>152</v>
      </c>
    </row>
    <row r="14" spans="2:3" ht="12" customHeight="1">
      <c r="B14" s="3"/>
      <c r="C14" s="5" t="s">
        <v>154</v>
      </c>
    </row>
    <row r="15" spans="2:3" ht="12" customHeight="1">
      <c r="B15" s="3"/>
      <c r="C15" s="5" t="s">
        <v>153</v>
      </c>
    </row>
    <row r="16" spans="2:3" ht="11.25" customHeight="1">
      <c r="B16" s="3"/>
      <c r="C16" s="5" t="s">
        <v>155</v>
      </c>
    </row>
    <row r="17" spans="2:3" ht="24.75" customHeight="1">
      <c r="B17" s="3" t="s">
        <v>157</v>
      </c>
      <c r="C17" s="5" t="s">
        <v>156</v>
      </c>
    </row>
    <row r="18" spans="2:3" ht="24" customHeight="1">
      <c r="B18" s="3" t="s">
        <v>137</v>
      </c>
      <c r="C18" s="5" t="s">
        <v>158</v>
      </c>
    </row>
    <row r="19" spans="2:3" ht="12" customHeight="1">
      <c r="B19" s="1"/>
      <c r="C19" s="5"/>
    </row>
    <row r="20" spans="2:6" ht="12" customHeight="1">
      <c r="B20" s="1"/>
      <c r="C20" s="1" t="s">
        <v>5</v>
      </c>
      <c r="F20" s="1"/>
    </row>
    <row r="21" spans="2:6" ht="12">
      <c r="B21" s="1"/>
      <c r="C21" s="1" t="s">
        <v>6</v>
      </c>
      <c r="E21" s="1"/>
      <c r="F21" s="1"/>
    </row>
    <row r="22" spans="1:6" ht="12">
      <c r="A22" s="1"/>
      <c r="B22" s="1"/>
      <c r="C22" s="1"/>
      <c r="D22" s="1"/>
      <c r="E22" s="1"/>
      <c r="F22" s="1"/>
    </row>
    <row r="23" spans="1:4" ht="12">
      <c r="A23" s="1"/>
      <c r="B23" s="1"/>
      <c r="C23" s="1"/>
      <c r="D23" s="1"/>
    </row>
    <row r="24" spans="2:4" ht="12">
      <c r="B24" s="1" t="s">
        <v>127</v>
      </c>
      <c r="C24" s="1"/>
      <c r="D24" s="1"/>
    </row>
    <row r="25" ht="12">
      <c r="B25" s="2" t="s">
        <v>160</v>
      </c>
    </row>
    <row r="26" spans="2:3" ht="12">
      <c r="B26" s="2">
        <v>1</v>
      </c>
      <c r="C26" s="6" t="s">
        <v>128</v>
      </c>
    </row>
    <row r="27" spans="2:3" ht="12">
      <c r="B27" s="2">
        <v>2</v>
      </c>
      <c r="C27" s="6" t="s">
        <v>7</v>
      </c>
    </row>
    <row r="28" spans="2:3" ht="12">
      <c r="B28" s="2">
        <v>3</v>
      </c>
      <c r="C28" s="6" t="s">
        <v>8</v>
      </c>
    </row>
    <row r="29" spans="2:3" ht="12">
      <c r="B29" s="2">
        <v>4</v>
      </c>
      <c r="C29" s="6" t="s">
        <v>165</v>
      </c>
    </row>
    <row r="30" spans="2:3" ht="12">
      <c r="B30" s="2">
        <v>5</v>
      </c>
      <c r="C30" s="6" t="s">
        <v>161</v>
      </c>
    </row>
    <row r="31" spans="2:3" ht="12">
      <c r="B31" s="2">
        <v>6</v>
      </c>
      <c r="C31" s="6" t="s">
        <v>162</v>
      </c>
    </row>
    <row r="32" spans="2:3" ht="12">
      <c r="B32" s="2">
        <v>7</v>
      </c>
      <c r="C32" s="6" t="s">
        <v>9</v>
      </c>
    </row>
    <row r="33" spans="2:3" ht="12">
      <c r="B33" s="2">
        <v>8</v>
      </c>
      <c r="C33" s="2" t="s">
        <v>200</v>
      </c>
    </row>
    <row r="34" spans="2:3" ht="12">
      <c r="B34" s="2">
        <v>9</v>
      </c>
      <c r="C34" s="2" t="s">
        <v>10</v>
      </c>
    </row>
    <row r="35" spans="2:3" ht="12">
      <c r="B35" s="2">
        <v>10</v>
      </c>
      <c r="C35" s="2" t="s">
        <v>11</v>
      </c>
    </row>
    <row r="36" ht="12">
      <c r="C36" s="2" t="s">
        <v>12</v>
      </c>
    </row>
    <row r="37" ht="12">
      <c r="C37" s="6" t="s">
        <v>13</v>
      </c>
    </row>
    <row r="38" ht="12">
      <c r="C38" s="6" t="s">
        <v>14</v>
      </c>
    </row>
    <row r="39" spans="2:3" ht="12">
      <c r="B39" s="2">
        <v>11</v>
      </c>
      <c r="C39" s="6" t="s">
        <v>15</v>
      </c>
    </row>
    <row r="40" ht="12">
      <c r="C40" s="6"/>
    </row>
    <row r="41" ht="12">
      <c r="B41" s="2" t="s">
        <v>138</v>
      </c>
    </row>
    <row r="42" spans="2:3" ht="12">
      <c r="B42" s="2">
        <v>1</v>
      </c>
      <c r="C42" s="6" t="s">
        <v>166</v>
      </c>
    </row>
    <row r="43" spans="2:3" ht="12">
      <c r="B43" s="16">
        <v>2</v>
      </c>
      <c r="C43" s="17" t="s">
        <v>16</v>
      </c>
    </row>
    <row r="44" spans="2:3" ht="12">
      <c r="B44" s="2">
        <v>3</v>
      </c>
      <c r="C44" s="6" t="s">
        <v>17</v>
      </c>
    </row>
    <row r="45" spans="2:3" ht="12">
      <c r="B45" s="2">
        <v>4</v>
      </c>
      <c r="C45" s="2" t="s">
        <v>18</v>
      </c>
    </row>
    <row r="46" spans="2:3" ht="12">
      <c r="B46" s="16">
        <v>5</v>
      </c>
      <c r="C46" s="16" t="s">
        <v>19</v>
      </c>
    </row>
    <row r="47" spans="2:3" ht="12">
      <c r="B47" s="2">
        <v>6</v>
      </c>
      <c r="C47" s="2" t="s">
        <v>20</v>
      </c>
    </row>
    <row r="48" ht="12">
      <c r="C48" s="2" t="s">
        <v>198</v>
      </c>
    </row>
    <row r="49" ht="12">
      <c r="C49" s="2" t="s">
        <v>199</v>
      </c>
    </row>
    <row r="50" spans="2:3" ht="12">
      <c r="B50" s="2">
        <v>7</v>
      </c>
      <c r="C50" s="2" t="s">
        <v>21</v>
      </c>
    </row>
    <row r="51" spans="2:3" ht="12">
      <c r="B51" s="2">
        <v>8</v>
      </c>
      <c r="C51" s="2" t="s">
        <v>40</v>
      </c>
    </row>
    <row r="52" spans="2:3" ht="12">
      <c r="B52" s="2">
        <v>9</v>
      </c>
      <c r="C52" s="2" t="s">
        <v>286</v>
      </c>
    </row>
    <row r="53" spans="2:3" ht="12">
      <c r="B53" s="2">
        <v>10</v>
      </c>
      <c r="C53" s="2" t="s">
        <v>287</v>
      </c>
    </row>
    <row r="54" spans="2:3" ht="12">
      <c r="B54" s="2">
        <v>11</v>
      </c>
      <c r="C54" s="2" t="s">
        <v>288</v>
      </c>
    </row>
    <row r="55" spans="2:3" ht="12">
      <c r="B55" s="2">
        <v>12</v>
      </c>
      <c r="C55" s="2" t="s">
        <v>22</v>
      </c>
    </row>
    <row r="56" spans="2:3" ht="12">
      <c r="B56" s="2">
        <v>13</v>
      </c>
      <c r="C56" s="2" t="s">
        <v>23</v>
      </c>
    </row>
    <row r="57" spans="2:3" ht="12">
      <c r="B57" s="2">
        <v>14</v>
      </c>
      <c r="C57" s="2" t="s">
        <v>167</v>
      </c>
    </row>
    <row r="58" spans="2:3" ht="24">
      <c r="B58" s="11">
        <v>15</v>
      </c>
      <c r="C58" s="7" t="s">
        <v>24</v>
      </c>
    </row>
    <row r="59" spans="2:3" ht="12">
      <c r="B59" s="2">
        <v>16</v>
      </c>
      <c r="C59" s="2" t="s">
        <v>1668</v>
      </c>
    </row>
    <row r="60" spans="2:3" ht="12">
      <c r="B60" s="2">
        <v>17</v>
      </c>
      <c r="C60" s="2" t="s">
        <v>1669</v>
      </c>
    </row>
    <row r="61" spans="2:3" ht="12">
      <c r="B61" s="11">
        <v>18</v>
      </c>
      <c r="C61" s="7" t="s">
        <v>1670</v>
      </c>
    </row>
    <row r="62" spans="2:3" ht="12">
      <c r="B62" s="2">
        <v>19</v>
      </c>
      <c r="C62" s="2" t="s">
        <v>289</v>
      </c>
    </row>
    <row r="63" spans="2:3" ht="12">
      <c r="B63" s="16">
        <v>20</v>
      </c>
      <c r="C63" s="16" t="s">
        <v>1671</v>
      </c>
    </row>
    <row r="65" ht="12">
      <c r="B65" s="2" t="s">
        <v>139</v>
      </c>
    </row>
    <row r="66" spans="2:3" ht="12">
      <c r="B66" s="16">
        <v>1</v>
      </c>
      <c r="C66" s="16" t="s">
        <v>290</v>
      </c>
    </row>
    <row r="67" spans="2:3" ht="12">
      <c r="B67" s="2">
        <v>2</v>
      </c>
      <c r="C67" s="2" t="s">
        <v>291</v>
      </c>
    </row>
    <row r="68" spans="2:3" ht="12">
      <c r="B68" s="2">
        <v>3</v>
      </c>
      <c r="C68" s="2" t="s">
        <v>292</v>
      </c>
    </row>
    <row r="69" spans="2:3" ht="12">
      <c r="B69" s="2">
        <v>4</v>
      </c>
      <c r="C69" s="2" t="s">
        <v>294</v>
      </c>
    </row>
    <row r="70" spans="2:3" ht="12">
      <c r="B70" s="2">
        <v>5</v>
      </c>
      <c r="C70" s="2" t="s">
        <v>293</v>
      </c>
    </row>
    <row r="72" ht="12">
      <c r="B72" s="2" t="s">
        <v>140</v>
      </c>
    </row>
    <row r="73" spans="2:3" ht="12">
      <c r="B73" s="16">
        <v>1</v>
      </c>
      <c r="C73" s="16" t="s">
        <v>298</v>
      </c>
    </row>
    <row r="74" spans="2:3" ht="12">
      <c r="B74" s="16">
        <v>2</v>
      </c>
      <c r="C74" s="18" t="s">
        <v>295</v>
      </c>
    </row>
    <row r="75" spans="2:3" ht="12">
      <c r="B75" s="2">
        <v>3</v>
      </c>
      <c r="C75" s="8" t="s">
        <v>296</v>
      </c>
    </row>
    <row r="76" spans="2:3" ht="12">
      <c r="B76" s="2">
        <v>4</v>
      </c>
      <c r="C76" s="8" t="s">
        <v>297</v>
      </c>
    </row>
    <row r="77" spans="2:3" ht="12">
      <c r="B77" s="2">
        <v>5</v>
      </c>
      <c r="C77" s="8" t="s">
        <v>1672</v>
      </c>
    </row>
    <row r="78" spans="2:3" ht="12">
      <c r="B78" s="2">
        <v>6</v>
      </c>
      <c r="C78" s="8" t="s">
        <v>302</v>
      </c>
    </row>
    <row r="79" spans="2:3" ht="12">
      <c r="B79" s="2">
        <v>7</v>
      </c>
      <c r="C79" s="2" t="s">
        <v>300</v>
      </c>
    </row>
    <row r="80" ht="12">
      <c r="C80" s="2" t="s">
        <v>35</v>
      </c>
    </row>
    <row r="81" ht="12">
      <c r="C81" s="2" t="s">
        <v>36</v>
      </c>
    </row>
    <row r="82" spans="2:3" ht="12">
      <c r="B82" s="2">
        <v>8</v>
      </c>
      <c r="C82" s="2" t="s">
        <v>299</v>
      </c>
    </row>
    <row r="83" spans="2:3" ht="12">
      <c r="B83" s="16">
        <v>9</v>
      </c>
      <c r="C83" s="16" t="s">
        <v>1673</v>
      </c>
    </row>
    <row r="84" spans="2:3" ht="12">
      <c r="B84" s="2">
        <v>10</v>
      </c>
      <c r="C84" s="2" t="s">
        <v>1674</v>
      </c>
    </row>
    <row r="85" ht="12">
      <c r="C85" s="2" t="s">
        <v>37</v>
      </c>
    </row>
    <row r="86" ht="12">
      <c r="C86" s="2" t="s">
        <v>38</v>
      </c>
    </row>
    <row r="87" ht="12">
      <c r="C87" s="2" t="s">
        <v>39</v>
      </c>
    </row>
    <row r="88" spans="2:3" ht="12">
      <c r="B88" s="2">
        <v>11</v>
      </c>
      <c r="C88" s="2" t="s">
        <v>168</v>
      </c>
    </row>
    <row r="89" spans="2:3" ht="12">
      <c r="B89" s="2">
        <v>12</v>
      </c>
      <c r="C89" s="2" t="s">
        <v>1675</v>
      </c>
    </row>
    <row r="90" spans="2:3" ht="12">
      <c r="B90" s="2">
        <v>13</v>
      </c>
      <c r="C90" s="8" t="s">
        <v>1676</v>
      </c>
    </row>
    <row r="91" spans="2:3" ht="12">
      <c r="B91" s="2">
        <v>14</v>
      </c>
      <c r="C91" s="2" t="s">
        <v>301</v>
      </c>
    </row>
    <row r="92" spans="2:3" ht="12">
      <c r="B92" s="2">
        <v>15</v>
      </c>
      <c r="C92" s="8" t="s">
        <v>1677</v>
      </c>
    </row>
    <row r="93" spans="2:3" ht="12">
      <c r="B93" s="2">
        <v>16</v>
      </c>
      <c r="C93" s="2" t="s">
        <v>1678</v>
      </c>
    </row>
    <row r="94" spans="2:3" ht="12">
      <c r="B94" s="2">
        <v>17</v>
      </c>
      <c r="C94" s="2" t="s">
        <v>0</v>
      </c>
    </row>
    <row r="95" spans="2:3" ht="12">
      <c r="B95" s="2">
        <v>18</v>
      </c>
      <c r="C95" s="2" t="s">
        <v>33</v>
      </c>
    </row>
    <row r="96" spans="2:3" ht="12">
      <c r="B96" s="16">
        <v>19</v>
      </c>
      <c r="C96" s="16" t="s">
        <v>26</v>
      </c>
    </row>
    <row r="97" spans="2:3" ht="12">
      <c r="B97" s="2">
        <v>20</v>
      </c>
      <c r="C97" s="2" t="s">
        <v>31</v>
      </c>
    </row>
    <row r="98" spans="2:3" ht="12">
      <c r="B98" s="2">
        <v>21</v>
      </c>
      <c r="C98" s="2" t="s">
        <v>1</v>
      </c>
    </row>
    <row r="99" spans="2:3" ht="12">
      <c r="B99" s="2">
        <v>22</v>
      </c>
      <c r="C99" s="2" t="s">
        <v>32</v>
      </c>
    </row>
    <row r="100" spans="2:3" ht="12">
      <c r="B100" s="2">
        <v>23</v>
      </c>
      <c r="C100" s="2" t="s">
        <v>2</v>
      </c>
    </row>
    <row r="101" spans="2:3" ht="12">
      <c r="B101" s="2">
        <v>24</v>
      </c>
      <c r="C101" s="2" t="s">
        <v>3</v>
      </c>
    </row>
    <row r="102" ht="12">
      <c r="C102" s="8"/>
    </row>
    <row r="103" ht="12">
      <c r="B103" s="2" t="s">
        <v>141</v>
      </c>
    </row>
    <row r="104" spans="2:3" ht="12">
      <c r="B104" s="16">
        <v>1</v>
      </c>
      <c r="C104" s="17" t="s">
        <v>34</v>
      </c>
    </row>
    <row r="105" spans="2:3" ht="12">
      <c r="B105" s="2">
        <v>2</v>
      </c>
      <c r="C105" s="6" t="s">
        <v>304</v>
      </c>
    </row>
    <row r="106" spans="2:3" ht="11.25" customHeight="1">
      <c r="B106" s="2">
        <v>3</v>
      </c>
      <c r="C106" s="6" t="s">
        <v>305</v>
      </c>
    </row>
    <row r="107" spans="2:3" ht="12">
      <c r="B107" s="2">
        <v>4</v>
      </c>
      <c r="C107" s="6" t="s">
        <v>306</v>
      </c>
    </row>
    <row r="108" ht="12">
      <c r="C108" s="6" t="s">
        <v>41</v>
      </c>
    </row>
    <row r="109" ht="12">
      <c r="C109" s="6" t="s">
        <v>42</v>
      </c>
    </row>
    <row r="110" ht="12">
      <c r="C110" s="6" t="s">
        <v>43</v>
      </c>
    </row>
    <row r="111" spans="2:3" ht="12">
      <c r="B111" s="2">
        <v>5</v>
      </c>
      <c r="C111" s="6" t="s">
        <v>307</v>
      </c>
    </row>
    <row r="112" ht="12">
      <c r="C112" s="6" t="s">
        <v>44</v>
      </c>
    </row>
    <row r="113" ht="12">
      <c r="C113" s="6" t="s">
        <v>303</v>
      </c>
    </row>
    <row r="114" ht="12">
      <c r="C114" s="6" t="s">
        <v>45</v>
      </c>
    </row>
    <row r="115" ht="12">
      <c r="C115" s="6" t="s">
        <v>46</v>
      </c>
    </row>
    <row r="116" spans="2:3" ht="12">
      <c r="B116" s="2">
        <v>6</v>
      </c>
      <c r="C116" s="6" t="s">
        <v>308</v>
      </c>
    </row>
    <row r="117" spans="2:3" ht="12">
      <c r="B117" s="2">
        <v>7</v>
      </c>
      <c r="C117" s="6" t="s">
        <v>309</v>
      </c>
    </row>
    <row r="118" spans="2:3" ht="12">
      <c r="B118" s="2">
        <v>8</v>
      </c>
      <c r="C118" s="6" t="s">
        <v>310</v>
      </c>
    </row>
    <row r="119" spans="2:3" ht="12">
      <c r="B119" s="2">
        <v>9</v>
      </c>
      <c r="C119" s="6" t="s">
        <v>311</v>
      </c>
    </row>
    <row r="120" ht="12">
      <c r="C120" s="6"/>
    </row>
    <row r="121" ht="12">
      <c r="B121" s="2" t="s">
        <v>142</v>
      </c>
    </row>
    <row r="122" spans="2:3" ht="12">
      <c r="B122" s="16">
        <v>1</v>
      </c>
      <c r="C122" s="19" t="s">
        <v>312</v>
      </c>
    </row>
    <row r="123" spans="2:3" ht="12" customHeight="1">
      <c r="B123" s="2">
        <v>2</v>
      </c>
      <c r="C123" s="7" t="s">
        <v>313</v>
      </c>
    </row>
    <row r="124" spans="2:3" ht="12">
      <c r="B124" s="2">
        <v>3</v>
      </c>
      <c r="C124" s="2" t="s">
        <v>314</v>
      </c>
    </row>
    <row r="125" spans="2:3" ht="12">
      <c r="B125" s="2">
        <v>4</v>
      </c>
      <c r="C125" s="2" t="s">
        <v>315</v>
      </c>
    </row>
    <row r="126" spans="2:3" ht="12">
      <c r="B126" s="16">
        <v>5</v>
      </c>
      <c r="C126" s="16" t="s">
        <v>316</v>
      </c>
    </row>
    <row r="127" spans="2:3" ht="12">
      <c r="B127" s="2">
        <v>6</v>
      </c>
      <c r="C127" s="2" t="s">
        <v>317</v>
      </c>
    </row>
    <row r="128" spans="2:3" ht="12">
      <c r="B128" s="2">
        <v>7</v>
      </c>
      <c r="C128" s="2" t="s">
        <v>318</v>
      </c>
    </row>
    <row r="129" spans="2:3" ht="12">
      <c r="B129" s="2">
        <v>8</v>
      </c>
      <c r="C129" s="6" t="s">
        <v>319</v>
      </c>
    </row>
    <row r="130" spans="2:3" ht="12">
      <c r="B130" s="2">
        <v>9</v>
      </c>
      <c r="C130" s="6" t="s">
        <v>320</v>
      </c>
    </row>
    <row r="131" ht="12">
      <c r="C131" s="6"/>
    </row>
    <row r="132" ht="12">
      <c r="B132" s="2" t="s">
        <v>125</v>
      </c>
    </row>
    <row r="133" spans="2:3" ht="12">
      <c r="B133" s="2">
        <v>1</v>
      </c>
      <c r="C133" s="2" t="s">
        <v>321</v>
      </c>
    </row>
    <row r="134" spans="2:3" ht="12">
      <c r="B134" s="2">
        <v>2</v>
      </c>
      <c r="C134" s="2" t="s">
        <v>322</v>
      </c>
    </row>
    <row r="135" spans="2:3" ht="12">
      <c r="B135" s="2">
        <v>3</v>
      </c>
      <c r="C135" s="2" t="s">
        <v>323</v>
      </c>
    </row>
    <row r="136" spans="2:3" ht="12">
      <c r="B136" s="2">
        <v>4</v>
      </c>
      <c r="C136" s="2" t="s">
        <v>324</v>
      </c>
    </row>
    <row r="137" spans="2:3" ht="24" customHeight="1">
      <c r="B137" s="20">
        <v>5</v>
      </c>
      <c r="C137" s="19" t="s">
        <v>325</v>
      </c>
    </row>
    <row r="138" spans="2:3" ht="24" customHeight="1">
      <c r="B138" s="11">
        <v>6</v>
      </c>
      <c r="C138" s="7" t="s">
        <v>326</v>
      </c>
    </row>
    <row r="139" spans="2:3" ht="24">
      <c r="B139" s="20">
        <v>7</v>
      </c>
      <c r="C139" s="21" t="s">
        <v>410</v>
      </c>
    </row>
    <row r="140" spans="2:3" ht="39" customHeight="1">
      <c r="B140" s="11">
        <v>8</v>
      </c>
      <c r="C140" s="9" t="s">
        <v>327</v>
      </c>
    </row>
    <row r="141" spans="2:3" ht="38.25" customHeight="1">
      <c r="B141" s="11">
        <v>9</v>
      </c>
      <c r="C141" s="9" t="s">
        <v>328</v>
      </c>
    </row>
    <row r="142" spans="2:3" ht="12">
      <c r="B142" s="2">
        <v>10</v>
      </c>
      <c r="C142" s="2" t="s">
        <v>329</v>
      </c>
    </row>
    <row r="143" ht="12">
      <c r="C143" s="2" t="s">
        <v>121</v>
      </c>
    </row>
    <row r="144" ht="12">
      <c r="C144" s="2" t="s">
        <v>122</v>
      </c>
    </row>
    <row r="145" spans="2:3" ht="12">
      <c r="B145" s="2">
        <v>11</v>
      </c>
      <c r="C145" s="2" t="s">
        <v>330</v>
      </c>
    </row>
    <row r="147" ht="12">
      <c r="B147" s="2" t="s">
        <v>143</v>
      </c>
    </row>
    <row r="148" spans="2:3" ht="12">
      <c r="B148" s="2">
        <v>1</v>
      </c>
      <c r="C148" s="2" t="s">
        <v>331</v>
      </c>
    </row>
    <row r="149" ht="12">
      <c r="C149" s="2" t="s">
        <v>49</v>
      </c>
    </row>
    <row r="150" ht="12">
      <c r="C150" s="2" t="s">
        <v>50</v>
      </c>
    </row>
    <row r="151" ht="12">
      <c r="C151" s="2" t="s">
        <v>51</v>
      </c>
    </row>
    <row r="152" spans="2:3" ht="12">
      <c r="B152" s="2">
        <v>2</v>
      </c>
      <c r="C152" s="2" t="s">
        <v>332</v>
      </c>
    </row>
    <row r="153" spans="2:3" ht="24" customHeight="1">
      <c r="B153" s="11">
        <v>3</v>
      </c>
      <c r="C153" s="7" t="s">
        <v>333</v>
      </c>
    </row>
    <row r="154" spans="2:3" ht="12">
      <c r="B154" s="2">
        <v>4</v>
      </c>
      <c r="C154" s="2" t="s">
        <v>334</v>
      </c>
    </row>
    <row r="155" spans="2:3" ht="12">
      <c r="B155" s="2">
        <v>5</v>
      </c>
      <c r="C155" s="2" t="s">
        <v>335</v>
      </c>
    </row>
    <row r="156" spans="2:3" ht="12">
      <c r="B156" s="2">
        <v>6</v>
      </c>
      <c r="C156" s="2" t="s">
        <v>338</v>
      </c>
    </row>
    <row r="157" spans="2:3" ht="12">
      <c r="B157" s="2">
        <v>7</v>
      </c>
      <c r="C157" s="2" t="s">
        <v>336</v>
      </c>
    </row>
    <row r="158" spans="2:3" ht="12">
      <c r="B158" s="2">
        <v>8</v>
      </c>
      <c r="C158" s="2" t="s">
        <v>337</v>
      </c>
    </row>
    <row r="159" spans="2:3" ht="24" customHeight="1">
      <c r="B159" s="11">
        <v>9</v>
      </c>
      <c r="C159" s="7" t="s">
        <v>339</v>
      </c>
    </row>
    <row r="160" spans="2:3" ht="12">
      <c r="B160" s="2">
        <v>10</v>
      </c>
      <c r="C160" s="2" t="s">
        <v>340</v>
      </c>
    </row>
    <row r="161" spans="2:3" ht="12" customHeight="1">
      <c r="B161" s="2">
        <v>11</v>
      </c>
      <c r="C161" s="7" t="s">
        <v>341</v>
      </c>
    </row>
    <row r="162" spans="2:3" ht="12">
      <c r="B162" s="2">
        <v>12</v>
      </c>
      <c r="C162" s="2" t="s">
        <v>342</v>
      </c>
    </row>
    <row r="163" spans="2:3" ht="12" customHeight="1">
      <c r="B163" s="2">
        <v>13</v>
      </c>
      <c r="C163" s="7" t="s">
        <v>343</v>
      </c>
    </row>
    <row r="164" ht="12" customHeight="1">
      <c r="C164" s="7" t="s">
        <v>52</v>
      </c>
    </row>
    <row r="165" ht="12" customHeight="1">
      <c r="C165" s="7" t="s">
        <v>53</v>
      </c>
    </row>
    <row r="166" spans="2:3" ht="12">
      <c r="B166" s="2">
        <v>14</v>
      </c>
      <c r="C166" s="2" t="s">
        <v>132</v>
      </c>
    </row>
    <row r="167" spans="2:3" ht="12">
      <c r="B167" s="2">
        <v>15</v>
      </c>
      <c r="C167" s="2" t="s">
        <v>144</v>
      </c>
    </row>
    <row r="168" ht="12">
      <c r="C168" s="2" t="s">
        <v>54</v>
      </c>
    </row>
    <row r="169" ht="12">
      <c r="C169" s="2" t="s">
        <v>55</v>
      </c>
    </row>
    <row r="170" ht="12">
      <c r="C170" s="2" t="s">
        <v>56</v>
      </c>
    </row>
    <row r="171" spans="2:3" ht="12">
      <c r="B171" s="16">
        <v>16</v>
      </c>
      <c r="C171" s="16" t="s">
        <v>48</v>
      </c>
    </row>
    <row r="172" spans="2:3" ht="12">
      <c r="B172" s="2">
        <v>17</v>
      </c>
      <c r="C172" s="2" t="s">
        <v>344</v>
      </c>
    </row>
    <row r="174" ht="12">
      <c r="B174" s="2" t="s">
        <v>60</v>
      </c>
    </row>
    <row r="175" spans="2:3" ht="12">
      <c r="B175" s="2">
        <v>1</v>
      </c>
      <c r="C175" s="2" t="s">
        <v>345</v>
      </c>
    </row>
    <row r="176" spans="2:3" ht="12">
      <c r="B176" s="2">
        <v>2</v>
      </c>
      <c r="C176" s="2" t="s">
        <v>346</v>
      </c>
    </row>
    <row r="177" spans="2:3" ht="12">
      <c r="B177" s="16">
        <v>3</v>
      </c>
      <c r="C177" s="16" t="s">
        <v>347</v>
      </c>
    </row>
    <row r="178" spans="2:3" ht="12">
      <c r="B178" s="2">
        <v>4</v>
      </c>
      <c r="C178" s="2" t="s">
        <v>348</v>
      </c>
    </row>
    <row r="179" spans="2:3" ht="12">
      <c r="B179" s="2">
        <v>5</v>
      </c>
      <c r="C179" s="2" t="s">
        <v>349</v>
      </c>
    </row>
    <row r="180" spans="2:3" ht="12">
      <c r="B180" s="2">
        <v>6</v>
      </c>
      <c r="C180" s="2" t="s">
        <v>350</v>
      </c>
    </row>
    <row r="181" spans="2:3" ht="12">
      <c r="B181" s="2">
        <v>7</v>
      </c>
      <c r="C181" s="2" t="s">
        <v>351</v>
      </c>
    </row>
    <row r="182" spans="2:3" ht="12">
      <c r="B182" s="2">
        <v>8</v>
      </c>
      <c r="C182" s="2" t="s">
        <v>352</v>
      </c>
    </row>
    <row r="183" spans="2:3" ht="12">
      <c r="B183" s="2">
        <v>9</v>
      </c>
      <c r="C183" s="2" t="s">
        <v>353</v>
      </c>
    </row>
    <row r="184" spans="2:3" ht="12">
      <c r="B184" s="16">
        <v>10</v>
      </c>
      <c r="C184" s="16" t="s">
        <v>354</v>
      </c>
    </row>
    <row r="185" spans="2:3" ht="12">
      <c r="B185" s="16"/>
      <c r="C185" s="16" t="s">
        <v>57</v>
      </c>
    </row>
    <row r="186" ht="12">
      <c r="C186" s="2" t="s">
        <v>58</v>
      </c>
    </row>
    <row r="187" spans="2:3" ht="12">
      <c r="B187" s="2">
        <v>11</v>
      </c>
      <c r="C187" s="2" t="s">
        <v>355</v>
      </c>
    </row>
    <row r="189" ht="12">
      <c r="B189" s="2" t="s">
        <v>59</v>
      </c>
    </row>
    <row r="190" spans="2:3" ht="12">
      <c r="B190" s="2">
        <v>1</v>
      </c>
      <c r="C190" s="2" t="s">
        <v>169</v>
      </c>
    </row>
    <row r="191" ht="12">
      <c r="C191" s="2" t="s">
        <v>61</v>
      </c>
    </row>
    <row r="192" ht="12">
      <c r="C192" s="2" t="s">
        <v>62</v>
      </c>
    </row>
    <row r="193" spans="2:3" ht="12">
      <c r="B193" s="2">
        <v>2</v>
      </c>
      <c r="C193" s="2" t="s">
        <v>356</v>
      </c>
    </row>
    <row r="194" ht="12">
      <c r="C194" s="2" t="s">
        <v>61</v>
      </c>
    </row>
    <row r="195" ht="12">
      <c r="C195" s="2" t="s">
        <v>62</v>
      </c>
    </row>
    <row r="196" spans="2:3" ht="12">
      <c r="B196" s="2">
        <v>3</v>
      </c>
      <c r="C196" s="2" t="s">
        <v>357</v>
      </c>
    </row>
    <row r="197" ht="12">
      <c r="C197" s="2" t="s">
        <v>63</v>
      </c>
    </row>
    <row r="198" ht="12">
      <c r="C198" s="2" t="s">
        <v>64</v>
      </c>
    </row>
    <row r="199" spans="2:3" ht="12">
      <c r="B199" s="2">
        <v>4</v>
      </c>
      <c r="C199" s="2" t="s">
        <v>358</v>
      </c>
    </row>
    <row r="200" spans="2:3" ht="12">
      <c r="B200" s="2">
        <v>5</v>
      </c>
      <c r="C200" s="2" t="s">
        <v>359</v>
      </c>
    </row>
    <row r="201" ht="12">
      <c r="C201" s="2" t="s">
        <v>65</v>
      </c>
    </row>
    <row r="202" ht="12">
      <c r="C202" s="2" t="s">
        <v>66</v>
      </c>
    </row>
    <row r="203" ht="12">
      <c r="C203" s="2" t="s">
        <v>67</v>
      </c>
    </row>
    <row r="204" ht="12">
      <c r="C204" s="2" t="s">
        <v>68</v>
      </c>
    </row>
    <row r="205" spans="2:3" ht="12">
      <c r="B205" s="16">
        <v>6</v>
      </c>
      <c r="C205" s="16" t="s">
        <v>4</v>
      </c>
    </row>
    <row r="206" spans="2:3" ht="12">
      <c r="B206" s="16"/>
      <c r="C206" s="16" t="s">
        <v>360</v>
      </c>
    </row>
    <row r="207" ht="12">
      <c r="C207" s="2" t="s">
        <v>361</v>
      </c>
    </row>
    <row r="208" spans="2:3" ht="12">
      <c r="B208" s="2">
        <v>7</v>
      </c>
      <c r="C208" s="2" t="s">
        <v>362</v>
      </c>
    </row>
    <row r="209" spans="2:3" ht="12">
      <c r="B209" s="2">
        <v>8</v>
      </c>
      <c r="C209" s="2" t="s">
        <v>363</v>
      </c>
    </row>
    <row r="210" spans="2:3" ht="12">
      <c r="B210" s="2">
        <v>9</v>
      </c>
      <c r="C210" s="2" t="s">
        <v>364</v>
      </c>
    </row>
    <row r="211" spans="2:3" ht="12">
      <c r="B211" s="2">
        <v>10</v>
      </c>
      <c r="C211" s="2" t="s">
        <v>365</v>
      </c>
    </row>
    <row r="212" spans="2:3" ht="12">
      <c r="B212" s="2">
        <v>11</v>
      </c>
      <c r="C212" s="2" t="s">
        <v>366</v>
      </c>
    </row>
    <row r="213" spans="2:3" ht="12">
      <c r="B213" s="2">
        <v>12</v>
      </c>
      <c r="C213" s="2" t="s">
        <v>367</v>
      </c>
    </row>
    <row r="215" ht="12">
      <c r="B215" s="2" t="s">
        <v>69</v>
      </c>
    </row>
    <row r="216" spans="2:3" ht="12">
      <c r="B216" s="16">
        <v>1</v>
      </c>
      <c r="C216" s="16" t="s">
        <v>368</v>
      </c>
    </row>
    <row r="217" spans="2:3" ht="12">
      <c r="B217" s="2">
        <v>2</v>
      </c>
      <c r="C217" s="2" t="s">
        <v>369</v>
      </c>
    </row>
    <row r="218" spans="2:3" ht="24" customHeight="1">
      <c r="B218" s="11">
        <v>3</v>
      </c>
      <c r="C218" s="7" t="s">
        <v>370</v>
      </c>
    </row>
    <row r="219" spans="2:3" ht="12">
      <c r="B219" s="2">
        <v>4</v>
      </c>
      <c r="C219" s="2" t="s">
        <v>371</v>
      </c>
    </row>
    <row r="220" spans="2:3" ht="12">
      <c r="B220" s="16">
        <v>5</v>
      </c>
      <c r="C220" s="16" t="s">
        <v>372</v>
      </c>
    </row>
    <row r="221" spans="2:3" ht="12">
      <c r="B221" s="2">
        <v>6</v>
      </c>
      <c r="C221" s="2" t="s">
        <v>373</v>
      </c>
    </row>
    <row r="223" ht="12">
      <c r="B223" s="2" t="s">
        <v>145</v>
      </c>
    </row>
    <row r="224" spans="2:3" ht="12">
      <c r="B224" s="16">
        <v>1</v>
      </c>
      <c r="C224" s="16" t="s">
        <v>115</v>
      </c>
    </row>
    <row r="225" spans="2:3" ht="12">
      <c r="B225" s="2">
        <v>2</v>
      </c>
      <c r="C225" s="2" t="s">
        <v>374</v>
      </c>
    </row>
    <row r="226" spans="2:3" ht="12">
      <c r="B226" s="2">
        <v>3</v>
      </c>
      <c r="C226" s="2" t="s">
        <v>375</v>
      </c>
    </row>
    <row r="227" spans="2:3" ht="12">
      <c r="B227" s="2">
        <v>4</v>
      </c>
      <c r="C227" s="2" t="s">
        <v>376</v>
      </c>
    </row>
    <row r="228" spans="2:3" ht="12">
      <c r="B228" s="2">
        <v>5</v>
      </c>
      <c r="C228" s="2" t="s">
        <v>377</v>
      </c>
    </row>
    <row r="229" spans="2:3" ht="12">
      <c r="B229" s="2">
        <v>6</v>
      </c>
      <c r="C229" s="2" t="s">
        <v>378</v>
      </c>
    </row>
    <row r="230" spans="2:3" ht="12">
      <c r="B230" s="2">
        <v>7</v>
      </c>
      <c r="C230" s="2" t="s">
        <v>379</v>
      </c>
    </row>
    <row r="231" spans="2:3" ht="12">
      <c r="B231" s="2">
        <v>8</v>
      </c>
      <c r="C231" s="2" t="s">
        <v>380</v>
      </c>
    </row>
    <row r="232" spans="2:3" ht="12">
      <c r="B232" s="2">
        <v>9</v>
      </c>
      <c r="C232" s="2" t="s">
        <v>381</v>
      </c>
    </row>
    <row r="233" spans="2:3" ht="12">
      <c r="B233" s="2">
        <v>10</v>
      </c>
      <c r="C233" s="2" t="s">
        <v>382</v>
      </c>
    </row>
    <row r="234" spans="2:3" ht="12">
      <c r="B234" s="2">
        <v>11</v>
      </c>
      <c r="C234" s="2" t="s">
        <v>383</v>
      </c>
    </row>
    <row r="235" spans="2:3" ht="12">
      <c r="B235" s="2">
        <v>12</v>
      </c>
      <c r="C235" s="2" t="s">
        <v>384</v>
      </c>
    </row>
    <row r="236" spans="2:3" ht="12">
      <c r="B236" s="16">
        <v>13</v>
      </c>
      <c r="C236" s="16" t="s">
        <v>385</v>
      </c>
    </row>
    <row r="237" spans="2:3" ht="12">
      <c r="B237" s="2">
        <v>14</v>
      </c>
      <c r="C237" s="2" t="s">
        <v>386</v>
      </c>
    </row>
    <row r="238" spans="2:3" ht="12">
      <c r="B238" s="2">
        <v>15</v>
      </c>
      <c r="C238" s="2" t="s">
        <v>387</v>
      </c>
    </row>
    <row r="239" spans="2:3" ht="12">
      <c r="B239" s="2">
        <v>16</v>
      </c>
      <c r="C239" s="2" t="s">
        <v>388</v>
      </c>
    </row>
    <row r="240" spans="2:3" ht="12">
      <c r="B240" s="2">
        <v>17</v>
      </c>
      <c r="C240" s="2" t="s">
        <v>389</v>
      </c>
    </row>
    <row r="241" spans="2:3" ht="12">
      <c r="B241" s="2">
        <v>18</v>
      </c>
      <c r="C241" s="2" t="s">
        <v>116</v>
      </c>
    </row>
    <row r="242" ht="12">
      <c r="C242" s="2" t="s">
        <v>390</v>
      </c>
    </row>
    <row r="243" ht="12">
      <c r="C243" s="2" t="s">
        <v>391</v>
      </c>
    </row>
    <row r="244" ht="12">
      <c r="C244" s="2" t="s">
        <v>392</v>
      </c>
    </row>
    <row r="245" ht="12">
      <c r="C245" s="2" t="s">
        <v>393</v>
      </c>
    </row>
    <row r="246" ht="12">
      <c r="C246" s="2" t="s">
        <v>394</v>
      </c>
    </row>
    <row r="247" ht="12">
      <c r="C247" s="2" t="s">
        <v>395</v>
      </c>
    </row>
    <row r="248" ht="12">
      <c r="C248" s="2" t="s">
        <v>396</v>
      </c>
    </row>
    <row r="249" spans="2:3" ht="12">
      <c r="B249" s="2">
        <v>19</v>
      </c>
      <c r="C249" s="2" t="s">
        <v>397</v>
      </c>
    </row>
    <row r="251" ht="12">
      <c r="B251" s="2" t="s">
        <v>123</v>
      </c>
    </row>
    <row r="252" spans="2:3" ht="12">
      <c r="B252" s="16">
        <v>1</v>
      </c>
      <c r="C252" s="16" t="s">
        <v>398</v>
      </c>
    </row>
    <row r="253" spans="2:3" ht="12">
      <c r="B253" s="16"/>
      <c r="C253" s="16" t="s">
        <v>117</v>
      </c>
    </row>
    <row r="254" ht="12">
      <c r="C254" s="2" t="s">
        <v>118</v>
      </c>
    </row>
    <row r="255" spans="2:3" ht="12">
      <c r="B255" s="16">
        <v>2</v>
      </c>
      <c r="C255" s="16" t="s">
        <v>399</v>
      </c>
    </row>
    <row r="256" spans="2:3" ht="12">
      <c r="B256" s="2">
        <v>3</v>
      </c>
      <c r="C256" s="2" t="s">
        <v>400</v>
      </c>
    </row>
    <row r="257" spans="2:3" ht="12">
      <c r="B257" s="2">
        <v>4</v>
      </c>
      <c r="C257" s="2" t="s">
        <v>401</v>
      </c>
    </row>
    <row r="258" spans="2:3" ht="12">
      <c r="B258" s="2">
        <v>5</v>
      </c>
      <c r="C258" s="2" t="s">
        <v>402</v>
      </c>
    </row>
    <row r="259" spans="2:3" ht="12">
      <c r="B259" s="2">
        <v>6</v>
      </c>
      <c r="C259" s="2" t="s">
        <v>403</v>
      </c>
    </row>
    <row r="260" spans="2:3" ht="12">
      <c r="B260" s="2">
        <v>7</v>
      </c>
      <c r="C260" s="2" t="s">
        <v>404</v>
      </c>
    </row>
    <row r="261" spans="2:3" ht="12">
      <c r="B261" s="2">
        <v>8</v>
      </c>
      <c r="C261" s="2" t="s">
        <v>405</v>
      </c>
    </row>
    <row r="263" ht="12">
      <c r="B263" s="2" t="s">
        <v>76</v>
      </c>
    </row>
    <row r="264" spans="2:3" ht="12">
      <c r="B264" s="2">
        <v>1</v>
      </c>
      <c r="C264" s="2" t="s">
        <v>406</v>
      </c>
    </row>
    <row r="265" ht="12">
      <c r="C265" s="2" t="s">
        <v>96</v>
      </c>
    </row>
    <row r="266" ht="12">
      <c r="C266" s="2" t="s">
        <v>97</v>
      </c>
    </row>
    <row r="267" ht="12">
      <c r="C267" s="2" t="s">
        <v>407</v>
      </c>
    </row>
    <row r="268" ht="12">
      <c r="C268" s="2" t="s">
        <v>408</v>
      </c>
    </row>
    <row r="269" ht="12">
      <c r="C269" s="2" t="s">
        <v>409</v>
      </c>
    </row>
    <row r="270" ht="12">
      <c r="C270" s="2" t="s">
        <v>170</v>
      </c>
    </row>
    <row r="271" ht="12">
      <c r="C271" s="2" t="s">
        <v>171</v>
      </c>
    </row>
    <row r="272" ht="12">
      <c r="C272" s="2" t="s">
        <v>172</v>
      </c>
    </row>
    <row r="273" spans="2:3" ht="12">
      <c r="B273" s="2">
        <v>2</v>
      </c>
      <c r="C273" s="2" t="s">
        <v>1088</v>
      </c>
    </row>
    <row r="274" ht="12">
      <c r="C274" s="2" t="s">
        <v>159</v>
      </c>
    </row>
    <row r="275" ht="12">
      <c r="C275" s="2" t="s">
        <v>98</v>
      </c>
    </row>
    <row r="276" spans="2:3" ht="12">
      <c r="B276" s="2">
        <v>3</v>
      </c>
      <c r="C276" s="2" t="s">
        <v>1089</v>
      </c>
    </row>
    <row r="277" ht="12">
      <c r="C277" s="2" t="s">
        <v>1090</v>
      </c>
    </row>
    <row r="278" spans="2:3" ht="12">
      <c r="B278" s="2">
        <v>4</v>
      </c>
      <c r="C278" s="2" t="s">
        <v>1091</v>
      </c>
    </row>
    <row r="279" ht="12">
      <c r="C279" s="2" t="s">
        <v>37</v>
      </c>
    </row>
    <row r="280" ht="12">
      <c r="C280" s="2" t="s">
        <v>99</v>
      </c>
    </row>
    <row r="281" spans="2:3" ht="12">
      <c r="B281" s="2">
        <v>5</v>
      </c>
      <c r="C281" s="2" t="s">
        <v>1092</v>
      </c>
    </row>
    <row r="282" ht="12">
      <c r="C282" s="2" t="s">
        <v>37</v>
      </c>
    </row>
    <row r="283" ht="12">
      <c r="C283" s="2" t="s">
        <v>99</v>
      </c>
    </row>
    <row r="284" spans="2:3" ht="12">
      <c r="B284" s="2">
        <v>6</v>
      </c>
      <c r="C284" s="2" t="s">
        <v>1093</v>
      </c>
    </row>
    <row r="285" spans="2:3" ht="12">
      <c r="B285" s="2">
        <v>7</v>
      </c>
      <c r="C285" s="2" t="s">
        <v>173</v>
      </c>
    </row>
    <row r="286" spans="2:3" ht="12">
      <c r="B286" s="2">
        <v>8</v>
      </c>
      <c r="C286" s="2" t="s">
        <v>1094</v>
      </c>
    </row>
    <row r="287" spans="2:3" ht="12">
      <c r="B287" s="2">
        <v>9</v>
      </c>
      <c r="C287" s="2" t="s">
        <v>1095</v>
      </c>
    </row>
    <row r="288" spans="2:3" ht="12">
      <c r="B288" s="2">
        <v>10</v>
      </c>
      <c r="C288" s="2" t="s">
        <v>1096</v>
      </c>
    </row>
    <row r="289" spans="2:3" ht="11.25" customHeight="1">
      <c r="B289" s="16">
        <v>11</v>
      </c>
      <c r="C289" s="16" t="s">
        <v>1097</v>
      </c>
    </row>
    <row r="291" ht="12">
      <c r="B291" s="2" t="s">
        <v>100</v>
      </c>
    </row>
    <row r="292" spans="2:3" ht="12">
      <c r="B292" s="2">
        <v>1</v>
      </c>
      <c r="C292" s="2" t="s">
        <v>1098</v>
      </c>
    </row>
    <row r="293" spans="2:3" ht="12">
      <c r="B293" s="2">
        <v>2</v>
      </c>
      <c r="C293" s="2" t="s">
        <v>1099</v>
      </c>
    </row>
    <row r="294" ht="12">
      <c r="C294" s="2" t="s">
        <v>101</v>
      </c>
    </row>
    <row r="295" ht="12">
      <c r="C295" s="2" t="s">
        <v>102</v>
      </c>
    </row>
    <row r="296" spans="2:3" ht="12">
      <c r="B296" s="2">
        <v>3</v>
      </c>
      <c r="C296" s="2" t="s">
        <v>1100</v>
      </c>
    </row>
    <row r="297" spans="2:3" ht="12">
      <c r="B297" s="2">
        <v>4</v>
      </c>
      <c r="C297" s="2" t="s">
        <v>1101</v>
      </c>
    </row>
    <row r="298" spans="2:3" ht="12">
      <c r="B298" s="2">
        <v>5</v>
      </c>
      <c r="C298" s="2" t="s">
        <v>1102</v>
      </c>
    </row>
    <row r="299" ht="12">
      <c r="C299" s="2" t="s">
        <v>103</v>
      </c>
    </row>
    <row r="300" ht="12">
      <c r="C300" s="2" t="s">
        <v>104</v>
      </c>
    </row>
    <row r="301" spans="2:3" ht="12">
      <c r="B301" s="2">
        <v>6</v>
      </c>
      <c r="C301" s="2" t="s">
        <v>1103</v>
      </c>
    </row>
    <row r="302" ht="12">
      <c r="C302" s="2" t="s">
        <v>105</v>
      </c>
    </row>
    <row r="303" ht="12">
      <c r="C303" s="2" t="s">
        <v>106</v>
      </c>
    </row>
    <row r="304" spans="2:3" ht="12">
      <c r="B304" s="2">
        <v>7</v>
      </c>
      <c r="C304" s="2" t="s">
        <v>1104</v>
      </c>
    </row>
    <row r="305" spans="2:3" ht="12">
      <c r="B305" s="2">
        <v>8</v>
      </c>
      <c r="C305" s="2" t="s">
        <v>1105</v>
      </c>
    </row>
    <row r="306" ht="12">
      <c r="C306" s="2" t="s">
        <v>105</v>
      </c>
    </row>
    <row r="307" ht="12">
      <c r="C307" s="2" t="s">
        <v>106</v>
      </c>
    </row>
    <row r="308" spans="2:3" ht="12">
      <c r="B308" s="2">
        <v>9</v>
      </c>
      <c r="C308" s="2" t="s">
        <v>1106</v>
      </c>
    </row>
    <row r="309" ht="12">
      <c r="C309" s="2" t="s">
        <v>105</v>
      </c>
    </row>
    <row r="310" ht="12">
      <c r="C310" s="2" t="s">
        <v>106</v>
      </c>
    </row>
    <row r="311" spans="2:3" ht="12">
      <c r="B311" s="2">
        <v>10</v>
      </c>
      <c r="C311" s="2" t="s">
        <v>1107</v>
      </c>
    </row>
    <row r="312" ht="12">
      <c r="C312" s="2" t="s">
        <v>107</v>
      </c>
    </row>
    <row r="313" ht="12">
      <c r="C313" s="2" t="s">
        <v>108</v>
      </c>
    </row>
    <row r="314" ht="12">
      <c r="C314" s="2" t="s">
        <v>25</v>
      </c>
    </row>
    <row r="315" spans="2:3" ht="12">
      <c r="B315" s="2">
        <v>11</v>
      </c>
      <c r="C315" s="2" t="s">
        <v>1108</v>
      </c>
    </row>
    <row r="316" ht="12">
      <c r="C316" s="2" t="s">
        <v>107</v>
      </c>
    </row>
    <row r="317" ht="12">
      <c r="C317" s="2" t="s">
        <v>1109</v>
      </c>
    </row>
    <row r="318" ht="12">
      <c r="C318" s="2" t="s">
        <v>1110</v>
      </c>
    </row>
    <row r="319" spans="2:3" ht="12">
      <c r="B319" s="16">
        <v>12</v>
      </c>
      <c r="C319" s="16" t="s">
        <v>1111</v>
      </c>
    </row>
    <row r="320" spans="2:3" ht="12">
      <c r="B320" s="16">
        <v>13</v>
      </c>
      <c r="C320" s="16" t="s">
        <v>1664</v>
      </c>
    </row>
    <row r="321" spans="2:3" ht="12">
      <c r="B321" s="2">
        <v>14</v>
      </c>
      <c r="C321" s="2" t="s">
        <v>1665</v>
      </c>
    </row>
    <row r="322" spans="2:3" ht="12">
      <c r="B322" s="2">
        <v>15</v>
      </c>
      <c r="C322" s="2" t="s">
        <v>1666</v>
      </c>
    </row>
    <row r="323" spans="2:3" ht="12">
      <c r="B323" s="2">
        <v>16</v>
      </c>
      <c r="C323" s="2" t="s">
        <v>1667</v>
      </c>
    </row>
    <row r="325" ht="12">
      <c r="B325" s="2" t="s">
        <v>124</v>
      </c>
    </row>
    <row r="326" spans="2:3" ht="12">
      <c r="B326" s="16">
        <v>1</v>
      </c>
      <c r="C326" s="16" t="s">
        <v>1087</v>
      </c>
    </row>
    <row r="327" spans="2:3" ht="12">
      <c r="B327" s="16"/>
      <c r="C327" s="16" t="s">
        <v>109</v>
      </c>
    </row>
    <row r="328" ht="12">
      <c r="C328" s="2" t="s">
        <v>110</v>
      </c>
    </row>
    <row r="329" ht="12">
      <c r="C329" s="2" t="s">
        <v>111</v>
      </c>
    </row>
    <row r="330" ht="12">
      <c r="C330" s="2" t="s">
        <v>112</v>
      </c>
    </row>
    <row r="331" spans="2:3" ht="12">
      <c r="B331" s="2">
        <v>2</v>
      </c>
      <c r="C331" s="2" t="s">
        <v>201</v>
      </c>
    </row>
    <row r="332" spans="2:3" ht="12">
      <c r="B332" s="2">
        <v>3</v>
      </c>
      <c r="C332" s="10" t="s">
        <v>202</v>
      </c>
    </row>
    <row r="333" spans="2:3" ht="12">
      <c r="B333" s="2">
        <v>4</v>
      </c>
      <c r="C333" s="2" t="s">
        <v>203</v>
      </c>
    </row>
    <row r="334" spans="2:3" ht="12">
      <c r="B334" s="2">
        <v>5</v>
      </c>
      <c r="C334" s="10" t="s">
        <v>204</v>
      </c>
    </row>
    <row r="335" spans="2:3" ht="12">
      <c r="B335" s="2">
        <v>6</v>
      </c>
      <c r="C335" s="10" t="s">
        <v>205</v>
      </c>
    </row>
    <row r="336" spans="2:3" ht="12">
      <c r="B336" s="16">
        <v>7</v>
      </c>
      <c r="C336" s="22" t="s">
        <v>206</v>
      </c>
    </row>
    <row r="337" spans="2:3" ht="12">
      <c r="B337" s="2">
        <v>8</v>
      </c>
      <c r="C337" s="10" t="s">
        <v>207</v>
      </c>
    </row>
    <row r="338" spans="2:3" ht="12">
      <c r="B338" s="2">
        <v>9</v>
      </c>
      <c r="C338" s="6" t="s">
        <v>174</v>
      </c>
    </row>
    <row r="339" spans="2:3" ht="12">
      <c r="B339" s="2">
        <v>10</v>
      </c>
      <c r="C339" s="6" t="s">
        <v>208</v>
      </c>
    </row>
    <row r="340" spans="2:3" ht="12">
      <c r="B340" s="2">
        <v>11</v>
      </c>
      <c r="C340" s="6" t="s">
        <v>209</v>
      </c>
    </row>
    <row r="341" spans="2:3" ht="12">
      <c r="B341" s="2">
        <v>12</v>
      </c>
      <c r="C341" s="6" t="s">
        <v>210</v>
      </c>
    </row>
    <row r="343" ht="12">
      <c r="B343" s="2" t="s">
        <v>113</v>
      </c>
    </row>
    <row r="344" spans="2:3" ht="12">
      <c r="B344" s="2">
        <v>1</v>
      </c>
      <c r="C344" s="2" t="s">
        <v>211</v>
      </c>
    </row>
    <row r="345" ht="12">
      <c r="C345" s="2" t="s">
        <v>70</v>
      </c>
    </row>
    <row r="346" ht="12">
      <c r="C346" s="2" t="s">
        <v>72</v>
      </c>
    </row>
    <row r="347" spans="2:3" ht="12">
      <c r="B347" s="2">
        <v>2</v>
      </c>
      <c r="C347" s="2" t="s">
        <v>114</v>
      </c>
    </row>
    <row r="348" spans="2:3" ht="12">
      <c r="B348" s="2">
        <v>3</v>
      </c>
      <c r="C348" s="2" t="s">
        <v>212</v>
      </c>
    </row>
    <row r="349" spans="2:3" ht="12">
      <c r="B349" s="16">
        <v>4</v>
      </c>
      <c r="C349" s="16" t="s">
        <v>213</v>
      </c>
    </row>
    <row r="350" spans="2:3" ht="24" customHeight="1">
      <c r="B350" s="11">
        <v>5</v>
      </c>
      <c r="C350" s="7" t="s">
        <v>214</v>
      </c>
    </row>
    <row r="351" spans="2:3" ht="12">
      <c r="B351" s="2">
        <v>6</v>
      </c>
      <c r="C351" s="2" t="s">
        <v>215</v>
      </c>
    </row>
    <row r="352" spans="2:3" ht="12">
      <c r="B352" s="2">
        <v>7</v>
      </c>
      <c r="C352" s="2" t="s">
        <v>216</v>
      </c>
    </row>
    <row r="353" spans="2:3" ht="12">
      <c r="B353" s="2">
        <v>8</v>
      </c>
      <c r="C353" s="2" t="s">
        <v>217</v>
      </c>
    </row>
    <row r="354" spans="2:3" ht="12">
      <c r="B354" s="2">
        <v>9</v>
      </c>
      <c r="C354" s="2" t="s">
        <v>131</v>
      </c>
    </row>
    <row r="355" ht="12">
      <c r="C355" s="2" t="s">
        <v>218</v>
      </c>
    </row>
    <row r="356" ht="12">
      <c r="C356" s="2" t="s">
        <v>219</v>
      </c>
    </row>
    <row r="357" ht="12">
      <c r="C357" s="2" t="s">
        <v>220</v>
      </c>
    </row>
    <row r="358" ht="12">
      <c r="C358" s="2" t="s">
        <v>221</v>
      </c>
    </row>
    <row r="359" spans="2:3" ht="12">
      <c r="B359" s="2">
        <v>10</v>
      </c>
      <c r="C359" s="2" t="s">
        <v>222</v>
      </c>
    </row>
    <row r="360" ht="12">
      <c r="C360" s="2" t="s">
        <v>73</v>
      </c>
    </row>
    <row r="361" ht="12">
      <c r="C361" s="2" t="s">
        <v>223</v>
      </c>
    </row>
    <row r="362" spans="2:3" ht="12">
      <c r="B362" s="2">
        <v>11</v>
      </c>
      <c r="C362" s="2" t="s">
        <v>224</v>
      </c>
    </row>
    <row r="363" spans="2:3" ht="12">
      <c r="B363" s="2">
        <v>12</v>
      </c>
      <c r="C363" s="2" t="s">
        <v>225</v>
      </c>
    </row>
    <row r="364" spans="2:3" ht="12">
      <c r="B364" s="2">
        <v>13</v>
      </c>
      <c r="C364" s="2" t="s">
        <v>226</v>
      </c>
    </row>
    <row r="365" spans="2:3" ht="12">
      <c r="B365" s="2">
        <v>14</v>
      </c>
      <c r="C365" s="2" t="s">
        <v>227</v>
      </c>
    </row>
    <row r="366" ht="12">
      <c r="C366" s="2" t="s">
        <v>74</v>
      </c>
    </row>
    <row r="367" ht="12">
      <c r="C367" s="2" t="s">
        <v>75</v>
      </c>
    </row>
    <row r="368" spans="2:3" ht="12">
      <c r="B368" s="2">
        <v>15</v>
      </c>
      <c r="C368" s="2" t="s">
        <v>228</v>
      </c>
    </row>
    <row r="369" spans="2:3" ht="12">
      <c r="B369" s="2">
        <v>16</v>
      </c>
      <c r="C369" s="2" t="s">
        <v>229</v>
      </c>
    </row>
    <row r="370" ht="12">
      <c r="C370" s="2" t="s">
        <v>230</v>
      </c>
    </row>
    <row r="371" ht="12">
      <c r="C371" s="2" t="s">
        <v>231</v>
      </c>
    </row>
    <row r="372" spans="2:3" ht="12">
      <c r="B372" s="2">
        <v>17</v>
      </c>
      <c r="C372" s="2" t="s">
        <v>232</v>
      </c>
    </row>
    <row r="373" spans="2:3" ht="12">
      <c r="B373" s="2">
        <v>18</v>
      </c>
      <c r="C373" s="2" t="s">
        <v>233</v>
      </c>
    </row>
    <row r="374" spans="2:3" ht="12">
      <c r="B374" s="2">
        <v>19</v>
      </c>
      <c r="C374" s="2" t="s">
        <v>234</v>
      </c>
    </row>
    <row r="375" ht="12">
      <c r="C375" s="2" t="s">
        <v>77</v>
      </c>
    </row>
    <row r="376" ht="12">
      <c r="C376" s="2" t="s">
        <v>78</v>
      </c>
    </row>
    <row r="377" ht="12">
      <c r="C377" s="2" t="s">
        <v>193</v>
      </c>
    </row>
    <row r="378" ht="12">
      <c r="C378" s="2" t="s">
        <v>79</v>
      </c>
    </row>
    <row r="379" spans="2:3" ht="12">
      <c r="B379" s="2">
        <v>20</v>
      </c>
      <c r="C379" s="2" t="s">
        <v>235</v>
      </c>
    </row>
    <row r="380" ht="12">
      <c r="C380" s="2" t="s">
        <v>80</v>
      </c>
    </row>
    <row r="381" ht="12">
      <c r="C381" s="2" t="s">
        <v>81</v>
      </c>
    </row>
    <row r="382" ht="12">
      <c r="C382" s="2" t="s">
        <v>82</v>
      </c>
    </row>
    <row r="383" spans="2:3" ht="12">
      <c r="B383" s="2">
        <v>21</v>
      </c>
      <c r="C383" s="2" t="s">
        <v>236</v>
      </c>
    </row>
    <row r="384" spans="2:3" ht="12">
      <c r="B384" s="2">
        <v>22</v>
      </c>
      <c r="C384" s="2" t="s">
        <v>237</v>
      </c>
    </row>
    <row r="385" ht="12">
      <c r="C385" s="2" t="s">
        <v>83</v>
      </c>
    </row>
    <row r="386" ht="12">
      <c r="C386" s="2" t="s">
        <v>95</v>
      </c>
    </row>
    <row r="387" spans="2:3" ht="12">
      <c r="B387" s="2">
        <v>23</v>
      </c>
      <c r="C387" s="2" t="s">
        <v>238</v>
      </c>
    </row>
    <row r="388" spans="2:3" ht="12">
      <c r="B388" s="2">
        <v>24</v>
      </c>
      <c r="C388" s="2" t="s">
        <v>239</v>
      </c>
    </row>
    <row r="389" spans="2:3" ht="12">
      <c r="B389" s="2">
        <v>25</v>
      </c>
      <c r="C389" s="2" t="s">
        <v>240</v>
      </c>
    </row>
    <row r="390" spans="2:3" ht="12">
      <c r="B390" s="2">
        <v>26</v>
      </c>
      <c r="C390" s="2" t="s">
        <v>241</v>
      </c>
    </row>
    <row r="391" spans="2:3" ht="12">
      <c r="B391" s="16">
        <v>27</v>
      </c>
      <c r="C391" s="16" t="s">
        <v>877</v>
      </c>
    </row>
    <row r="392" spans="2:3" ht="12">
      <c r="B392" s="2">
        <v>28</v>
      </c>
      <c r="C392" s="2" t="s">
        <v>242</v>
      </c>
    </row>
    <row r="393" spans="2:3" ht="12">
      <c r="B393" s="2">
        <v>29</v>
      </c>
      <c r="C393" s="2" t="s">
        <v>243</v>
      </c>
    </row>
    <row r="395" ht="12">
      <c r="B395" s="2" t="s">
        <v>47</v>
      </c>
    </row>
    <row r="396" spans="2:3" ht="12">
      <c r="B396" s="2">
        <v>1</v>
      </c>
      <c r="C396" s="2" t="s">
        <v>175</v>
      </c>
    </row>
    <row r="397" spans="2:3" ht="12">
      <c r="B397" s="16">
        <v>2</v>
      </c>
      <c r="C397" s="16" t="s">
        <v>244</v>
      </c>
    </row>
    <row r="398" spans="2:3" ht="12">
      <c r="B398" s="16">
        <v>3</v>
      </c>
      <c r="C398" s="16" t="s">
        <v>245</v>
      </c>
    </row>
    <row r="399" spans="2:3" ht="12">
      <c r="B399" s="2">
        <v>4</v>
      </c>
      <c r="C399" s="2" t="s">
        <v>246</v>
      </c>
    </row>
    <row r="400" ht="12">
      <c r="C400" s="2" t="s">
        <v>163</v>
      </c>
    </row>
    <row r="401" ht="12">
      <c r="C401" s="2" t="s">
        <v>164</v>
      </c>
    </row>
    <row r="402" spans="2:3" ht="12">
      <c r="B402" s="2">
        <v>5</v>
      </c>
      <c r="C402" s="2" t="s">
        <v>247</v>
      </c>
    </row>
    <row r="403" spans="2:3" ht="12">
      <c r="B403" s="2">
        <v>6</v>
      </c>
      <c r="C403" s="2" t="s">
        <v>89</v>
      </c>
    </row>
    <row r="404" ht="12">
      <c r="C404" s="2" t="s">
        <v>90</v>
      </c>
    </row>
    <row r="405" ht="12">
      <c r="C405" s="2" t="s">
        <v>91</v>
      </c>
    </row>
    <row r="406" spans="2:3" ht="12">
      <c r="B406" s="2">
        <v>7</v>
      </c>
      <c r="C406" s="2" t="s">
        <v>92</v>
      </c>
    </row>
    <row r="407" ht="12">
      <c r="C407" s="2" t="s">
        <v>90</v>
      </c>
    </row>
    <row r="408" ht="12">
      <c r="C408" s="2" t="s">
        <v>248</v>
      </c>
    </row>
    <row r="409" spans="2:3" ht="12">
      <c r="B409" s="2">
        <v>8</v>
      </c>
      <c r="C409" s="2" t="s">
        <v>249</v>
      </c>
    </row>
    <row r="410" spans="2:3" ht="12">
      <c r="B410" s="2">
        <v>9</v>
      </c>
      <c r="C410" s="2" t="s">
        <v>250</v>
      </c>
    </row>
    <row r="411" spans="2:3" ht="12">
      <c r="B411" s="2">
        <v>10</v>
      </c>
      <c r="C411" s="2" t="s">
        <v>251</v>
      </c>
    </row>
    <row r="412" spans="2:3" ht="12">
      <c r="B412" s="2">
        <v>11</v>
      </c>
      <c r="C412" s="6" t="s">
        <v>94</v>
      </c>
    </row>
    <row r="413" spans="2:3" ht="12">
      <c r="B413" s="2">
        <v>12</v>
      </c>
      <c r="C413" s="6" t="s">
        <v>252</v>
      </c>
    </row>
    <row r="414" spans="2:3" ht="12">
      <c r="B414" s="2">
        <v>13</v>
      </c>
      <c r="C414" s="2" t="s">
        <v>253</v>
      </c>
    </row>
    <row r="415" spans="2:3" ht="12">
      <c r="B415" s="2">
        <v>14</v>
      </c>
      <c r="C415" s="2" t="s">
        <v>93</v>
      </c>
    </row>
    <row r="416" spans="2:3" ht="12">
      <c r="B416" s="2">
        <v>15</v>
      </c>
      <c r="C416" s="2" t="s">
        <v>254</v>
      </c>
    </row>
    <row r="417" ht="12">
      <c r="C417" s="2" t="s">
        <v>255</v>
      </c>
    </row>
    <row r="418" spans="2:3" ht="12">
      <c r="B418" s="2">
        <v>17</v>
      </c>
      <c r="C418" s="2" t="s">
        <v>256</v>
      </c>
    </row>
    <row r="419" ht="12">
      <c r="C419" s="2" t="s">
        <v>178</v>
      </c>
    </row>
    <row r="420" ht="12">
      <c r="C420" s="2" t="s">
        <v>179</v>
      </c>
    </row>
    <row r="421" spans="2:3" ht="12">
      <c r="B421" s="2">
        <v>18</v>
      </c>
      <c r="C421" s="2" t="s">
        <v>257</v>
      </c>
    </row>
    <row r="422" spans="2:3" ht="12">
      <c r="B422" s="2">
        <v>19</v>
      </c>
      <c r="C422" s="2" t="s">
        <v>258</v>
      </c>
    </row>
    <row r="423" ht="12">
      <c r="C423" s="2" t="s">
        <v>180</v>
      </c>
    </row>
    <row r="424" ht="12">
      <c r="C424" s="2" t="s">
        <v>181</v>
      </c>
    </row>
    <row r="425" spans="2:3" ht="12">
      <c r="B425" s="2">
        <v>20</v>
      </c>
      <c r="C425" s="2" t="s">
        <v>259</v>
      </c>
    </row>
    <row r="426" spans="2:3" ht="12">
      <c r="B426" s="2">
        <v>21</v>
      </c>
      <c r="C426" s="2" t="s">
        <v>260</v>
      </c>
    </row>
    <row r="427" spans="2:3" ht="12">
      <c r="B427" s="2">
        <v>22</v>
      </c>
      <c r="C427" s="2" t="s">
        <v>261</v>
      </c>
    </row>
    <row r="428" spans="2:3" ht="12">
      <c r="B428" s="2">
        <v>23</v>
      </c>
      <c r="C428" s="2" t="s">
        <v>262</v>
      </c>
    </row>
    <row r="429" spans="2:3" ht="12">
      <c r="B429" s="2">
        <v>24</v>
      </c>
      <c r="C429" s="2" t="s">
        <v>263</v>
      </c>
    </row>
    <row r="430" spans="2:3" ht="12">
      <c r="B430" s="2">
        <v>25</v>
      </c>
      <c r="C430" s="2" t="s">
        <v>264</v>
      </c>
    </row>
    <row r="431" ht="12">
      <c r="C431" s="2" t="s">
        <v>182</v>
      </c>
    </row>
    <row r="432" ht="12">
      <c r="C432" s="2" t="s">
        <v>183</v>
      </c>
    </row>
    <row r="434" ht="12">
      <c r="B434" s="2" t="s">
        <v>146</v>
      </c>
    </row>
    <row r="435" spans="2:3" ht="12">
      <c r="B435" s="2">
        <v>1</v>
      </c>
      <c r="C435" s="2" t="s">
        <v>184</v>
      </c>
    </row>
    <row r="436" spans="2:3" ht="12">
      <c r="B436" s="16">
        <v>2</v>
      </c>
      <c r="C436" s="16" t="s">
        <v>265</v>
      </c>
    </row>
    <row r="437" spans="2:3" ht="12">
      <c r="B437" s="16"/>
      <c r="C437" s="16" t="s">
        <v>266</v>
      </c>
    </row>
    <row r="438" ht="12">
      <c r="C438" s="2" t="s">
        <v>176</v>
      </c>
    </row>
    <row r="439" ht="12">
      <c r="C439" s="2" t="s">
        <v>267</v>
      </c>
    </row>
    <row r="440" ht="12">
      <c r="C440" s="2" t="s">
        <v>268</v>
      </c>
    </row>
    <row r="441" ht="12">
      <c r="C441" s="2" t="s">
        <v>269</v>
      </c>
    </row>
    <row r="442" ht="12">
      <c r="C442" s="2" t="s">
        <v>270</v>
      </c>
    </row>
    <row r="443" spans="2:3" ht="12">
      <c r="B443" s="2">
        <v>3</v>
      </c>
      <c r="C443" s="2" t="s">
        <v>271</v>
      </c>
    </row>
    <row r="445" ht="12">
      <c r="B445" s="2" t="s">
        <v>185</v>
      </c>
    </row>
    <row r="446" spans="2:3" ht="12">
      <c r="B446" s="16">
        <v>1</v>
      </c>
      <c r="C446" s="16" t="s">
        <v>186</v>
      </c>
    </row>
    <row r="447" ht="12">
      <c r="C447" s="2" t="s">
        <v>189</v>
      </c>
    </row>
    <row r="448" spans="2:3" ht="12">
      <c r="B448" s="16"/>
      <c r="C448" s="16" t="s">
        <v>272</v>
      </c>
    </row>
    <row r="449" ht="12">
      <c r="C449" s="2" t="s">
        <v>273</v>
      </c>
    </row>
    <row r="450" ht="12">
      <c r="C450" s="2" t="s">
        <v>274</v>
      </c>
    </row>
    <row r="451" spans="2:3" ht="12">
      <c r="B451" s="2">
        <v>2</v>
      </c>
      <c r="C451" s="2" t="s">
        <v>275</v>
      </c>
    </row>
    <row r="452" spans="2:3" ht="12">
      <c r="B452" s="2">
        <v>3</v>
      </c>
      <c r="C452" s="2" t="s">
        <v>276</v>
      </c>
    </row>
    <row r="453" spans="2:3" ht="12">
      <c r="B453" s="2">
        <v>4</v>
      </c>
      <c r="C453" s="2" t="s">
        <v>277</v>
      </c>
    </row>
    <row r="454" spans="2:3" ht="12">
      <c r="B454" s="2">
        <v>5</v>
      </c>
      <c r="C454" s="2" t="s">
        <v>278</v>
      </c>
    </row>
    <row r="455" spans="2:3" ht="12">
      <c r="B455" s="16">
        <v>6</v>
      </c>
      <c r="C455" s="16" t="s">
        <v>279</v>
      </c>
    </row>
    <row r="456" ht="12">
      <c r="C456" s="2" t="s">
        <v>190</v>
      </c>
    </row>
    <row r="457" spans="2:3" ht="12">
      <c r="B457" s="16"/>
      <c r="C457" s="16" t="s">
        <v>191</v>
      </c>
    </row>
    <row r="458" ht="12">
      <c r="C458" s="2" t="s">
        <v>192</v>
      </c>
    </row>
    <row r="459" ht="12">
      <c r="C459" s="2" t="s">
        <v>280</v>
      </c>
    </row>
    <row r="460" ht="12">
      <c r="C460" s="2" t="s">
        <v>281</v>
      </c>
    </row>
    <row r="461" ht="12">
      <c r="C461" s="2" t="s">
        <v>282</v>
      </c>
    </row>
    <row r="462" ht="12">
      <c r="C462" s="2" t="s">
        <v>283</v>
      </c>
    </row>
    <row r="463" ht="12">
      <c r="C463" s="2" t="s">
        <v>194</v>
      </c>
    </row>
    <row r="464" spans="2:3" ht="12">
      <c r="B464" s="2">
        <v>7</v>
      </c>
      <c r="C464" s="2" t="s">
        <v>284</v>
      </c>
    </row>
    <row r="465" spans="2:3" ht="12">
      <c r="B465" s="2">
        <v>8</v>
      </c>
      <c r="C465" s="2" t="s">
        <v>285</v>
      </c>
    </row>
    <row r="466" ht="12">
      <c r="C466" s="2" t="s">
        <v>195</v>
      </c>
    </row>
    <row r="467" ht="12">
      <c r="C467" s="2" t="s">
        <v>196</v>
      </c>
    </row>
    <row r="468" ht="12">
      <c r="C468" s="2" t="s">
        <v>197</v>
      </c>
    </row>
    <row r="469" ht="12">
      <c r="C469" s="2" t="s">
        <v>119</v>
      </c>
    </row>
    <row r="470" ht="12">
      <c r="C470" s="2" t="s">
        <v>120</v>
      </c>
    </row>
    <row r="472" ht="12">
      <c r="B472" s="2" t="s">
        <v>187</v>
      </c>
    </row>
    <row r="473" ht="12">
      <c r="C473" s="2" t="s">
        <v>188</v>
      </c>
    </row>
  </sheetData>
  <printOptions/>
  <pageMargins left="0.75" right="0.75" top="1" bottom="1" header="0.512" footer="0.512"/>
  <pageSetup fitToHeight="5" fitToWidth="1"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B1:R70"/>
  <sheetViews>
    <sheetView workbookViewId="0" topLeftCell="A1">
      <selection activeCell="A1" sqref="A1"/>
    </sheetView>
  </sheetViews>
  <sheetFormatPr defaultColWidth="9.00390625" defaultRowHeight="13.5"/>
  <cols>
    <col min="1" max="1" width="2.625" style="125" customWidth="1"/>
    <col min="2" max="2" width="3.125" style="125" customWidth="1"/>
    <col min="3" max="3" width="10.25390625" style="125" customWidth="1"/>
    <col min="4" max="5" width="9.875" style="125" customWidth="1"/>
    <col min="6" max="6" width="9.625" style="127" customWidth="1"/>
    <col min="7" max="7" width="9.875" style="125" customWidth="1"/>
    <col min="8" max="8" width="9.125" style="128" customWidth="1"/>
    <col min="9" max="9" width="9.125" style="129" customWidth="1"/>
    <col min="10" max="10" width="9.00390625" style="130" customWidth="1"/>
    <col min="11" max="12" width="9.00390625" style="125" customWidth="1"/>
    <col min="13" max="18" width="9.00390625" style="131" customWidth="1"/>
    <col min="19" max="16384" width="9.00390625" style="125" customWidth="1"/>
  </cols>
  <sheetData>
    <row r="1" ht="14.25">
      <c r="B1" s="126" t="s">
        <v>1216</v>
      </c>
    </row>
    <row r="2" ht="12" customHeight="1">
      <c r="B2" s="126"/>
    </row>
    <row r="3" spans="3:18" ht="15" customHeight="1" thickBot="1">
      <c r="C3" s="131"/>
      <c r="D3" s="131"/>
      <c r="E3" s="131"/>
      <c r="G3" s="131"/>
      <c r="H3" s="132"/>
      <c r="K3" s="133"/>
      <c r="L3" s="134" t="s">
        <v>1210</v>
      </c>
      <c r="R3" s="135"/>
    </row>
    <row r="4" spans="2:18" ht="10.5" customHeight="1" thickTop="1">
      <c r="B4" s="1265" t="s">
        <v>1114</v>
      </c>
      <c r="C4" s="1259"/>
      <c r="D4" s="1267">
        <v>55</v>
      </c>
      <c r="E4" s="1246">
        <v>56</v>
      </c>
      <c r="F4" s="1247"/>
      <c r="G4" s="1246">
        <v>57</v>
      </c>
      <c r="H4" s="1247"/>
      <c r="I4" s="1246">
        <v>58</v>
      </c>
      <c r="J4" s="1247"/>
      <c r="K4" s="1253">
        <v>59</v>
      </c>
      <c r="L4" s="1254"/>
      <c r="M4" s="1257"/>
      <c r="N4" s="1258"/>
      <c r="O4" s="1258"/>
      <c r="P4" s="1258"/>
      <c r="Q4" s="1258"/>
      <c r="R4" s="1258"/>
    </row>
    <row r="5" spans="2:18" ht="11.25" customHeight="1">
      <c r="B5" s="1260"/>
      <c r="C5" s="1261"/>
      <c r="D5" s="1262"/>
      <c r="E5" s="1248"/>
      <c r="F5" s="1249"/>
      <c r="G5" s="1248"/>
      <c r="H5" s="1249"/>
      <c r="I5" s="1248"/>
      <c r="J5" s="1249"/>
      <c r="K5" s="1255"/>
      <c r="L5" s="1256"/>
      <c r="M5" s="1244"/>
      <c r="N5" s="1245"/>
      <c r="O5" s="1245"/>
      <c r="P5" s="1245"/>
      <c r="Q5" s="1245"/>
      <c r="R5" s="1245"/>
    </row>
    <row r="6" spans="2:18" ht="15" customHeight="1">
      <c r="B6" s="1251"/>
      <c r="C6" s="1252"/>
      <c r="D6" s="138" t="s">
        <v>1211</v>
      </c>
      <c r="E6" s="138" t="s">
        <v>1211</v>
      </c>
      <c r="F6" s="139" t="s">
        <v>1212</v>
      </c>
      <c r="G6" s="138" t="s">
        <v>1211</v>
      </c>
      <c r="H6" s="139" t="s">
        <v>1212</v>
      </c>
      <c r="I6" s="138" t="s">
        <v>1211</v>
      </c>
      <c r="J6" s="139" t="s">
        <v>1212</v>
      </c>
      <c r="K6" s="138" t="s">
        <v>1211</v>
      </c>
      <c r="L6" s="138" t="s">
        <v>1212</v>
      </c>
      <c r="M6" s="136"/>
      <c r="N6" s="137"/>
      <c r="O6" s="137"/>
      <c r="P6" s="137"/>
      <c r="Q6" s="137"/>
      <c r="R6" s="137"/>
    </row>
    <row r="7" spans="2:18" ht="15" customHeight="1">
      <c r="B7" s="1263" t="s">
        <v>1205</v>
      </c>
      <c r="C7" s="1264"/>
      <c r="D7" s="140">
        <f>SUM(D9:D10)</f>
        <v>323583</v>
      </c>
      <c r="E7" s="141">
        <f>SUM(E9:E10)</f>
        <v>325462</v>
      </c>
      <c r="F7" s="142">
        <f>F9+F10</f>
        <v>1879</v>
      </c>
      <c r="G7" s="141">
        <f>G9+G10</f>
        <v>327065</v>
      </c>
      <c r="H7" s="142">
        <f>H9+H10</f>
        <v>1603</v>
      </c>
      <c r="I7" s="141">
        <f>SUM(I9:I10)</f>
        <v>328787</v>
      </c>
      <c r="J7" s="142">
        <f>J9+J10</f>
        <v>1722</v>
      </c>
      <c r="K7" s="141">
        <f>K9+K10</f>
        <v>330524</v>
      </c>
      <c r="L7" s="142">
        <f>L9+L10</f>
        <v>1737</v>
      </c>
      <c r="M7" s="143"/>
      <c r="N7" s="144"/>
      <c r="O7" s="144"/>
      <c r="P7" s="144"/>
      <c r="Q7" s="144"/>
      <c r="R7" s="144"/>
    </row>
    <row r="8" spans="2:18" ht="6" customHeight="1">
      <c r="B8" s="145"/>
      <c r="C8" s="146"/>
      <c r="D8" s="147"/>
      <c r="E8" s="148"/>
      <c r="F8" s="149"/>
      <c r="G8" s="148"/>
      <c r="H8" s="149"/>
      <c r="I8" s="148"/>
      <c r="J8" s="149"/>
      <c r="K8" s="148"/>
      <c r="L8" s="149"/>
      <c r="M8" s="147"/>
      <c r="N8" s="148"/>
      <c r="O8" s="148"/>
      <c r="P8" s="148"/>
      <c r="Q8" s="148"/>
      <c r="R8" s="148"/>
    </row>
    <row r="9" spans="2:18" ht="15" customHeight="1">
      <c r="B9" s="1279" t="s">
        <v>1213</v>
      </c>
      <c r="C9" s="1250"/>
      <c r="D9" s="147">
        <f aca="true" t="shared" si="0" ref="D9:L9">SUM(D17:D31)</f>
        <v>236669</v>
      </c>
      <c r="E9" s="148">
        <f t="shared" si="0"/>
        <v>238478</v>
      </c>
      <c r="F9" s="149">
        <f t="shared" si="0"/>
        <v>1809</v>
      </c>
      <c r="G9" s="148">
        <f t="shared" si="0"/>
        <v>239911</v>
      </c>
      <c r="H9" s="149">
        <f t="shared" si="0"/>
        <v>1433</v>
      </c>
      <c r="I9" s="148">
        <f t="shared" si="0"/>
        <v>241682</v>
      </c>
      <c r="J9" s="149">
        <f t="shared" si="0"/>
        <v>1771</v>
      </c>
      <c r="K9" s="148">
        <f t="shared" si="0"/>
        <v>243572</v>
      </c>
      <c r="L9" s="149">
        <f t="shared" si="0"/>
        <v>1890</v>
      </c>
      <c r="M9" s="147"/>
      <c r="N9" s="148"/>
      <c r="O9" s="148"/>
      <c r="P9" s="148"/>
      <c r="Q9" s="148"/>
      <c r="R9" s="148"/>
    </row>
    <row r="10" spans="2:18" ht="15" customHeight="1">
      <c r="B10" s="1279" t="s">
        <v>1214</v>
      </c>
      <c r="C10" s="1280"/>
      <c r="D10" s="152">
        <f aca="true" t="shared" si="1" ref="D10:L10">SUM(D33:D66)</f>
        <v>86914</v>
      </c>
      <c r="E10" s="149">
        <f t="shared" si="1"/>
        <v>86984</v>
      </c>
      <c r="F10" s="149">
        <f t="shared" si="1"/>
        <v>70</v>
      </c>
      <c r="G10" s="149">
        <f t="shared" si="1"/>
        <v>87154</v>
      </c>
      <c r="H10" s="149">
        <f t="shared" si="1"/>
        <v>170</v>
      </c>
      <c r="I10" s="149">
        <f t="shared" si="1"/>
        <v>87105</v>
      </c>
      <c r="J10" s="149">
        <f t="shared" si="1"/>
        <v>-49</v>
      </c>
      <c r="K10" s="149">
        <f t="shared" si="1"/>
        <v>86952</v>
      </c>
      <c r="L10" s="149">
        <f t="shared" si="1"/>
        <v>-153</v>
      </c>
      <c r="M10" s="147"/>
      <c r="N10" s="148"/>
      <c r="O10" s="148"/>
      <c r="P10" s="148"/>
      <c r="Q10" s="148"/>
      <c r="R10" s="148"/>
    </row>
    <row r="11" spans="2:18" ht="7.5" customHeight="1">
      <c r="B11" s="150"/>
      <c r="C11" s="151"/>
      <c r="D11" s="147"/>
      <c r="E11" s="148"/>
      <c r="F11" s="149"/>
      <c r="G11" s="148"/>
      <c r="H11" s="149"/>
      <c r="I11" s="148"/>
      <c r="J11" s="149"/>
      <c r="K11" s="148"/>
      <c r="L11" s="149"/>
      <c r="M11" s="147"/>
      <c r="N11" s="148"/>
      <c r="O11" s="148"/>
      <c r="P11" s="148"/>
      <c r="Q11" s="148"/>
      <c r="R11" s="148"/>
    </row>
    <row r="12" spans="2:18" ht="13.5" customHeight="1">
      <c r="B12" s="1279" t="s">
        <v>1206</v>
      </c>
      <c r="C12" s="1280"/>
      <c r="D12" s="147">
        <f aca="true" t="shared" si="2" ref="D12:L12">+D17+D23+D24+D25+D28+D29+D30+D33+D34+D35+D36+D37+D38+D39</f>
        <v>146468</v>
      </c>
      <c r="E12" s="148">
        <f t="shared" si="2"/>
        <v>147453</v>
      </c>
      <c r="F12" s="149">
        <f t="shared" si="2"/>
        <v>985</v>
      </c>
      <c r="G12" s="148">
        <f t="shared" si="2"/>
        <v>148706</v>
      </c>
      <c r="H12" s="149">
        <f t="shared" si="2"/>
        <v>1253</v>
      </c>
      <c r="I12" s="148">
        <f t="shared" si="2"/>
        <v>149745</v>
      </c>
      <c r="J12" s="149">
        <f t="shared" si="2"/>
        <v>1039</v>
      </c>
      <c r="K12" s="148">
        <f t="shared" si="2"/>
        <v>150985</v>
      </c>
      <c r="L12" s="149">
        <f t="shared" si="2"/>
        <v>1240</v>
      </c>
      <c r="M12" s="147"/>
      <c r="N12" s="148"/>
      <c r="O12" s="148"/>
      <c r="P12" s="148"/>
      <c r="Q12" s="148"/>
      <c r="R12" s="148"/>
    </row>
    <row r="13" spans="2:18" ht="13.5" customHeight="1">
      <c r="B13" s="1279" t="s">
        <v>1207</v>
      </c>
      <c r="C13" s="1280"/>
      <c r="D13" s="147">
        <f aca="true" t="shared" si="3" ref="D13:L13">+D22+D41+D42+D43+D44+D45+D46+D47</f>
        <v>25355</v>
      </c>
      <c r="E13" s="148">
        <f t="shared" si="3"/>
        <v>25462</v>
      </c>
      <c r="F13" s="149">
        <f t="shared" si="3"/>
        <v>107</v>
      </c>
      <c r="G13" s="148">
        <f t="shared" si="3"/>
        <v>25529</v>
      </c>
      <c r="H13" s="149">
        <f t="shared" si="3"/>
        <v>67</v>
      </c>
      <c r="I13" s="148">
        <f t="shared" si="3"/>
        <v>25589</v>
      </c>
      <c r="J13" s="149">
        <f t="shared" si="3"/>
        <v>60</v>
      </c>
      <c r="K13" s="148">
        <f t="shared" si="3"/>
        <v>25602</v>
      </c>
      <c r="L13" s="149">
        <f t="shared" si="3"/>
        <v>13</v>
      </c>
      <c r="M13" s="147"/>
      <c r="N13" s="148"/>
      <c r="O13" s="148"/>
      <c r="P13" s="148"/>
      <c r="Q13" s="148"/>
      <c r="R13" s="148"/>
    </row>
    <row r="14" spans="2:18" ht="13.5" customHeight="1">
      <c r="B14" s="1279" t="s">
        <v>1208</v>
      </c>
      <c r="C14" s="1280"/>
      <c r="D14" s="147">
        <f aca="true" t="shared" si="4" ref="D14:L14">+D18+D27+D31+D49+D50+D51+D52+D53</f>
        <v>65444</v>
      </c>
      <c r="E14" s="148">
        <f t="shared" si="4"/>
        <v>65663</v>
      </c>
      <c r="F14" s="149">
        <f t="shared" si="4"/>
        <v>219</v>
      </c>
      <c r="G14" s="148">
        <f t="shared" si="4"/>
        <v>65834</v>
      </c>
      <c r="H14" s="149">
        <f t="shared" si="4"/>
        <v>171</v>
      </c>
      <c r="I14" s="148">
        <f t="shared" si="4"/>
        <v>66104</v>
      </c>
      <c r="J14" s="149">
        <f t="shared" si="4"/>
        <v>270</v>
      </c>
      <c r="K14" s="148">
        <f t="shared" si="4"/>
        <v>66439</v>
      </c>
      <c r="L14" s="149">
        <f t="shared" si="4"/>
        <v>335</v>
      </c>
      <c r="M14" s="147"/>
      <c r="N14" s="148"/>
      <c r="O14" s="148"/>
      <c r="P14" s="148"/>
      <c r="Q14" s="148"/>
      <c r="R14" s="148"/>
    </row>
    <row r="15" spans="2:18" ht="13.5" customHeight="1">
      <c r="B15" s="1279" t="s">
        <v>1209</v>
      </c>
      <c r="C15" s="1266"/>
      <c r="D15" s="147">
        <f aca="true" t="shared" si="5" ref="D15:L15">+D19+D20+D55+D56+D57+D58+D59+D60+D61+D62+D63+D64+D65+D66</f>
        <v>86316</v>
      </c>
      <c r="E15" s="148">
        <f t="shared" si="5"/>
        <v>86884</v>
      </c>
      <c r="F15" s="149">
        <f t="shared" si="5"/>
        <v>568</v>
      </c>
      <c r="G15" s="148">
        <f t="shared" si="5"/>
        <v>86996</v>
      </c>
      <c r="H15" s="149">
        <f t="shared" si="5"/>
        <v>112</v>
      </c>
      <c r="I15" s="148">
        <f t="shared" si="5"/>
        <v>87349</v>
      </c>
      <c r="J15" s="149">
        <f t="shared" si="5"/>
        <v>353</v>
      </c>
      <c r="K15" s="148">
        <f t="shared" si="5"/>
        <v>87498</v>
      </c>
      <c r="L15" s="149">
        <f t="shared" si="5"/>
        <v>149</v>
      </c>
      <c r="M15" s="147"/>
      <c r="N15" s="148"/>
      <c r="O15" s="148"/>
      <c r="P15" s="148"/>
      <c r="Q15" s="148"/>
      <c r="R15" s="148"/>
    </row>
    <row r="16" spans="2:13" ht="6" customHeight="1">
      <c r="B16" s="153"/>
      <c r="C16" s="154"/>
      <c r="D16" s="53"/>
      <c r="E16" s="53"/>
      <c r="F16" s="155"/>
      <c r="G16" s="53"/>
      <c r="H16" s="155"/>
      <c r="I16" s="53"/>
      <c r="J16" s="155"/>
      <c r="K16" s="53"/>
      <c r="L16" s="155"/>
      <c r="M16" s="153"/>
    </row>
    <row r="17" spans="2:18" ht="13.5" customHeight="1">
      <c r="B17" s="153"/>
      <c r="C17" s="156" t="s">
        <v>1132</v>
      </c>
      <c r="D17" s="53">
        <v>69889</v>
      </c>
      <c r="E17" s="53">
        <v>70482</v>
      </c>
      <c r="F17" s="155">
        <f>+E17-D17</f>
        <v>593</v>
      </c>
      <c r="G17" s="53">
        <v>71275</v>
      </c>
      <c r="H17" s="155">
        <f>+G17-E17</f>
        <v>793</v>
      </c>
      <c r="I17" s="53">
        <v>72030</v>
      </c>
      <c r="J17" s="155">
        <f>+I17-G17</f>
        <v>755</v>
      </c>
      <c r="K17" s="53">
        <v>72824</v>
      </c>
      <c r="L17" s="155">
        <f>+K17-I17</f>
        <v>794</v>
      </c>
      <c r="M17" s="157"/>
      <c r="N17" s="155"/>
      <c r="O17" s="155"/>
      <c r="P17" s="155"/>
      <c r="Q17" s="155"/>
      <c r="R17" s="155"/>
    </row>
    <row r="18" spans="2:18" ht="13.5" customHeight="1">
      <c r="B18" s="153"/>
      <c r="C18" s="156" t="s">
        <v>1133</v>
      </c>
      <c r="D18" s="53">
        <v>25885</v>
      </c>
      <c r="E18" s="53">
        <v>26055</v>
      </c>
      <c r="F18" s="155">
        <f>+E18-D18</f>
        <v>170</v>
      </c>
      <c r="G18" s="53">
        <v>26154</v>
      </c>
      <c r="H18" s="155">
        <f>+G18-E18</f>
        <v>99</v>
      </c>
      <c r="I18" s="53">
        <v>26374</v>
      </c>
      <c r="J18" s="155">
        <f>+I18-G18</f>
        <v>220</v>
      </c>
      <c r="K18" s="53">
        <v>26655</v>
      </c>
      <c r="L18" s="155">
        <f>+K18-I18</f>
        <v>281</v>
      </c>
      <c r="M18" s="157"/>
      <c r="N18" s="155"/>
      <c r="O18" s="155"/>
      <c r="P18" s="155"/>
      <c r="Q18" s="155"/>
      <c r="R18" s="155"/>
    </row>
    <row r="19" spans="2:18" ht="13.5" customHeight="1">
      <c r="B19" s="153"/>
      <c r="C19" s="156" t="s">
        <v>1135</v>
      </c>
      <c r="D19" s="53">
        <v>27427</v>
      </c>
      <c r="E19" s="53">
        <v>27570</v>
      </c>
      <c r="F19" s="155">
        <f>+E19-D19</f>
        <v>143</v>
      </c>
      <c r="G19" s="53">
        <v>27698</v>
      </c>
      <c r="H19" s="155">
        <f>+G19-E19</f>
        <v>128</v>
      </c>
      <c r="I19" s="53">
        <v>27918</v>
      </c>
      <c r="J19" s="155">
        <f>+I19-G19</f>
        <v>220</v>
      </c>
      <c r="K19" s="53">
        <v>28069</v>
      </c>
      <c r="L19" s="155">
        <f>+K19-I19</f>
        <v>151</v>
      </c>
      <c r="M19" s="157"/>
      <c r="N19" s="155"/>
      <c r="O19" s="155"/>
      <c r="P19" s="155"/>
      <c r="Q19" s="155"/>
      <c r="R19" s="155"/>
    </row>
    <row r="20" spans="2:18" ht="13.5" customHeight="1">
      <c r="B20" s="153"/>
      <c r="C20" s="156" t="s">
        <v>1137</v>
      </c>
      <c r="D20" s="53">
        <v>28708</v>
      </c>
      <c r="E20" s="53">
        <v>29117</v>
      </c>
      <c r="F20" s="155">
        <f>+E20-D20</f>
        <v>409</v>
      </c>
      <c r="G20" s="53">
        <v>29019</v>
      </c>
      <c r="H20" s="155">
        <f>+G20-E20</f>
        <v>-98</v>
      </c>
      <c r="I20" s="53">
        <v>29143</v>
      </c>
      <c r="J20" s="155">
        <f>+I20-G20</f>
        <v>124</v>
      </c>
      <c r="K20" s="53">
        <v>29234</v>
      </c>
      <c r="L20" s="155">
        <f>+K20-I20</f>
        <v>91</v>
      </c>
      <c r="M20" s="157"/>
      <c r="N20" s="155"/>
      <c r="O20" s="155"/>
      <c r="P20" s="155"/>
      <c r="Q20" s="155"/>
      <c r="R20" s="155"/>
    </row>
    <row r="21" spans="2:18" ht="6" customHeight="1">
      <c r="B21" s="153"/>
      <c r="C21" s="156"/>
      <c r="D21" s="53"/>
      <c r="E21" s="53"/>
      <c r="F21" s="155"/>
      <c r="G21" s="53"/>
      <c r="H21" s="155"/>
      <c r="I21" s="53"/>
      <c r="J21" s="155"/>
      <c r="K21" s="53"/>
      <c r="L21" s="155"/>
      <c r="M21" s="157"/>
      <c r="N21" s="155"/>
      <c r="O21" s="155"/>
      <c r="P21" s="155"/>
      <c r="Q21" s="155"/>
      <c r="R21" s="155"/>
    </row>
    <row r="22" spans="2:18" ht="13.5" customHeight="1">
      <c r="B22" s="153"/>
      <c r="C22" s="156" t="s">
        <v>1139</v>
      </c>
      <c r="D22" s="53">
        <v>11482</v>
      </c>
      <c r="E22" s="53">
        <v>11564</v>
      </c>
      <c r="F22" s="155">
        <f>+E22-D22</f>
        <v>82</v>
      </c>
      <c r="G22" s="53">
        <v>11643</v>
      </c>
      <c r="H22" s="155">
        <f>+G22-E22</f>
        <v>79</v>
      </c>
      <c r="I22" s="53">
        <v>11716</v>
      </c>
      <c r="J22" s="155">
        <f>+I22-G22</f>
        <v>73</v>
      </c>
      <c r="K22" s="53">
        <v>11753</v>
      </c>
      <c r="L22" s="155">
        <f>+K22-I22</f>
        <v>37</v>
      </c>
      <c r="M22" s="157"/>
      <c r="N22" s="155"/>
      <c r="O22" s="155"/>
      <c r="P22" s="155"/>
      <c r="Q22" s="155"/>
      <c r="R22" s="155"/>
    </row>
    <row r="23" spans="2:18" ht="13.5" customHeight="1">
      <c r="B23" s="153"/>
      <c r="C23" s="156" t="s">
        <v>1141</v>
      </c>
      <c r="D23" s="53">
        <v>9748</v>
      </c>
      <c r="E23" s="53">
        <v>9859</v>
      </c>
      <c r="F23" s="155">
        <f>+E23-D23</f>
        <v>111</v>
      </c>
      <c r="G23" s="53">
        <v>9911</v>
      </c>
      <c r="H23" s="155">
        <f>+G23-E23</f>
        <v>52</v>
      </c>
      <c r="I23" s="53">
        <v>9935</v>
      </c>
      <c r="J23" s="155">
        <f>+I23-G23</f>
        <v>24</v>
      </c>
      <c r="K23" s="53">
        <v>10029</v>
      </c>
      <c r="L23" s="155">
        <f>+K23-I23</f>
        <v>94</v>
      </c>
      <c r="M23" s="157"/>
      <c r="N23" s="155"/>
      <c r="O23" s="155"/>
      <c r="P23" s="155"/>
      <c r="Q23" s="155"/>
      <c r="R23" s="155"/>
    </row>
    <row r="24" spans="2:18" ht="13.5" customHeight="1">
      <c r="B24" s="153"/>
      <c r="C24" s="156" t="s">
        <v>1143</v>
      </c>
      <c r="D24" s="53">
        <v>9520</v>
      </c>
      <c r="E24" s="53">
        <v>9545</v>
      </c>
      <c r="F24" s="155">
        <f>+E24-D24</f>
        <v>25</v>
      </c>
      <c r="G24" s="53">
        <v>9631</v>
      </c>
      <c r="H24" s="155">
        <f>+G24-E24</f>
        <v>86</v>
      </c>
      <c r="I24" s="53">
        <v>9726</v>
      </c>
      <c r="J24" s="155">
        <f>+I24-G24</f>
        <v>95</v>
      </c>
      <c r="K24" s="53">
        <v>9824</v>
      </c>
      <c r="L24" s="155">
        <f>+K24-I24</f>
        <v>98</v>
      </c>
      <c r="M24" s="157"/>
      <c r="N24" s="155"/>
      <c r="O24" s="155"/>
      <c r="P24" s="155"/>
      <c r="Q24" s="155"/>
      <c r="R24" s="155"/>
    </row>
    <row r="25" spans="2:18" ht="13.5" customHeight="1">
      <c r="B25" s="153"/>
      <c r="C25" s="156" t="s">
        <v>1144</v>
      </c>
      <c r="D25" s="53">
        <v>7532</v>
      </c>
      <c r="E25" s="53">
        <v>7550</v>
      </c>
      <c r="F25" s="155">
        <f>+E25-D25</f>
        <v>18</v>
      </c>
      <c r="G25" s="53">
        <v>7525</v>
      </c>
      <c r="H25" s="155">
        <f>+G25-E25</f>
        <v>-25</v>
      </c>
      <c r="I25" s="53">
        <v>7531</v>
      </c>
      <c r="J25" s="155">
        <f>+I25-G25</f>
        <v>6</v>
      </c>
      <c r="K25" s="53">
        <v>7526</v>
      </c>
      <c r="L25" s="155">
        <f>+K25-I25</f>
        <v>-5</v>
      </c>
      <c r="M25" s="157"/>
      <c r="N25" s="155"/>
      <c r="O25" s="155"/>
      <c r="P25" s="155"/>
      <c r="Q25" s="155"/>
      <c r="R25" s="155"/>
    </row>
    <row r="26" spans="2:18" ht="6" customHeight="1">
      <c r="B26" s="153"/>
      <c r="C26" s="156"/>
      <c r="D26" s="53"/>
      <c r="E26" s="53"/>
      <c r="F26" s="155"/>
      <c r="G26" s="53"/>
      <c r="H26" s="155"/>
      <c r="I26" s="53"/>
      <c r="J26" s="155"/>
      <c r="K26" s="53"/>
      <c r="L26" s="155"/>
      <c r="M26" s="157"/>
      <c r="N26" s="155"/>
      <c r="O26" s="155"/>
      <c r="P26" s="155"/>
      <c r="Q26" s="155"/>
      <c r="R26" s="155"/>
    </row>
    <row r="27" spans="2:18" ht="13.5" customHeight="1">
      <c r="B27" s="153"/>
      <c r="C27" s="156" t="s">
        <v>1147</v>
      </c>
      <c r="D27" s="53">
        <v>8568</v>
      </c>
      <c r="E27" s="53">
        <v>8548</v>
      </c>
      <c r="F27" s="155">
        <f>+E27-D27</f>
        <v>-20</v>
      </c>
      <c r="G27" s="53">
        <v>8531</v>
      </c>
      <c r="H27" s="155">
        <f>+G27-E27</f>
        <v>-17</v>
      </c>
      <c r="I27" s="53">
        <v>8563</v>
      </c>
      <c r="J27" s="155">
        <f>+I27-G27</f>
        <v>32</v>
      </c>
      <c r="K27" s="53">
        <v>8642</v>
      </c>
      <c r="L27" s="155">
        <f>+K27-I27</f>
        <v>79</v>
      </c>
      <c r="M27" s="157"/>
      <c r="N27" s="155"/>
      <c r="O27" s="155"/>
      <c r="P27" s="155"/>
      <c r="Q27" s="155"/>
      <c r="R27" s="155"/>
    </row>
    <row r="28" spans="2:18" ht="13.5" customHeight="1">
      <c r="B28" s="153"/>
      <c r="C28" s="156" t="s">
        <v>1149</v>
      </c>
      <c r="D28" s="53">
        <v>13358</v>
      </c>
      <c r="E28" s="53">
        <v>13484</v>
      </c>
      <c r="F28" s="155">
        <f>+E28-D28</f>
        <v>126</v>
      </c>
      <c r="G28" s="53">
        <v>13714</v>
      </c>
      <c r="H28" s="155">
        <f>+G28-E28</f>
        <v>230</v>
      </c>
      <c r="I28" s="53">
        <v>13846</v>
      </c>
      <c r="J28" s="155">
        <f>+I28-G28</f>
        <v>132</v>
      </c>
      <c r="K28" s="53">
        <v>13959</v>
      </c>
      <c r="L28" s="155">
        <f>+K28-I28</f>
        <v>113</v>
      </c>
      <c r="M28" s="157"/>
      <c r="N28" s="155"/>
      <c r="O28" s="155"/>
      <c r="P28" s="155"/>
      <c r="Q28" s="155"/>
      <c r="R28" s="155"/>
    </row>
    <row r="29" spans="2:18" ht="13.5" customHeight="1">
      <c r="B29" s="153"/>
      <c r="C29" s="156" t="s">
        <v>1151</v>
      </c>
      <c r="D29" s="53">
        <v>9590</v>
      </c>
      <c r="E29" s="53">
        <v>9661</v>
      </c>
      <c r="F29" s="155">
        <f>+E29-D29</f>
        <v>71</v>
      </c>
      <c r="G29" s="53">
        <v>9716</v>
      </c>
      <c r="H29" s="155">
        <f>+G29-E29</f>
        <v>55</v>
      </c>
      <c r="I29" s="53">
        <v>9731</v>
      </c>
      <c r="J29" s="155">
        <f>+I29-G29</f>
        <v>15</v>
      </c>
      <c r="K29" s="53">
        <v>9866</v>
      </c>
      <c r="L29" s="155">
        <f>+K29-I29</f>
        <v>135</v>
      </c>
      <c r="M29" s="157"/>
      <c r="N29" s="155"/>
      <c r="O29" s="155"/>
      <c r="P29" s="155"/>
      <c r="Q29" s="155"/>
      <c r="R29" s="155"/>
    </row>
    <row r="30" spans="2:18" ht="13.5" customHeight="1">
      <c r="B30" s="153"/>
      <c r="C30" s="156" t="s">
        <v>1153</v>
      </c>
      <c r="D30" s="53">
        <v>5744</v>
      </c>
      <c r="E30" s="53">
        <v>5764</v>
      </c>
      <c r="F30" s="155">
        <f>+E30-D30</f>
        <v>20</v>
      </c>
      <c r="G30" s="53">
        <v>5784</v>
      </c>
      <c r="H30" s="155">
        <f>+G30-E30</f>
        <v>20</v>
      </c>
      <c r="I30" s="53">
        <v>5819</v>
      </c>
      <c r="J30" s="155">
        <f>+I30-G30</f>
        <v>35</v>
      </c>
      <c r="K30" s="53">
        <v>5817</v>
      </c>
      <c r="L30" s="155">
        <f>+K30-I30</f>
        <v>-2</v>
      </c>
      <c r="M30" s="157"/>
      <c r="N30" s="155"/>
      <c r="O30" s="155"/>
      <c r="P30" s="155"/>
      <c r="Q30" s="155"/>
      <c r="R30" s="155"/>
    </row>
    <row r="31" spans="2:18" ht="13.5" customHeight="1">
      <c r="B31" s="153"/>
      <c r="C31" s="156" t="s">
        <v>1155</v>
      </c>
      <c r="D31" s="53">
        <v>9218</v>
      </c>
      <c r="E31" s="53">
        <v>9279</v>
      </c>
      <c r="F31" s="155">
        <f>+E31-D31</f>
        <v>61</v>
      </c>
      <c r="G31" s="53">
        <v>9310</v>
      </c>
      <c r="H31" s="155">
        <f>+G31-E31</f>
        <v>31</v>
      </c>
      <c r="I31" s="53">
        <v>9350</v>
      </c>
      <c r="J31" s="155">
        <f>+I31-G31</f>
        <v>40</v>
      </c>
      <c r="K31" s="53">
        <v>9374</v>
      </c>
      <c r="L31" s="155">
        <f>+K31-I31</f>
        <v>24</v>
      </c>
      <c r="M31" s="157"/>
      <c r="N31" s="155"/>
      <c r="O31" s="155"/>
      <c r="P31" s="155"/>
      <c r="Q31" s="155"/>
      <c r="R31" s="155"/>
    </row>
    <row r="32" spans="2:18" ht="6" customHeight="1">
      <c r="B32" s="153"/>
      <c r="C32" s="156"/>
      <c r="D32" s="53"/>
      <c r="E32" s="53"/>
      <c r="F32" s="155"/>
      <c r="G32" s="53"/>
      <c r="H32" s="155"/>
      <c r="I32" s="53"/>
      <c r="J32" s="155"/>
      <c r="K32" s="53"/>
      <c r="L32" s="155"/>
      <c r="M32" s="157"/>
      <c r="N32" s="155"/>
      <c r="O32" s="155"/>
      <c r="P32" s="155"/>
      <c r="Q32" s="155"/>
      <c r="R32" s="155"/>
    </row>
    <row r="33" spans="2:18" ht="13.5" customHeight="1">
      <c r="B33" s="153"/>
      <c r="C33" s="156" t="s">
        <v>1157</v>
      </c>
      <c r="D33" s="53">
        <v>3416</v>
      </c>
      <c r="E33" s="53">
        <v>3419</v>
      </c>
      <c r="F33" s="155">
        <f aca="true" t="shared" si="6" ref="F33:F39">+E33-D33</f>
        <v>3</v>
      </c>
      <c r="G33" s="53">
        <v>3423</v>
      </c>
      <c r="H33" s="155">
        <f aca="true" t="shared" si="7" ref="H33:H39">+G33-E33</f>
        <v>4</v>
      </c>
      <c r="I33" s="53">
        <v>3409</v>
      </c>
      <c r="J33" s="155">
        <f aca="true" t="shared" si="8" ref="J33:J39">+I33-G33</f>
        <v>-14</v>
      </c>
      <c r="K33" s="53">
        <v>3427</v>
      </c>
      <c r="L33" s="155">
        <f aca="true" t="shared" si="9" ref="L33:L39">+K33-I33</f>
        <v>18</v>
      </c>
      <c r="M33" s="157"/>
      <c r="N33" s="155"/>
      <c r="O33" s="155"/>
      <c r="P33" s="155"/>
      <c r="Q33" s="155"/>
      <c r="R33" s="155"/>
    </row>
    <row r="34" spans="2:18" ht="13.5" customHeight="1">
      <c r="B34" s="153"/>
      <c r="C34" s="156" t="s">
        <v>1159</v>
      </c>
      <c r="D34" s="53">
        <v>2636</v>
      </c>
      <c r="E34" s="53">
        <v>2656</v>
      </c>
      <c r="F34" s="155">
        <f t="shared" si="6"/>
        <v>20</v>
      </c>
      <c r="G34" s="53">
        <v>2679</v>
      </c>
      <c r="H34" s="155">
        <f t="shared" si="7"/>
        <v>23</v>
      </c>
      <c r="I34" s="53">
        <v>2704</v>
      </c>
      <c r="J34" s="155">
        <f t="shared" si="8"/>
        <v>25</v>
      </c>
      <c r="K34" s="53">
        <v>2701</v>
      </c>
      <c r="L34" s="155">
        <f t="shared" si="9"/>
        <v>-3</v>
      </c>
      <c r="M34" s="157"/>
      <c r="N34" s="155"/>
      <c r="O34" s="155"/>
      <c r="P34" s="155"/>
      <c r="Q34" s="155"/>
      <c r="R34" s="155"/>
    </row>
    <row r="35" spans="2:18" ht="13.5" customHeight="1">
      <c r="B35" s="153"/>
      <c r="C35" s="156" t="s">
        <v>1161</v>
      </c>
      <c r="D35" s="53">
        <v>4925</v>
      </c>
      <c r="E35" s="53">
        <v>4945</v>
      </c>
      <c r="F35" s="155">
        <f t="shared" si="6"/>
        <v>20</v>
      </c>
      <c r="G35" s="53">
        <v>4985</v>
      </c>
      <c r="H35" s="155">
        <f t="shared" si="7"/>
        <v>40</v>
      </c>
      <c r="I35" s="53">
        <v>5004</v>
      </c>
      <c r="J35" s="155">
        <f t="shared" si="8"/>
        <v>19</v>
      </c>
      <c r="K35" s="53">
        <v>5042</v>
      </c>
      <c r="L35" s="155">
        <f t="shared" si="9"/>
        <v>38</v>
      </c>
      <c r="M35" s="157"/>
      <c r="N35" s="155"/>
      <c r="O35" s="155"/>
      <c r="P35" s="155"/>
      <c r="Q35" s="155"/>
      <c r="R35" s="155"/>
    </row>
    <row r="36" spans="2:18" ht="13.5" customHeight="1">
      <c r="B36" s="153"/>
      <c r="C36" s="156" t="s">
        <v>1163</v>
      </c>
      <c r="D36" s="53">
        <v>2421</v>
      </c>
      <c r="E36" s="53">
        <v>2440</v>
      </c>
      <c r="F36" s="155">
        <f t="shared" si="6"/>
        <v>19</v>
      </c>
      <c r="G36" s="53">
        <v>2450</v>
      </c>
      <c r="H36" s="155">
        <f t="shared" si="7"/>
        <v>10</v>
      </c>
      <c r="I36" s="53">
        <v>2412</v>
      </c>
      <c r="J36" s="155">
        <f t="shared" si="8"/>
        <v>-38</v>
      </c>
      <c r="K36" s="53">
        <v>2403</v>
      </c>
      <c r="L36" s="155">
        <f t="shared" si="9"/>
        <v>-9</v>
      </c>
      <c r="M36" s="157"/>
      <c r="N36" s="155"/>
      <c r="O36" s="155"/>
      <c r="P36" s="155"/>
      <c r="Q36" s="155"/>
      <c r="R36" s="155"/>
    </row>
    <row r="37" spans="2:18" ht="13.5" customHeight="1">
      <c r="B37" s="153"/>
      <c r="C37" s="156" t="s">
        <v>1165</v>
      </c>
      <c r="D37" s="53">
        <v>2595</v>
      </c>
      <c r="E37" s="53">
        <v>2586</v>
      </c>
      <c r="F37" s="155">
        <f t="shared" si="6"/>
        <v>-9</v>
      </c>
      <c r="G37" s="53">
        <v>2568</v>
      </c>
      <c r="H37" s="155">
        <f t="shared" si="7"/>
        <v>-18</v>
      </c>
      <c r="I37" s="53">
        <v>2558</v>
      </c>
      <c r="J37" s="155">
        <f t="shared" si="8"/>
        <v>-10</v>
      </c>
      <c r="K37" s="53">
        <v>2549</v>
      </c>
      <c r="L37" s="155">
        <f t="shared" si="9"/>
        <v>-9</v>
      </c>
      <c r="M37" s="157"/>
      <c r="N37" s="155"/>
      <c r="O37" s="155"/>
      <c r="P37" s="155"/>
      <c r="Q37" s="155"/>
      <c r="R37" s="155"/>
    </row>
    <row r="38" spans="2:18" ht="13.5" customHeight="1">
      <c r="B38" s="153"/>
      <c r="C38" s="156" t="s">
        <v>1117</v>
      </c>
      <c r="D38" s="53">
        <v>2679</v>
      </c>
      <c r="E38" s="53">
        <v>2644</v>
      </c>
      <c r="F38" s="155">
        <f t="shared" si="6"/>
        <v>-35</v>
      </c>
      <c r="G38" s="53">
        <v>2630</v>
      </c>
      <c r="H38" s="155">
        <f t="shared" si="7"/>
        <v>-14</v>
      </c>
      <c r="I38" s="53">
        <v>2632</v>
      </c>
      <c r="J38" s="155">
        <f t="shared" si="8"/>
        <v>2</v>
      </c>
      <c r="K38" s="53">
        <v>2623</v>
      </c>
      <c r="L38" s="155">
        <f t="shared" si="9"/>
        <v>-9</v>
      </c>
      <c r="M38" s="157"/>
      <c r="N38" s="155"/>
      <c r="O38" s="155"/>
      <c r="P38" s="155"/>
      <c r="Q38" s="155"/>
      <c r="R38" s="155"/>
    </row>
    <row r="39" spans="2:18" ht="13.5" customHeight="1">
      <c r="B39" s="153"/>
      <c r="C39" s="156" t="s">
        <v>1118</v>
      </c>
      <c r="D39" s="53">
        <v>2415</v>
      </c>
      <c r="E39" s="53">
        <v>2418</v>
      </c>
      <c r="F39" s="155">
        <f t="shared" si="6"/>
        <v>3</v>
      </c>
      <c r="G39" s="53">
        <v>2415</v>
      </c>
      <c r="H39" s="155">
        <f t="shared" si="7"/>
        <v>-3</v>
      </c>
      <c r="I39" s="53">
        <v>2408</v>
      </c>
      <c r="J39" s="155">
        <f t="shared" si="8"/>
        <v>-7</v>
      </c>
      <c r="K39" s="53">
        <v>2395</v>
      </c>
      <c r="L39" s="155">
        <f t="shared" si="9"/>
        <v>-13</v>
      </c>
      <c r="M39" s="157"/>
      <c r="N39" s="155"/>
      <c r="O39" s="155"/>
      <c r="P39" s="155"/>
      <c r="Q39" s="155"/>
      <c r="R39" s="155"/>
    </row>
    <row r="40" spans="2:18" ht="6" customHeight="1">
      <c r="B40" s="153"/>
      <c r="C40" s="156"/>
      <c r="D40" s="53"/>
      <c r="E40" s="53"/>
      <c r="F40" s="155"/>
      <c r="G40" s="53"/>
      <c r="H40" s="155"/>
      <c r="I40" s="53"/>
      <c r="J40" s="155"/>
      <c r="K40" s="53"/>
      <c r="L40" s="155"/>
      <c r="M40" s="157"/>
      <c r="N40" s="155"/>
      <c r="O40" s="155"/>
      <c r="P40" s="155"/>
      <c r="Q40" s="155"/>
      <c r="R40" s="155"/>
    </row>
    <row r="41" spans="2:18" ht="13.5" customHeight="1">
      <c r="B41" s="153"/>
      <c r="C41" s="156" t="s">
        <v>1121</v>
      </c>
      <c r="D41" s="53">
        <v>1761</v>
      </c>
      <c r="E41" s="53">
        <v>1776</v>
      </c>
      <c r="F41" s="155">
        <f aca="true" t="shared" si="10" ref="F41:F47">+E41-D41</f>
        <v>15</v>
      </c>
      <c r="G41" s="53">
        <v>1771</v>
      </c>
      <c r="H41" s="155">
        <f aca="true" t="shared" si="11" ref="H41:H47">+G41-E41</f>
        <v>-5</v>
      </c>
      <c r="I41" s="53">
        <v>1783</v>
      </c>
      <c r="J41" s="155">
        <f aca="true" t="shared" si="12" ref="J41:J47">+I41-G41</f>
        <v>12</v>
      </c>
      <c r="K41" s="53">
        <v>1772</v>
      </c>
      <c r="L41" s="155">
        <f aca="true" t="shared" si="13" ref="L41:L47">+K41-I41</f>
        <v>-11</v>
      </c>
      <c r="M41" s="157"/>
      <c r="N41" s="155"/>
      <c r="O41" s="155"/>
      <c r="P41" s="155"/>
      <c r="Q41" s="155"/>
      <c r="R41" s="155"/>
    </row>
    <row r="42" spans="2:18" ht="13.5" customHeight="1">
      <c r="B42" s="153"/>
      <c r="C42" s="156" t="s">
        <v>1122</v>
      </c>
      <c r="D42" s="53">
        <v>3023</v>
      </c>
      <c r="E42" s="53">
        <v>3028</v>
      </c>
      <c r="F42" s="155">
        <f t="shared" si="10"/>
        <v>5</v>
      </c>
      <c r="G42" s="53">
        <v>3028</v>
      </c>
      <c r="H42" s="155">
        <f t="shared" si="11"/>
        <v>0</v>
      </c>
      <c r="I42" s="53">
        <v>3032</v>
      </c>
      <c r="J42" s="155">
        <f t="shared" si="12"/>
        <v>4</v>
      </c>
      <c r="K42" s="53">
        <v>3064</v>
      </c>
      <c r="L42" s="155">
        <f t="shared" si="13"/>
        <v>32</v>
      </c>
      <c r="M42" s="157"/>
      <c r="N42" s="155"/>
      <c r="O42" s="155"/>
      <c r="P42" s="155"/>
      <c r="Q42" s="155"/>
      <c r="R42" s="155"/>
    </row>
    <row r="43" spans="2:18" ht="13.5" customHeight="1">
      <c r="B43" s="153"/>
      <c r="C43" s="156" t="s">
        <v>1124</v>
      </c>
      <c r="D43" s="53">
        <v>1760</v>
      </c>
      <c r="E43" s="53">
        <v>1765</v>
      </c>
      <c r="F43" s="155">
        <f t="shared" si="10"/>
        <v>5</v>
      </c>
      <c r="G43" s="53">
        <v>1760</v>
      </c>
      <c r="H43" s="155">
        <f t="shared" si="11"/>
        <v>-5</v>
      </c>
      <c r="I43" s="53">
        <v>1760</v>
      </c>
      <c r="J43" s="155">
        <f t="shared" si="12"/>
        <v>0</v>
      </c>
      <c r="K43" s="53">
        <v>1755</v>
      </c>
      <c r="L43" s="155">
        <f t="shared" si="13"/>
        <v>-5</v>
      </c>
      <c r="M43" s="157"/>
      <c r="N43" s="155"/>
      <c r="O43" s="155"/>
      <c r="P43" s="155"/>
      <c r="Q43" s="155"/>
      <c r="R43" s="155"/>
    </row>
    <row r="44" spans="2:18" ht="13.5" customHeight="1">
      <c r="B44" s="153"/>
      <c r="C44" s="156" t="s">
        <v>1126</v>
      </c>
      <c r="D44" s="53">
        <v>3062</v>
      </c>
      <c r="E44" s="53">
        <v>3065</v>
      </c>
      <c r="F44" s="155">
        <f t="shared" si="10"/>
        <v>3</v>
      </c>
      <c r="G44" s="53">
        <v>3068</v>
      </c>
      <c r="H44" s="155">
        <f t="shared" si="11"/>
        <v>3</v>
      </c>
      <c r="I44" s="53">
        <v>3058</v>
      </c>
      <c r="J44" s="155">
        <f t="shared" si="12"/>
        <v>-10</v>
      </c>
      <c r="K44" s="53">
        <v>3040</v>
      </c>
      <c r="L44" s="155">
        <f t="shared" si="13"/>
        <v>-18</v>
      </c>
      <c r="M44" s="157"/>
      <c r="N44" s="155"/>
      <c r="O44" s="155"/>
      <c r="P44" s="155"/>
      <c r="Q44" s="155"/>
      <c r="R44" s="155"/>
    </row>
    <row r="45" spans="2:18" ht="13.5" customHeight="1">
      <c r="B45" s="153"/>
      <c r="C45" s="156" t="s">
        <v>1128</v>
      </c>
      <c r="D45" s="53">
        <v>1170</v>
      </c>
      <c r="E45" s="53">
        <v>1165</v>
      </c>
      <c r="F45" s="155">
        <f t="shared" si="10"/>
        <v>-5</v>
      </c>
      <c r="G45" s="53">
        <v>1163</v>
      </c>
      <c r="H45" s="155">
        <f t="shared" si="11"/>
        <v>-2</v>
      </c>
      <c r="I45" s="53">
        <v>1154</v>
      </c>
      <c r="J45" s="155">
        <f t="shared" si="12"/>
        <v>-9</v>
      </c>
      <c r="K45" s="53">
        <v>1147</v>
      </c>
      <c r="L45" s="155">
        <f t="shared" si="13"/>
        <v>-7</v>
      </c>
      <c r="M45" s="157"/>
      <c r="N45" s="155"/>
      <c r="O45" s="155"/>
      <c r="P45" s="155"/>
      <c r="Q45" s="155"/>
      <c r="R45" s="155"/>
    </row>
    <row r="46" spans="2:18" ht="13.5" customHeight="1">
      <c r="B46" s="153"/>
      <c r="C46" s="156" t="s">
        <v>1130</v>
      </c>
      <c r="D46" s="53">
        <v>1420</v>
      </c>
      <c r="E46" s="53">
        <v>1422</v>
      </c>
      <c r="F46" s="155">
        <f t="shared" si="10"/>
        <v>2</v>
      </c>
      <c r="G46" s="53">
        <v>1427</v>
      </c>
      <c r="H46" s="155">
        <f t="shared" si="11"/>
        <v>5</v>
      </c>
      <c r="I46" s="53">
        <v>1420</v>
      </c>
      <c r="J46" s="155">
        <f t="shared" si="12"/>
        <v>-7</v>
      </c>
      <c r="K46" s="53">
        <v>1412</v>
      </c>
      <c r="L46" s="155">
        <f t="shared" si="13"/>
        <v>-8</v>
      </c>
      <c r="M46" s="157"/>
      <c r="N46" s="155"/>
      <c r="O46" s="155"/>
      <c r="P46" s="155"/>
      <c r="Q46" s="155"/>
      <c r="R46" s="155"/>
    </row>
    <row r="47" spans="2:18" ht="13.5" customHeight="1">
      <c r="B47" s="153"/>
      <c r="C47" s="156" t="s">
        <v>1131</v>
      </c>
      <c r="D47" s="53">
        <v>1677</v>
      </c>
      <c r="E47" s="53">
        <v>1677</v>
      </c>
      <c r="F47" s="155">
        <f t="shared" si="10"/>
        <v>0</v>
      </c>
      <c r="G47" s="53">
        <v>1669</v>
      </c>
      <c r="H47" s="155">
        <f t="shared" si="11"/>
        <v>-8</v>
      </c>
      <c r="I47" s="53">
        <v>1666</v>
      </c>
      <c r="J47" s="155">
        <f t="shared" si="12"/>
        <v>-3</v>
      </c>
      <c r="K47" s="53">
        <v>1659</v>
      </c>
      <c r="L47" s="155">
        <f t="shared" si="13"/>
        <v>-7</v>
      </c>
      <c r="M47" s="157"/>
      <c r="N47" s="155"/>
      <c r="O47" s="155"/>
      <c r="P47" s="155"/>
      <c r="Q47" s="155"/>
      <c r="R47" s="155"/>
    </row>
    <row r="48" spans="2:18" ht="6" customHeight="1">
      <c r="B48" s="153"/>
      <c r="C48" s="156"/>
      <c r="D48" s="53"/>
      <c r="E48" s="53"/>
      <c r="F48" s="155"/>
      <c r="G48" s="53"/>
      <c r="H48" s="155"/>
      <c r="I48" s="53"/>
      <c r="J48" s="155"/>
      <c r="K48" s="53"/>
      <c r="L48" s="155"/>
      <c r="M48" s="157"/>
      <c r="N48" s="155"/>
      <c r="O48" s="155"/>
      <c r="P48" s="155"/>
      <c r="Q48" s="155"/>
      <c r="R48" s="155"/>
    </row>
    <row r="49" spans="2:18" ht="13.5" customHeight="1">
      <c r="B49" s="153"/>
      <c r="C49" s="156" t="s">
        <v>1134</v>
      </c>
      <c r="D49" s="53">
        <v>6479</v>
      </c>
      <c r="E49" s="53">
        <v>6501</v>
      </c>
      <c r="F49" s="155">
        <f>+E49-D49</f>
        <v>22</v>
      </c>
      <c r="G49" s="53">
        <v>6570</v>
      </c>
      <c r="H49" s="155">
        <f>+G49-E49</f>
        <v>69</v>
      </c>
      <c r="I49" s="53">
        <v>6531</v>
      </c>
      <c r="J49" s="155">
        <f>+I49-G49</f>
        <v>-39</v>
      </c>
      <c r="K49" s="53">
        <v>6499</v>
      </c>
      <c r="L49" s="155">
        <f>+K49-I49</f>
        <v>-32</v>
      </c>
      <c r="M49" s="157"/>
      <c r="N49" s="155"/>
      <c r="O49" s="155"/>
      <c r="P49" s="155"/>
      <c r="Q49" s="155"/>
      <c r="R49" s="155"/>
    </row>
    <row r="50" spans="2:18" ht="13.5" customHeight="1">
      <c r="B50" s="153"/>
      <c r="C50" s="156" t="s">
        <v>1136</v>
      </c>
      <c r="D50" s="53">
        <v>4973</v>
      </c>
      <c r="E50" s="53">
        <v>4954</v>
      </c>
      <c r="F50" s="155">
        <f>+E50-D50</f>
        <v>-19</v>
      </c>
      <c r="G50" s="53">
        <v>4954</v>
      </c>
      <c r="H50" s="155">
        <f>+G50-E50</f>
        <v>0</v>
      </c>
      <c r="I50" s="53">
        <v>4947</v>
      </c>
      <c r="J50" s="155">
        <f>+I50-G50</f>
        <v>-7</v>
      </c>
      <c r="K50" s="53">
        <v>4904</v>
      </c>
      <c r="L50" s="155">
        <f>+K50-I50</f>
        <v>-43</v>
      </c>
      <c r="M50" s="157"/>
      <c r="N50" s="155"/>
      <c r="O50" s="155"/>
      <c r="P50" s="155"/>
      <c r="Q50" s="155"/>
      <c r="R50" s="155"/>
    </row>
    <row r="51" spans="2:18" ht="13.5" customHeight="1">
      <c r="B51" s="153"/>
      <c r="C51" s="156" t="s">
        <v>1138</v>
      </c>
      <c r="D51" s="53">
        <v>3325</v>
      </c>
      <c r="E51" s="53">
        <v>3343</v>
      </c>
      <c r="F51" s="155">
        <f>+E51-D51</f>
        <v>18</v>
      </c>
      <c r="G51" s="53">
        <v>3344</v>
      </c>
      <c r="H51" s="155">
        <f>+G51-E51</f>
        <v>1</v>
      </c>
      <c r="I51" s="53">
        <v>3352</v>
      </c>
      <c r="J51" s="155">
        <f>+I51-G51</f>
        <v>8</v>
      </c>
      <c r="K51" s="53">
        <v>3384</v>
      </c>
      <c r="L51" s="155">
        <f>+K51-I51</f>
        <v>32</v>
      </c>
      <c r="M51" s="157"/>
      <c r="N51" s="155"/>
      <c r="O51" s="155"/>
      <c r="P51" s="155"/>
      <c r="Q51" s="155"/>
      <c r="R51" s="155"/>
    </row>
    <row r="52" spans="2:18" ht="13.5" customHeight="1">
      <c r="B52" s="153"/>
      <c r="C52" s="156" t="s">
        <v>1140</v>
      </c>
      <c r="D52" s="53">
        <v>4530</v>
      </c>
      <c r="E52" s="53">
        <v>4527</v>
      </c>
      <c r="F52" s="155">
        <f>+E52-D52</f>
        <v>-3</v>
      </c>
      <c r="G52" s="53">
        <v>4534</v>
      </c>
      <c r="H52" s="155">
        <f>+G52-E52</f>
        <v>7</v>
      </c>
      <c r="I52" s="53">
        <v>4551</v>
      </c>
      <c r="J52" s="155">
        <f>+I52-G52</f>
        <v>17</v>
      </c>
      <c r="K52" s="53">
        <v>4545</v>
      </c>
      <c r="L52" s="155">
        <f>+K52-I52</f>
        <v>-6</v>
      </c>
      <c r="M52" s="157"/>
      <c r="N52" s="155"/>
      <c r="O52" s="155"/>
      <c r="P52" s="155"/>
      <c r="Q52" s="155"/>
      <c r="R52" s="155"/>
    </row>
    <row r="53" spans="2:18" ht="13.5" customHeight="1">
      <c r="B53" s="153"/>
      <c r="C53" s="156" t="s">
        <v>1142</v>
      </c>
      <c r="D53" s="53">
        <v>2466</v>
      </c>
      <c r="E53" s="53">
        <v>2456</v>
      </c>
      <c r="F53" s="155">
        <f>+E53-D53</f>
        <v>-10</v>
      </c>
      <c r="G53" s="53">
        <v>2437</v>
      </c>
      <c r="H53" s="155">
        <f>+G53-E53</f>
        <v>-19</v>
      </c>
      <c r="I53" s="53">
        <v>2436</v>
      </c>
      <c r="J53" s="155">
        <f>+I53-G53</f>
        <v>-1</v>
      </c>
      <c r="K53" s="53">
        <v>2436</v>
      </c>
      <c r="L53" s="155">
        <f>+K53-I53</f>
        <v>0</v>
      </c>
      <c r="M53" s="157"/>
      <c r="N53" s="155"/>
      <c r="O53" s="155"/>
      <c r="P53" s="155"/>
      <c r="Q53" s="155"/>
      <c r="R53" s="155"/>
    </row>
    <row r="54" spans="2:18" ht="6" customHeight="1">
      <c r="B54" s="153"/>
      <c r="C54" s="156"/>
      <c r="D54" s="53"/>
      <c r="E54" s="53"/>
      <c r="F54" s="155"/>
      <c r="G54" s="53"/>
      <c r="H54" s="155"/>
      <c r="I54" s="53"/>
      <c r="J54" s="155"/>
      <c r="K54" s="53"/>
      <c r="L54" s="155"/>
      <c r="M54" s="157"/>
      <c r="N54" s="155"/>
      <c r="O54" s="155"/>
      <c r="P54" s="155"/>
      <c r="Q54" s="155"/>
      <c r="R54" s="155"/>
    </row>
    <row r="55" spans="2:18" ht="13.5" customHeight="1">
      <c r="B55" s="153"/>
      <c r="C55" s="156" t="s">
        <v>1145</v>
      </c>
      <c r="D55" s="53">
        <v>1901</v>
      </c>
      <c r="E55" s="53">
        <v>1891</v>
      </c>
      <c r="F55" s="155">
        <f aca="true" t="shared" si="14" ref="F55:F66">+E55-D55</f>
        <v>-10</v>
      </c>
      <c r="G55" s="53">
        <v>1881</v>
      </c>
      <c r="H55" s="155">
        <f aca="true" t="shared" si="15" ref="H55:H66">+G55-E55</f>
        <v>-10</v>
      </c>
      <c r="I55" s="53">
        <v>1881</v>
      </c>
      <c r="J55" s="155">
        <f aca="true" t="shared" si="16" ref="J55:J66">+I55-G55</f>
        <v>0</v>
      </c>
      <c r="K55" s="53">
        <v>1877</v>
      </c>
      <c r="L55" s="155">
        <f aca="true" t="shared" si="17" ref="L55:L66">+K55-I55</f>
        <v>-4</v>
      </c>
      <c r="M55" s="157"/>
      <c r="N55" s="155"/>
      <c r="O55" s="155"/>
      <c r="P55" s="155"/>
      <c r="Q55" s="155"/>
      <c r="R55" s="155"/>
    </row>
    <row r="56" spans="2:18" ht="13.5" customHeight="1">
      <c r="B56" s="153"/>
      <c r="C56" s="156" t="s">
        <v>1146</v>
      </c>
      <c r="D56" s="53">
        <v>4450</v>
      </c>
      <c r="E56" s="53">
        <v>4458</v>
      </c>
      <c r="F56" s="155">
        <f t="shared" si="14"/>
        <v>8</v>
      </c>
      <c r="G56" s="53">
        <v>4465</v>
      </c>
      <c r="H56" s="155">
        <f t="shared" si="15"/>
        <v>7</v>
      </c>
      <c r="I56" s="53">
        <v>4488</v>
      </c>
      <c r="J56" s="155">
        <f t="shared" si="16"/>
        <v>23</v>
      </c>
      <c r="K56" s="53">
        <v>4471</v>
      </c>
      <c r="L56" s="155">
        <f t="shared" si="17"/>
        <v>-17</v>
      </c>
      <c r="M56" s="157"/>
      <c r="N56" s="155"/>
      <c r="O56" s="155"/>
      <c r="P56" s="155"/>
      <c r="Q56" s="155"/>
      <c r="R56" s="155"/>
    </row>
    <row r="57" spans="2:18" ht="13.5" customHeight="1">
      <c r="B57" s="153"/>
      <c r="C57" s="156" t="s">
        <v>1148</v>
      </c>
      <c r="D57" s="53">
        <v>2809</v>
      </c>
      <c r="E57" s="53">
        <v>2813</v>
      </c>
      <c r="F57" s="155">
        <f t="shared" si="14"/>
        <v>4</v>
      </c>
      <c r="G57" s="53">
        <v>2815</v>
      </c>
      <c r="H57" s="155">
        <f t="shared" si="15"/>
        <v>2</v>
      </c>
      <c r="I57" s="53">
        <v>2820</v>
      </c>
      <c r="J57" s="155">
        <f t="shared" si="16"/>
        <v>5</v>
      </c>
      <c r="K57" s="53">
        <v>2826</v>
      </c>
      <c r="L57" s="155">
        <f t="shared" si="17"/>
        <v>6</v>
      </c>
      <c r="M57" s="157"/>
      <c r="N57" s="155"/>
      <c r="O57" s="155"/>
      <c r="P57" s="155"/>
      <c r="Q57" s="155"/>
      <c r="R57" s="155"/>
    </row>
    <row r="58" spans="2:18" ht="13.5" customHeight="1">
      <c r="B58" s="153"/>
      <c r="C58" s="156" t="s">
        <v>1150</v>
      </c>
      <c r="D58" s="53">
        <v>2203</v>
      </c>
      <c r="E58" s="53">
        <v>2285</v>
      </c>
      <c r="F58" s="155">
        <f t="shared" si="14"/>
        <v>82</v>
      </c>
      <c r="G58" s="53">
        <v>2339</v>
      </c>
      <c r="H58" s="155">
        <f t="shared" si="15"/>
        <v>54</v>
      </c>
      <c r="I58" s="53">
        <v>2340</v>
      </c>
      <c r="J58" s="155">
        <f t="shared" si="16"/>
        <v>1</v>
      </c>
      <c r="K58" s="53">
        <v>2315</v>
      </c>
      <c r="L58" s="155">
        <f t="shared" si="17"/>
        <v>-25</v>
      </c>
      <c r="M58" s="157"/>
      <c r="N58" s="155"/>
      <c r="O58" s="155"/>
      <c r="P58" s="155"/>
      <c r="Q58" s="155"/>
      <c r="R58" s="155"/>
    </row>
    <row r="59" spans="2:18" ht="13.5" customHeight="1">
      <c r="B59" s="153"/>
      <c r="C59" s="156" t="s">
        <v>1152</v>
      </c>
      <c r="D59" s="53">
        <v>1790</v>
      </c>
      <c r="E59" s="53">
        <v>1782</v>
      </c>
      <c r="F59" s="155">
        <f t="shared" si="14"/>
        <v>-8</v>
      </c>
      <c r="G59" s="53">
        <v>1771</v>
      </c>
      <c r="H59" s="155">
        <f t="shared" si="15"/>
        <v>-11</v>
      </c>
      <c r="I59" s="53">
        <v>1774</v>
      </c>
      <c r="J59" s="155">
        <f t="shared" si="16"/>
        <v>3</v>
      </c>
      <c r="K59" s="53">
        <v>1763</v>
      </c>
      <c r="L59" s="155">
        <f t="shared" si="17"/>
        <v>-11</v>
      </c>
      <c r="M59" s="157"/>
      <c r="N59" s="155"/>
      <c r="O59" s="155"/>
      <c r="P59" s="155"/>
      <c r="Q59" s="155"/>
      <c r="R59" s="155"/>
    </row>
    <row r="60" spans="2:18" ht="13.5" customHeight="1">
      <c r="B60" s="153"/>
      <c r="C60" s="156" t="s">
        <v>1154</v>
      </c>
      <c r="D60" s="53">
        <v>1810</v>
      </c>
      <c r="E60" s="53">
        <v>1808</v>
      </c>
      <c r="F60" s="155">
        <f t="shared" si="14"/>
        <v>-2</v>
      </c>
      <c r="G60" s="53">
        <v>1825</v>
      </c>
      <c r="H60" s="155">
        <f t="shared" si="15"/>
        <v>17</v>
      </c>
      <c r="I60" s="53">
        <v>1840</v>
      </c>
      <c r="J60" s="155">
        <f t="shared" si="16"/>
        <v>15</v>
      </c>
      <c r="K60" s="53">
        <v>1836</v>
      </c>
      <c r="L60" s="155">
        <f t="shared" si="17"/>
        <v>-4</v>
      </c>
      <c r="M60" s="157"/>
      <c r="N60" s="155"/>
      <c r="O60" s="155"/>
      <c r="P60" s="155"/>
      <c r="Q60" s="155"/>
      <c r="R60" s="155"/>
    </row>
    <row r="61" spans="2:18" ht="13.5" customHeight="1">
      <c r="B61" s="153"/>
      <c r="C61" s="156" t="s">
        <v>1156</v>
      </c>
      <c r="D61" s="53">
        <v>1518</v>
      </c>
      <c r="E61" s="53">
        <v>1498</v>
      </c>
      <c r="F61" s="155">
        <f t="shared" si="14"/>
        <v>-20</v>
      </c>
      <c r="G61" s="53">
        <v>1489</v>
      </c>
      <c r="H61" s="155">
        <f t="shared" si="15"/>
        <v>-9</v>
      </c>
      <c r="I61" s="53">
        <v>1483</v>
      </c>
      <c r="J61" s="155">
        <f t="shared" si="16"/>
        <v>-6</v>
      </c>
      <c r="K61" s="53">
        <v>1468</v>
      </c>
      <c r="L61" s="155">
        <f t="shared" si="17"/>
        <v>-15</v>
      </c>
      <c r="M61" s="157"/>
      <c r="N61" s="155"/>
      <c r="O61" s="155"/>
      <c r="P61" s="155"/>
      <c r="Q61" s="155"/>
      <c r="R61" s="155"/>
    </row>
    <row r="62" spans="2:18" ht="13.5" customHeight="1">
      <c r="B62" s="153"/>
      <c r="C62" s="156" t="s">
        <v>1158</v>
      </c>
      <c r="D62" s="53">
        <v>3642</v>
      </c>
      <c r="E62" s="53">
        <v>3621</v>
      </c>
      <c r="F62" s="155">
        <f t="shared" si="14"/>
        <v>-21</v>
      </c>
      <c r="G62" s="53">
        <v>3590</v>
      </c>
      <c r="H62" s="155">
        <f t="shared" si="15"/>
        <v>-31</v>
      </c>
      <c r="I62" s="53">
        <v>3570</v>
      </c>
      <c r="J62" s="155">
        <f t="shared" si="16"/>
        <v>-20</v>
      </c>
      <c r="K62" s="53">
        <v>3545</v>
      </c>
      <c r="L62" s="155">
        <f t="shared" si="17"/>
        <v>-25</v>
      </c>
      <c r="M62" s="157"/>
      <c r="N62" s="155"/>
      <c r="O62" s="155"/>
      <c r="P62" s="155"/>
      <c r="Q62" s="155"/>
      <c r="R62" s="155"/>
    </row>
    <row r="63" spans="2:18" ht="13.5" customHeight="1">
      <c r="B63" s="153"/>
      <c r="C63" s="156" t="s">
        <v>1160</v>
      </c>
      <c r="D63" s="53">
        <v>4771</v>
      </c>
      <c r="E63" s="53">
        <v>4775</v>
      </c>
      <c r="F63" s="155">
        <f t="shared" si="14"/>
        <v>4</v>
      </c>
      <c r="G63" s="53">
        <v>4796</v>
      </c>
      <c r="H63" s="155">
        <f t="shared" si="15"/>
        <v>21</v>
      </c>
      <c r="I63" s="53">
        <v>4794</v>
      </c>
      <c r="J63" s="155">
        <f t="shared" si="16"/>
        <v>-2</v>
      </c>
      <c r="K63" s="53">
        <v>4808</v>
      </c>
      <c r="L63" s="155">
        <f t="shared" si="17"/>
        <v>14</v>
      </c>
      <c r="M63" s="157"/>
      <c r="N63" s="155"/>
      <c r="O63" s="155"/>
      <c r="P63" s="155"/>
      <c r="Q63" s="155"/>
      <c r="R63" s="155"/>
    </row>
    <row r="64" spans="2:18" ht="13.5" customHeight="1">
      <c r="B64" s="153"/>
      <c r="C64" s="156" t="s">
        <v>1162</v>
      </c>
      <c r="D64" s="53">
        <v>1909</v>
      </c>
      <c r="E64" s="53">
        <v>1910</v>
      </c>
      <c r="F64" s="155">
        <f t="shared" si="14"/>
        <v>1</v>
      </c>
      <c r="G64" s="53">
        <v>1908</v>
      </c>
      <c r="H64" s="155">
        <f t="shared" si="15"/>
        <v>-2</v>
      </c>
      <c r="I64" s="53">
        <v>1901</v>
      </c>
      <c r="J64" s="155">
        <f t="shared" si="16"/>
        <v>-7</v>
      </c>
      <c r="K64" s="53">
        <v>1883</v>
      </c>
      <c r="L64" s="155">
        <f t="shared" si="17"/>
        <v>-18</v>
      </c>
      <c r="M64" s="157"/>
      <c r="N64" s="155"/>
      <c r="O64" s="155"/>
      <c r="P64" s="155"/>
      <c r="Q64" s="155"/>
      <c r="R64" s="155"/>
    </row>
    <row r="65" spans="2:18" ht="13.5" customHeight="1">
      <c r="B65" s="153"/>
      <c r="C65" s="156" t="s">
        <v>1164</v>
      </c>
      <c r="D65" s="53">
        <v>1505</v>
      </c>
      <c r="E65" s="53">
        <v>1479</v>
      </c>
      <c r="F65" s="155">
        <f t="shared" si="14"/>
        <v>-26</v>
      </c>
      <c r="G65" s="53">
        <v>1477</v>
      </c>
      <c r="H65" s="155">
        <f t="shared" si="15"/>
        <v>-2</v>
      </c>
      <c r="I65" s="53">
        <v>1471</v>
      </c>
      <c r="J65" s="155">
        <f t="shared" si="16"/>
        <v>-6</v>
      </c>
      <c r="K65" s="53">
        <v>1464</v>
      </c>
      <c r="L65" s="155">
        <f t="shared" si="17"/>
        <v>-7</v>
      </c>
      <c r="M65" s="157"/>
      <c r="N65" s="155"/>
      <c r="O65" s="155"/>
      <c r="P65" s="155"/>
      <c r="Q65" s="155"/>
      <c r="R65" s="155"/>
    </row>
    <row r="66" spans="2:18" ht="13.5" customHeight="1">
      <c r="B66" s="158"/>
      <c r="C66" s="159" t="s">
        <v>1166</v>
      </c>
      <c r="D66" s="56">
        <v>1873</v>
      </c>
      <c r="E66" s="56">
        <v>1877</v>
      </c>
      <c r="F66" s="160">
        <f t="shared" si="14"/>
        <v>4</v>
      </c>
      <c r="G66" s="56">
        <v>1923</v>
      </c>
      <c r="H66" s="160">
        <f t="shared" si="15"/>
        <v>46</v>
      </c>
      <c r="I66" s="56">
        <v>1926</v>
      </c>
      <c r="J66" s="160">
        <f t="shared" si="16"/>
        <v>3</v>
      </c>
      <c r="K66" s="56">
        <v>1939</v>
      </c>
      <c r="L66" s="160">
        <f t="shared" si="17"/>
        <v>13</v>
      </c>
      <c r="M66" s="157"/>
      <c r="N66" s="155"/>
      <c r="O66" s="155"/>
      <c r="P66" s="155"/>
      <c r="Q66" s="155"/>
      <c r="R66" s="155"/>
    </row>
    <row r="67" spans="2:12" ht="13.5">
      <c r="B67" s="161" t="s">
        <v>1215</v>
      </c>
      <c r="J67" s="162"/>
      <c r="K67" s="131"/>
      <c r="L67" s="131"/>
    </row>
    <row r="68" spans="10:12" ht="13.5">
      <c r="J68" s="162"/>
      <c r="K68" s="131"/>
      <c r="L68" s="131"/>
    </row>
    <row r="69" spans="10:12" ht="13.5">
      <c r="J69" s="162"/>
      <c r="K69" s="131"/>
      <c r="L69" s="131"/>
    </row>
    <row r="70" spans="10:12" ht="13.5">
      <c r="J70" s="162"/>
      <c r="K70" s="131"/>
      <c r="L70" s="131"/>
    </row>
  </sheetData>
  <mergeCells count="17">
    <mergeCell ref="G4:H5"/>
    <mergeCell ref="I4:J5"/>
    <mergeCell ref="E4:F5"/>
    <mergeCell ref="B9:C9"/>
    <mergeCell ref="K4:L5"/>
    <mergeCell ref="M4:R4"/>
    <mergeCell ref="M5:N5"/>
    <mergeCell ref="O5:P5"/>
    <mergeCell ref="Q5:R5"/>
    <mergeCell ref="B13:C13"/>
    <mergeCell ref="B14:C14"/>
    <mergeCell ref="B15:C15"/>
    <mergeCell ref="D4:D5"/>
    <mergeCell ref="B7:C7"/>
    <mergeCell ref="B10:C10"/>
    <mergeCell ref="B12:C12"/>
    <mergeCell ref="B4:C6"/>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1"/>
  <dimension ref="B1:L68"/>
  <sheetViews>
    <sheetView workbookViewId="0" topLeftCell="A1">
      <selection activeCell="A1" sqref="A1"/>
    </sheetView>
  </sheetViews>
  <sheetFormatPr defaultColWidth="9.00390625" defaultRowHeight="13.5"/>
  <cols>
    <col min="1" max="1" width="2.625" style="23" customWidth="1"/>
    <col min="2" max="2" width="12.625" style="23" customWidth="1"/>
    <col min="3" max="3" width="8.625" style="23" customWidth="1"/>
    <col min="4" max="4" width="7.625" style="23" customWidth="1"/>
    <col min="5" max="5" width="8.625" style="23" customWidth="1"/>
    <col min="6" max="6" width="7.625" style="23" customWidth="1"/>
    <col min="7" max="7" width="9.375" style="23" customWidth="1"/>
    <col min="8" max="8" width="8.625" style="23" customWidth="1"/>
    <col min="9" max="9" width="7.625" style="23" customWidth="1"/>
    <col min="10" max="10" width="8.625" style="23" customWidth="1"/>
    <col min="11" max="11" width="7.625" style="23" customWidth="1"/>
    <col min="12" max="12" width="7.75390625" style="23" customWidth="1"/>
    <col min="13" max="16384" width="9.00390625" style="23" customWidth="1"/>
  </cols>
  <sheetData>
    <row r="1" ht="14.25" customHeight="1">
      <c r="B1" s="24" t="s">
        <v>1228</v>
      </c>
    </row>
    <row r="2" spans="5:12" ht="12" customHeight="1">
      <c r="E2" s="163"/>
      <c r="L2" s="164" t="s">
        <v>1217</v>
      </c>
    </row>
    <row r="3" ht="7.5" customHeight="1" thickBot="1"/>
    <row r="4" spans="2:12" ht="14.25" thickTop="1">
      <c r="B4" s="1239" t="s">
        <v>1114</v>
      </c>
      <c r="C4" s="1242" t="s">
        <v>1218</v>
      </c>
      <c r="D4" s="1243"/>
      <c r="E4" s="1243"/>
      <c r="F4" s="1243"/>
      <c r="G4" s="1235"/>
      <c r="H4" s="1242" t="s">
        <v>1219</v>
      </c>
      <c r="I4" s="1243"/>
      <c r="J4" s="1243"/>
      <c r="K4" s="1243"/>
      <c r="L4" s="1235"/>
    </row>
    <row r="5" spans="2:12" ht="12" customHeight="1">
      <c r="B5" s="1240"/>
      <c r="C5" s="1236" t="s">
        <v>1220</v>
      </c>
      <c r="D5" s="1237"/>
      <c r="E5" s="1236">
        <v>53</v>
      </c>
      <c r="F5" s="1237"/>
      <c r="G5" s="1238" t="s">
        <v>1221</v>
      </c>
      <c r="H5" s="1236">
        <v>56</v>
      </c>
      <c r="I5" s="1237"/>
      <c r="J5" s="1236">
        <v>53</v>
      </c>
      <c r="K5" s="1237"/>
      <c r="L5" s="1238" t="s">
        <v>1221</v>
      </c>
    </row>
    <row r="6" spans="2:12" ht="12" customHeight="1">
      <c r="B6" s="1240"/>
      <c r="C6" s="1237"/>
      <c r="D6" s="1237"/>
      <c r="E6" s="1237"/>
      <c r="F6" s="1237"/>
      <c r="G6" s="1230"/>
      <c r="H6" s="1237"/>
      <c r="I6" s="1237"/>
      <c r="J6" s="1237"/>
      <c r="K6" s="1237"/>
      <c r="L6" s="1230"/>
    </row>
    <row r="7" spans="2:12" ht="12">
      <c r="B7" s="1241"/>
      <c r="C7" s="167" t="s">
        <v>1222</v>
      </c>
      <c r="D7" s="167" t="s">
        <v>1223</v>
      </c>
      <c r="E7" s="167" t="s">
        <v>1222</v>
      </c>
      <c r="F7" s="167" t="s">
        <v>1223</v>
      </c>
      <c r="G7" s="54" t="s">
        <v>1224</v>
      </c>
      <c r="H7" s="167" t="s">
        <v>1222</v>
      </c>
      <c r="I7" s="167" t="s">
        <v>1223</v>
      </c>
      <c r="J7" s="167" t="s">
        <v>1222</v>
      </c>
      <c r="K7" s="167" t="s">
        <v>1223</v>
      </c>
      <c r="L7" s="168" t="s">
        <v>1224</v>
      </c>
    </row>
    <row r="8" spans="2:12" s="169" customFormat="1" ht="16.5" customHeight="1">
      <c r="B8" s="170" t="s">
        <v>1116</v>
      </c>
      <c r="C8" s="171">
        <f>SUM(C18:C67)</f>
        <v>72746</v>
      </c>
      <c r="D8" s="172">
        <f>SUM(D18:D67)</f>
        <v>99.99999999999999</v>
      </c>
      <c r="E8" s="173">
        <f>SUM(E18:E67)</f>
        <v>68836</v>
      </c>
      <c r="F8" s="172">
        <f>SUM(F18:F67)</f>
        <v>100</v>
      </c>
      <c r="G8" s="174">
        <v>5.7</v>
      </c>
      <c r="H8" s="173">
        <f>SUM(H18:H67)</f>
        <v>523014</v>
      </c>
      <c r="I8" s="172">
        <f>SUM(I18:I67)</f>
        <v>99.99999999999999</v>
      </c>
      <c r="J8" s="173">
        <f>SUM(J18:J67)</f>
        <v>484751</v>
      </c>
      <c r="K8" s="172">
        <v>100</v>
      </c>
      <c r="L8" s="175">
        <v>7.9</v>
      </c>
    </row>
    <row r="9" spans="2:12" s="169" customFormat="1" ht="16.5" customHeight="1">
      <c r="B9" s="176"/>
      <c r="C9" s="177"/>
      <c r="D9" s="178"/>
      <c r="E9" s="179"/>
      <c r="F9" s="178"/>
      <c r="G9" s="180"/>
      <c r="H9" s="179"/>
      <c r="I9" s="178"/>
      <c r="J9" s="179"/>
      <c r="K9" s="178"/>
      <c r="L9" s="181"/>
    </row>
    <row r="10" spans="2:12" s="169" customFormat="1" ht="16.5" customHeight="1">
      <c r="B10" s="176" t="s">
        <v>1119</v>
      </c>
      <c r="C10" s="177">
        <v>53551</v>
      </c>
      <c r="D10" s="178">
        <f>C10/$C$8*100</f>
        <v>73.61366948010887</v>
      </c>
      <c r="E10" s="179">
        <v>49900</v>
      </c>
      <c r="F10" s="178">
        <f>E10/$E$8*100</f>
        <v>72.49113835783602</v>
      </c>
      <c r="G10" s="180">
        <v>7.3</v>
      </c>
      <c r="H10" s="179">
        <v>404643</v>
      </c>
      <c r="I10" s="178">
        <f>H10/$H$8*100</f>
        <v>77.36752744668402</v>
      </c>
      <c r="J10" s="179">
        <v>374428</v>
      </c>
      <c r="K10" s="178">
        <f>J10/$J$8*100</f>
        <v>77.24130532995291</v>
      </c>
      <c r="L10" s="181">
        <v>8.1</v>
      </c>
    </row>
    <row r="11" spans="2:12" s="169" customFormat="1" ht="16.5" customHeight="1">
      <c r="B11" s="176" t="s">
        <v>1120</v>
      </c>
      <c r="C11" s="177">
        <v>19195</v>
      </c>
      <c r="D11" s="178">
        <f>C11/$C$8*100</f>
        <v>26.38633051989113</v>
      </c>
      <c r="E11" s="179">
        <v>18936</v>
      </c>
      <c r="F11" s="178">
        <f>E11/$E$8*100</f>
        <v>27.508861642163986</v>
      </c>
      <c r="G11" s="180">
        <v>1.4</v>
      </c>
      <c r="H11" s="179">
        <v>118371</v>
      </c>
      <c r="I11" s="178">
        <f>H11/$H$8*100</f>
        <v>22.63247255331597</v>
      </c>
      <c r="J11" s="179">
        <v>110323</v>
      </c>
      <c r="K11" s="178">
        <f>J11/$J$8*100</f>
        <v>22.7586946700471</v>
      </c>
      <c r="L11" s="181">
        <v>7.3</v>
      </c>
    </row>
    <row r="12" spans="2:12" s="169" customFormat="1" ht="16.5" customHeight="1">
      <c r="B12" s="176"/>
      <c r="C12" s="177"/>
      <c r="D12" s="178"/>
      <c r="E12" s="179"/>
      <c r="F12" s="178"/>
      <c r="G12" s="180"/>
      <c r="H12" s="179"/>
      <c r="I12" s="178"/>
      <c r="J12" s="179"/>
      <c r="K12" s="178"/>
      <c r="L12" s="181"/>
    </row>
    <row r="13" spans="2:12" s="169" customFormat="1" ht="16.5" customHeight="1">
      <c r="B13" s="176" t="s">
        <v>1123</v>
      </c>
      <c r="C13" s="177">
        <v>31885</v>
      </c>
      <c r="D13" s="178">
        <f>C13/$C$8*100</f>
        <v>43.83058862342947</v>
      </c>
      <c r="E13" s="179">
        <v>29683</v>
      </c>
      <c r="F13" s="178">
        <f>E13/$E$8*100</f>
        <v>43.121331861235404</v>
      </c>
      <c r="G13" s="180">
        <v>7.4</v>
      </c>
      <c r="H13" s="179">
        <v>239580</v>
      </c>
      <c r="I13" s="178">
        <f>H13/$H$8*100</f>
        <v>45.80756920464844</v>
      </c>
      <c r="J13" s="179">
        <v>216127</v>
      </c>
      <c r="K13" s="178">
        <f>J13/$J$8*100</f>
        <v>44.585158153361206</v>
      </c>
      <c r="L13" s="181">
        <v>10.9</v>
      </c>
    </row>
    <row r="14" spans="2:12" s="169" customFormat="1" ht="16.5" customHeight="1">
      <c r="B14" s="176" t="s">
        <v>1125</v>
      </c>
      <c r="C14" s="177">
        <v>5890</v>
      </c>
      <c r="D14" s="178">
        <f>C14/$C$8*100</f>
        <v>8.0966651087345</v>
      </c>
      <c r="E14" s="179">
        <v>5590</v>
      </c>
      <c r="F14" s="178">
        <f>E14/$E$8*100</f>
        <v>8.120750769945959</v>
      </c>
      <c r="G14" s="180">
        <v>5.4</v>
      </c>
      <c r="H14" s="179">
        <v>39776</v>
      </c>
      <c r="I14" s="178">
        <f>H14/$H$8*100</f>
        <v>7.6051501489443885</v>
      </c>
      <c r="J14" s="179">
        <v>36168</v>
      </c>
      <c r="K14" s="178">
        <v>7.4</v>
      </c>
      <c r="L14" s="181">
        <v>10</v>
      </c>
    </row>
    <row r="15" spans="2:12" s="169" customFormat="1" ht="16.5" customHeight="1">
      <c r="B15" s="176" t="s">
        <v>1127</v>
      </c>
      <c r="C15" s="177">
        <v>14747</v>
      </c>
      <c r="D15" s="178">
        <f>C15/$C$8*100</f>
        <v>20.2719049844665</v>
      </c>
      <c r="E15" s="179">
        <v>14166</v>
      </c>
      <c r="F15" s="178">
        <f>E15/$E$8*100</f>
        <v>20.579348015573245</v>
      </c>
      <c r="G15" s="180">
        <v>4.1</v>
      </c>
      <c r="H15" s="179">
        <v>105376</v>
      </c>
      <c r="I15" s="178">
        <f>H15/$H$8*100</f>
        <v>20.147835430791528</v>
      </c>
      <c r="J15" s="179">
        <v>99800</v>
      </c>
      <c r="K15" s="178">
        <f>J15/$J$8*100</f>
        <v>20.587889452523047</v>
      </c>
      <c r="L15" s="181">
        <v>5.6</v>
      </c>
    </row>
    <row r="16" spans="2:12" s="169" customFormat="1" ht="16.5" customHeight="1">
      <c r="B16" s="176" t="s">
        <v>1129</v>
      </c>
      <c r="C16" s="177">
        <v>20224</v>
      </c>
      <c r="D16" s="178">
        <f>C16/$C$8*100</f>
        <v>27.800841283369532</v>
      </c>
      <c r="E16" s="179">
        <v>19397</v>
      </c>
      <c r="F16" s="178">
        <f>E16/$E$8*100</f>
        <v>28.178569353245397</v>
      </c>
      <c r="G16" s="180">
        <v>4.3</v>
      </c>
      <c r="H16" s="179">
        <v>138282</v>
      </c>
      <c r="I16" s="178">
        <f>H16/$H$8*100</f>
        <v>26.439445215615642</v>
      </c>
      <c r="J16" s="179">
        <v>132656</v>
      </c>
      <c r="K16" s="178">
        <f>J16/$J$8*100</f>
        <v>27.365802236612197</v>
      </c>
      <c r="L16" s="181">
        <v>4.2</v>
      </c>
    </row>
    <row r="17" spans="2:12" s="169" customFormat="1" ht="16.5" customHeight="1">
      <c r="B17" s="176"/>
      <c r="C17" s="177"/>
      <c r="D17" s="178"/>
      <c r="E17" s="179"/>
      <c r="F17" s="178"/>
      <c r="G17" s="180"/>
      <c r="H17" s="179"/>
      <c r="I17" s="178"/>
      <c r="J17" s="179"/>
      <c r="K17" s="178"/>
      <c r="L17" s="181"/>
    </row>
    <row r="18" spans="2:12" ht="15" customHeight="1">
      <c r="B18" s="51" t="s">
        <v>1132</v>
      </c>
      <c r="C18" s="50">
        <v>14240</v>
      </c>
      <c r="D18" s="182">
        <f>C18/$C$8*100</f>
        <v>19.574959447942156</v>
      </c>
      <c r="E18" s="26">
        <v>12879</v>
      </c>
      <c r="F18" s="182">
        <f>E18/$E$8*100</f>
        <v>18.70968679179499</v>
      </c>
      <c r="G18" s="183">
        <v>10.6</v>
      </c>
      <c r="H18" s="26">
        <v>121829</v>
      </c>
      <c r="I18" s="182">
        <f>H18/$H$8*100</f>
        <v>23.293640323203586</v>
      </c>
      <c r="J18" s="26">
        <v>108412</v>
      </c>
      <c r="K18" s="182">
        <f>J18/$J$8*100</f>
        <v>22.364471656582452</v>
      </c>
      <c r="L18" s="184">
        <v>12.4</v>
      </c>
    </row>
    <row r="19" spans="2:12" ht="15" customHeight="1">
      <c r="B19" s="51" t="s">
        <v>1133</v>
      </c>
      <c r="C19" s="50">
        <v>5747</v>
      </c>
      <c r="D19" s="182">
        <f>C19/$C$8*100</f>
        <v>7.900090726637892</v>
      </c>
      <c r="E19" s="26">
        <v>5397</v>
      </c>
      <c r="F19" s="182">
        <f>E19/$E$8*100</f>
        <v>7.8403742227904</v>
      </c>
      <c r="G19" s="183">
        <v>6.5</v>
      </c>
      <c r="H19" s="26">
        <v>45228</v>
      </c>
      <c r="I19" s="182">
        <f>H19/$H$8*100</f>
        <v>8.647569663527172</v>
      </c>
      <c r="J19" s="26">
        <v>42287</v>
      </c>
      <c r="K19" s="182">
        <f>J19/$J$8*100</f>
        <v>8.72344770820483</v>
      </c>
      <c r="L19" s="184">
        <v>7</v>
      </c>
    </row>
    <row r="20" spans="2:12" ht="15" customHeight="1">
      <c r="B20" s="51" t="s">
        <v>1135</v>
      </c>
      <c r="C20" s="50">
        <v>6616</v>
      </c>
      <c r="D20" s="182">
        <f>C20/$C$8*100</f>
        <v>9.094658125532677</v>
      </c>
      <c r="E20" s="26">
        <v>6281</v>
      </c>
      <c r="F20" s="182">
        <f>E20/$E$8*100</f>
        <v>9.124585972456273</v>
      </c>
      <c r="G20" s="183">
        <v>5.3</v>
      </c>
      <c r="H20" s="26">
        <v>46473</v>
      </c>
      <c r="I20" s="182">
        <f>H20/$H$8*100</f>
        <v>8.885613004623204</v>
      </c>
      <c r="J20" s="26">
        <v>43860</v>
      </c>
      <c r="K20" s="182">
        <f>J20/$J$8*100</f>
        <v>9.047944202281172</v>
      </c>
      <c r="L20" s="184">
        <v>6</v>
      </c>
    </row>
    <row r="21" spans="2:12" ht="15" customHeight="1">
      <c r="B21" s="51" t="s">
        <v>1137</v>
      </c>
      <c r="C21" s="50">
        <v>7038</v>
      </c>
      <c r="D21" s="182">
        <f>C21/$C$8*100</f>
        <v>9.674758749621972</v>
      </c>
      <c r="E21" s="26">
        <v>6506</v>
      </c>
      <c r="F21" s="182">
        <f>E21/$E$8*100</f>
        <v>9.451449822767156</v>
      </c>
      <c r="G21" s="183">
        <v>8.2</v>
      </c>
      <c r="H21" s="26">
        <v>51540</v>
      </c>
      <c r="I21" s="182">
        <f>H21/$H$8*100</f>
        <v>9.85442072296344</v>
      </c>
      <c r="J21" s="26">
        <v>50956</v>
      </c>
      <c r="K21" s="182">
        <f>J21/$J$8*100</f>
        <v>10.511788526480606</v>
      </c>
      <c r="L21" s="184">
        <v>1.1</v>
      </c>
    </row>
    <row r="22" spans="2:12" ht="15" customHeight="1">
      <c r="B22" s="51"/>
      <c r="C22" s="50"/>
      <c r="D22" s="182"/>
      <c r="E22" s="26"/>
      <c r="F22" s="182"/>
      <c r="G22" s="183"/>
      <c r="H22" s="26"/>
      <c r="I22" s="182"/>
      <c r="J22" s="26"/>
      <c r="K22" s="182"/>
      <c r="L22" s="184"/>
    </row>
    <row r="23" spans="2:12" ht="15" customHeight="1">
      <c r="B23" s="51" t="s">
        <v>1139</v>
      </c>
      <c r="C23" s="50">
        <v>2852</v>
      </c>
      <c r="D23" s="182">
        <f>C23/$C$8*100</f>
        <v>3.9204904737030213</v>
      </c>
      <c r="E23" s="26">
        <v>2694</v>
      </c>
      <c r="F23" s="182">
        <f>E23/$E$8*100</f>
        <v>3.9136498343889823</v>
      </c>
      <c r="G23" s="183">
        <v>5.9</v>
      </c>
      <c r="H23" s="26">
        <v>21472</v>
      </c>
      <c r="I23" s="182">
        <f>H23/$H$8*100</f>
        <v>4.10543503615582</v>
      </c>
      <c r="J23" s="26">
        <v>20633</v>
      </c>
      <c r="K23" s="182">
        <f>J23/$J$8*100</f>
        <v>4.256412054848778</v>
      </c>
      <c r="L23" s="184">
        <v>4.1</v>
      </c>
    </row>
    <row r="24" spans="2:12" ht="15" customHeight="1">
      <c r="B24" s="51" t="s">
        <v>1141</v>
      </c>
      <c r="C24" s="50">
        <v>2335</v>
      </c>
      <c r="D24" s="182">
        <f>C24/$C$8*100</f>
        <v>3.2097984768922005</v>
      </c>
      <c r="E24" s="26">
        <v>2176</v>
      </c>
      <c r="F24" s="182">
        <f>E24/$E$8*100</f>
        <v>3.1611366145621473</v>
      </c>
      <c r="G24" s="183">
        <v>7.3</v>
      </c>
      <c r="H24" s="26">
        <v>17893</v>
      </c>
      <c r="I24" s="182">
        <f>H24/$H$8*100</f>
        <v>3.421132130306263</v>
      </c>
      <c r="J24" s="26">
        <v>16855</v>
      </c>
      <c r="K24" s="182">
        <f>J24/$J$8*100</f>
        <v>3.477042852928617</v>
      </c>
      <c r="L24" s="184">
        <v>6.2</v>
      </c>
    </row>
    <row r="25" spans="2:12" ht="15" customHeight="1">
      <c r="B25" s="51" t="s">
        <v>1225</v>
      </c>
      <c r="C25" s="50">
        <v>1974</v>
      </c>
      <c r="D25" s="182">
        <f>C25/$C$8*100</f>
        <v>2.713551260550408</v>
      </c>
      <c r="E25" s="26">
        <v>1806</v>
      </c>
      <c r="F25" s="182">
        <f>E25/$E$8*100</f>
        <v>2.6236271718286943</v>
      </c>
      <c r="G25" s="183">
        <v>9.3</v>
      </c>
      <c r="H25" s="26">
        <v>13892</v>
      </c>
      <c r="I25" s="182">
        <f>H25/$H$8*100</f>
        <v>2.6561430477960437</v>
      </c>
      <c r="J25" s="26">
        <v>12683</v>
      </c>
      <c r="K25" s="182">
        <f>J25/$J$8*100</f>
        <v>2.6163948088812607</v>
      </c>
      <c r="L25" s="184">
        <v>9.5</v>
      </c>
    </row>
    <row r="26" spans="2:12" ht="15" customHeight="1">
      <c r="B26" s="51" t="s">
        <v>1144</v>
      </c>
      <c r="C26" s="50">
        <v>1867</v>
      </c>
      <c r="D26" s="182">
        <f>C26/$C$8*100</f>
        <v>2.5664641354851128</v>
      </c>
      <c r="E26" s="26">
        <v>1787</v>
      </c>
      <c r="F26" s="182">
        <f>E26/$E$8*100</f>
        <v>2.5960253355802196</v>
      </c>
      <c r="G26" s="183">
        <v>4.5</v>
      </c>
      <c r="H26" s="26">
        <v>11733</v>
      </c>
      <c r="I26" s="182">
        <f>H26/$H$8*100</f>
        <v>2.243343390425495</v>
      </c>
      <c r="J26" s="26">
        <v>10401</v>
      </c>
      <c r="K26" s="182">
        <f>J26/$J$8*100</f>
        <v>2.1456376572714655</v>
      </c>
      <c r="L26" s="184">
        <v>12.8</v>
      </c>
    </row>
    <row r="27" spans="2:12" ht="15" customHeight="1">
      <c r="B27" s="51"/>
      <c r="C27" s="50"/>
      <c r="D27" s="182"/>
      <c r="E27" s="26"/>
      <c r="F27" s="182"/>
      <c r="G27" s="183"/>
      <c r="H27" s="26"/>
      <c r="I27" s="182"/>
      <c r="J27" s="26"/>
      <c r="K27" s="182"/>
      <c r="L27" s="184"/>
    </row>
    <row r="28" spans="2:12" ht="15" customHeight="1">
      <c r="B28" s="51" t="s">
        <v>1147</v>
      </c>
      <c r="C28" s="50">
        <v>2171</v>
      </c>
      <c r="D28" s="182">
        <f>C28/$C$8*100</f>
        <v>2.98435652819399</v>
      </c>
      <c r="E28" s="26">
        <v>2094</v>
      </c>
      <c r="F28" s="182">
        <f>E28/$E$8*100</f>
        <v>3.042012900226626</v>
      </c>
      <c r="G28" s="183">
        <v>3.7</v>
      </c>
      <c r="H28" s="26">
        <v>16575</v>
      </c>
      <c r="I28" s="182">
        <f>H28/$H$8*100</f>
        <v>3.169131227844761</v>
      </c>
      <c r="J28" s="26">
        <v>15951</v>
      </c>
      <c r="K28" s="182">
        <f>J28/$J$8*100</f>
        <v>3.2905553572865247</v>
      </c>
      <c r="L28" s="184">
        <v>3.9</v>
      </c>
    </row>
    <row r="29" spans="2:12" ht="15" customHeight="1">
      <c r="B29" s="51" t="s">
        <v>1149</v>
      </c>
      <c r="C29" s="50">
        <v>3135</v>
      </c>
      <c r="D29" s="182">
        <f>C29/$C$8*100</f>
        <v>4.309515299810299</v>
      </c>
      <c r="E29" s="26">
        <v>2952</v>
      </c>
      <c r="F29" s="182">
        <f>E29/$E$8*100</f>
        <v>4.288453716078796</v>
      </c>
      <c r="G29" s="183">
        <v>6.2</v>
      </c>
      <c r="H29" s="26">
        <v>21550</v>
      </c>
      <c r="I29" s="182">
        <f>H29/$H$8*100</f>
        <v>4.1203485948750895</v>
      </c>
      <c r="J29" s="26">
        <v>19263</v>
      </c>
      <c r="K29" s="182">
        <f>J29/$J$8*100</f>
        <v>3.9737927307009167</v>
      </c>
      <c r="L29" s="184">
        <v>11.9</v>
      </c>
    </row>
    <row r="30" spans="2:12" ht="15" customHeight="1">
      <c r="B30" s="51" t="s">
        <v>1151</v>
      </c>
      <c r="C30" s="50">
        <v>2013</v>
      </c>
      <c r="D30" s="182">
        <f>C30/$C$8*100</f>
        <v>2.7671624556676653</v>
      </c>
      <c r="E30" s="26">
        <v>1897</v>
      </c>
      <c r="F30" s="182">
        <f>E30/$E$8*100</f>
        <v>2.7558254401766518</v>
      </c>
      <c r="G30" s="183">
        <v>6.1</v>
      </c>
      <c r="H30" s="26">
        <v>15699</v>
      </c>
      <c r="I30" s="182">
        <f>H30/$H$8*100</f>
        <v>3.0016404914591197</v>
      </c>
      <c r="J30" s="26">
        <v>14002</v>
      </c>
      <c r="K30" s="182">
        <f>J30/$J$8*100</f>
        <v>2.8884932676776325</v>
      </c>
      <c r="L30" s="184">
        <v>12.1</v>
      </c>
    </row>
    <row r="31" spans="2:12" ht="15" customHeight="1">
      <c r="B31" s="51" t="s">
        <v>1153</v>
      </c>
      <c r="C31" s="50">
        <v>1220</v>
      </c>
      <c r="D31" s="182">
        <f>C31/$C$8*100</f>
        <v>1.6770681549501003</v>
      </c>
      <c r="E31" s="26">
        <v>1181</v>
      </c>
      <c r="F31" s="182">
        <f>E31/$E$8*100</f>
        <v>1.7156720320762393</v>
      </c>
      <c r="G31" s="183">
        <v>3.3</v>
      </c>
      <c r="H31" s="26">
        <v>7106</v>
      </c>
      <c r="I31" s="182">
        <f>H31/$H$8*100</f>
        <v>1.3586634392196002</v>
      </c>
      <c r="J31" s="26">
        <v>6107</v>
      </c>
      <c r="K31" s="182">
        <f>J31/$J$8*100</f>
        <v>1.2598220529715256</v>
      </c>
      <c r="L31" s="184">
        <v>16.4</v>
      </c>
    </row>
    <row r="32" spans="2:12" ht="15" customHeight="1">
      <c r="B32" s="51" t="s">
        <v>1155</v>
      </c>
      <c r="C32" s="50">
        <v>2343</v>
      </c>
      <c r="D32" s="182">
        <f>C32/$C$8*100</f>
        <v>3.220795645121381</v>
      </c>
      <c r="E32" s="26">
        <v>2250</v>
      </c>
      <c r="F32" s="182">
        <f>E32/$E$8*100</f>
        <v>3.2686385031088387</v>
      </c>
      <c r="G32" s="183">
        <v>4.1</v>
      </c>
      <c r="H32" s="26">
        <v>13653</v>
      </c>
      <c r="I32" s="182">
        <f>H32/$H$8*100</f>
        <v>2.610446374284436</v>
      </c>
      <c r="J32" s="26">
        <v>13018</v>
      </c>
      <c r="K32" s="182">
        <f>J32/$J$8*100</f>
        <v>2.6855024538371244</v>
      </c>
      <c r="L32" s="184">
        <v>4.9</v>
      </c>
    </row>
    <row r="33" spans="2:12" ht="15" customHeight="1">
      <c r="B33" s="51"/>
      <c r="C33" s="50"/>
      <c r="D33" s="182"/>
      <c r="E33" s="26"/>
      <c r="F33" s="182"/>
      <c r="G33" s="183"/>
      <c r="H33" s="26"/>
      <c r="I33" s="182"/>
      <c r="J33" s="26"/>
      <c r="K33" s="182"/>
      <c r="L33" s="184"/>
    </row>
    <row r="34" spans="2:12" ht="15" customHeight="1">
      <c r="B34" s="51" t="s">
        <v>1157</v>
      </c>
      <c r="C34" s="50">
        <v>753</v>
      </c>
      <c r="D34" s="182">
        <f aca="true" t="shared" si="0" ref="D34:D40">C34/$C$8*100</f>
        <v>1.0351084595716602</v>
      </c>
      <c r="E34" s="26">
        <v>725</v>
      </c>
      <c r="F34" s="182">
        <f aca="true" t="shared" si="1" ref="F34:F40">E34/$E$8*100</f>
        <v>1.053227962112848</v>
      </c>
      <c r="G34" s="183">
        <v>3.9</v>
      </c>
      <c r="H34" s="26">
        <v>4494</v>
      </c>
      <c r="I34" s="182">
        <f aca="true" t="shared" si="2" ref="I34:I40">H34/$H$8*100</f>
        <v>0.8592504215948329</v>
      </c>
      <c r="J34" s="26">
        <v>4430</v>
      </c>
      <c r="K34" s="182">
        <f aca="true" t="shared" si="3" ref="K34:K40">J34/$J$8*100</f>
        <v>0.9138712452372456</v>
      </c>
      <c r="L34" s="184">
        <v>1.4</v>
      </c>
    </row>
    <row r="35" spans="2:12" ht="15" customHeight="1">
      <c r="B35" s="51" t="s">
        <v>1159</v>
      </c>
      <c r="C35" s="50">
        <v>582</v>
      </c>
      <c r="D35" s="182">
        <f t="shared" si="0"/>
        <v>0.8000439886729167</v>
      </c>
      <c r="E35" s="26">
        <v>574</v>
      </c>
      <c r="F35" s="182">
        <f t="shared" si="1"/>
        <v>0.8338660003486548</v>
      </c>
      <c r="G35" s="183">
        <v>1.4</v>
      </c>
      <c r="H35" s="26">
        <v>2816</v>
      </c>
      <c r="I35" s="182">
        <f t="shared" si="2"/>
        <v>0.5384177096597798</v>
      </c>
      <c r="J35" s="26">
        <v>2535</v>
      </c>
      <c r="K35" s="182">
        <f t="shared" si="3"/>
        <v>0.5229488954122838</v>
      </c>
      <c r="L35" s="184">
        <v>11.1</v>
      </c>
    </row>
    <row r="36" spans="2:12" ht="15" customHeight="1">
      <c r="B36" s="51" t="s">
        <v>1161</v>
      </c>
      <c r="C36" s="50">
        <v>1355</v>
      </c>
      <c r="D36" s="182">
        <f t="shared" si="0"/>
        <v>1.8626453688175295</v>
      </c>
      <c r="E36" s="26">
        <v>1318</v>
      </c>
      <c r="F36" s="182">
        <f t="shared" si="1"/>
        <v>1.9146957987099773</v>
      </c>
      <c r="G36" s="183">
        <v>2.8</v>
      </c>
      <c r="H36" s="26">
        <v>8670</v>
      </c>
      <c r="I36" s="182">
        <f t="shared" si="2"/>
        <v>1.657699411488029</v>
      </c>
      <c r="J36" s="26">
        <v>7944</v>
      </c>
      <c r="K36" s="182">
        <f t="shared" si="3"/>
        <v>1.6387794971026362</v>
      </c>
      <c r="L36" s="184">
        <v>9.1</v>
      </c>
    </row>
    <row r="37" spans="2:12" ht="15" customHeight="1">
      <c r="B37" s="51" t="s">
        <v>1163</v>
      </c>
      <c r="C37" s="50">
        <v>543</v>
      </c>
      <c r="D37" s="182">
        <f t="shared" si="0"/>
        <v>0.7464327935556594</v>
      </c>
      <c r="E37" s="26">
        <v>539</v>
      </c>
      <c r="F37" s="182">
        <f t="shared" si="1"/>
        <v>0.7830205125225173</v>
      </c>
      <c r="G37" s="183">
        <v>0.7</v>
      </c>
      <c r="H37" s="26">
        <v>3483</v>
      </c>
      <c r="I37" s="182">
        <f t="shared" si="2"/>
        <v>0.6659477566566095</v>
      </c>
      <c r="J37" s="26">
        <v>3190</v>
      </c>
      <c r="K37" s="182">
        <f t="shared" si="3"/>
        <v>0.6580698131618088</v>
      </c>
      <c r="L37" s="184">
        <v>9.2</v>
      </c>
    </row>
    <row r="38" spans="2:12" ht="15" customHeight="1">
      <c r="B38" s="51" t="s">
        <v>1226</v>
      </c>
      <c r="C38" s="50">
        <v>611</v>
      </c>
      <c r="D38" s="182">
        <f t="shared" si="0"/>
        <v>0.8399087235036977</v>
      </c>
      <c r="E38" s="26">
        <v>634</v>
      </c>
      <c r="F38" s="182">
        <f t="shared" si="1"/>
        <v>0.9210296937648904</v>
      </c>
      <c r="G38" s="183">
        <v>-3.6</v>
      </c>
      <c r="H38" s="26">
        <v>3159</v>
      </c>
      <c r="I38" s="182">
        <f t="shared" si="2"/>
        <v>0.6039991281304133</v>
      </c>
      <c r="J38" s="26">
        <v>3205</v>
      </c>
      <c r="K38" s="182">
        <f t="shared" si="3"/>
        <v>0.6611641853240117</v>
      </c>
      <c r="L38" s="184">
        <v>-1.4</v>
      </c>
    </row>
    <row r="39" spans="2:12" ht="15" customHeight="1">
      <c r="B39" s="51" t="s">
        <v>1117</v>
      </c>
      <c r="C39" s="50">
        <v>685</v>
      </c>
      <c r="D39" s="182">
        <f t="shared" si="0"/>
        <v>0.9416325296236219</v>
      </c>
      <c r="E39" s="26">
        <v>691</v>
      </c>
      <c r="F39" s="182">
        <f t="shared" si="1"/>
        <v>1.0038352025103143</v>
      </c>
      <c r="G39" s="183">
        <v>-0.9</v>
      </c>
      <c r="H39" s="26">
        <v>3865</v>
      </c>
      <c r="I39" s="182">
        <f t="shared" si="2"/>
        <v>0.738985954486878</v>
      </c>
      <c r="J39" s="26">
        <v>3893</v>
      </c>
      <c r="K39" s="182">
        <f t="shared" si="3"/>
        <v>0.803092721830383</v>
      </c>
      <c r="L39" s="184">
        <v>-0.7</v>
      </c>
    </row>
    <row r="40" spans="2:12" ht="15" customHeight="1">
      <c r="B40" s="51" t="s">
        <v>1118</v>
      </c>
      <c r="C40" s="50">
        <v>572</v>
      </c>
      <c r="D40" s="182">
        <f t="shared" si="0"/>
        <v>0.7862975283864405</v>
      </c>
      <c r="E40" s="26">
        <v>524</v>
      </c>
      <c r="F40" s="182">
        <f t="shared" si="1"/>
        <v>0.7612295891684584</v>
      </c>
      <c r="G40" s="183">
        <v>9.2</v>
      </c>
      <c r="H40" s="26">
        <v>3391</v>
      </c>
      <c r="I40" s="182">
        <f t="shared" si="2"/>
        <v>0.6483574053467019</v>
      </c>
      <c r="J40" s="26">
        <v>3207</v>
      </c>
      <c r="K40" s="182">
        <f t="shared" si="3"/>
        <v>0.6615767682789722</v>
      </c>
      <c r="L40" s="184">
        <v>5.7</v>
      </c>
    </row>
    <row r="41" spans="2:12" ht="15" customHeight="1">
      <c r="B41" s="51"/>
      <c r="C41" s="50"/>
      <c r="D41" s="182"/>
      <c r="E41" s="26"/>
      <c r="F41" s="182"/>
      <c r="G41" s="183"/>
      <c r="H41" s="26"/>
      <c r="I41" s="182"/>
      <c r="J41" s="26"/>
      <c r="K41" s="182"/>
      <c r="L41" s="184"/>
    </row>
    <row r="42" spans="2:12" ht="15" customHeight="1">
      <c r="B42" s="51" t="s">
        <v>1121</v>
      </c>
      <c r="C42" s="50">
        <v>366</v>
      </c>
      <c r="D42" s="182">
        <f aca="true" t="shared" si="4" ref="D42:D48">C42/$C$8*100</f>
        <v>0.5031204464850301</v>
      </c>
      <c r="E42" s="26">
        <v>350</v>
      </c>
      <c r="F42" s="182">
        <f aca="true" t="shared" si="5" ref="F42:F48">E42/$E$8*100</f>
        <v>0.5084548782613748</v>
      </c>
      <c r="G42" s="183">
        <v>4.6</v>
      </c>
      <c r="H42" s="26">
        <v>2133</v>
      </c>
      <c r="I42" s="182">
        <f aca="true" t="shared" si="6" ref="I42:I48">H42/$H$8*100</f>
        <v>0.40782847113079196</v>
      </c>
      <c r="J42" s="26">
        <v>1919</v>
      </c>
      <c r="K42" s="182">
        <f aca="true" t="shared" si="7" ref="K42:K48">J42/$J$8*100</f>
        <v>0.3958733452844863</v>
      </c>
      <c r="L42" s="184">
        <v>11.2</v>
      </c>
    </row>
    <row r="43" spans="2:12" ht="15" customHeight="1">
      <c r="B43" s="51" t="s">
        <v>1122</v>
      </c>
      <c r="C43" s="50">
        <v>736</v>
      </c>
      <c r="D43" s="182">
        <f t="shared" si="4"/>
        <v>1.0117394770846506</v>
      </c>
      <c r="E43" s="26">
        <v>742</v>
      </c>
      <c r="F43" s="182">
        <f t="shared" si="5"/>
        <v>1.0779243419141147</v>
      </c>
      <c r="G43" s="183">
        <v>-0.8</v>
      </c>
      <c r="H43" s="26">
        <v>4353</v>
      </c>
      <c r="I43" s="182">
        <f t="shared" si="6"/>
        <v>0.8322912962176922</v>
      </c>
      <c r="J43" s="26">
        <v>3793</v>
      </c>
      <c r="K43" s="182">
        <f t="shared" si="7"/>
        <v>0.782463574082364</v>
      </c>
      <c r="L43" s="184">
        <v>14.8</v>
      </c>
    </row>
    <row r="44" spans="2:12" ht="15" customHeight="1">
      <c r="B44" s="51" t="s">
        <v>1124</v>
      </c>
      <c r="C44" s="50">
        <v>404</v>
      </c>
      <c r="D44" s="182">
        <f t="shared" si="4"/>
        <v>0.5553569955736397</v>
      </c>
      <c r="E44" s="26">
        <v>308</v>
      </c>
      <c r="F44" s="182">
        <f t="shared" si="5"/>
        <v>0.4474402928700099</v>
      </c>
      <c r="G44" s="183">
        <v>31.2</v>
      </c>
      <c r="H44" s="26">
        <v>2040</v>
      </c>
      <c r="I44" s="182">
        <f t="shared" si="6"/>
        <v>0.39004692035012445</v>
      </c>
      <c r="J44" s="26">
        <v>1860</v>
      </c>
      <c r="K44" s="182">
        <f t="shared" si="7"/>
        <v>0.383702148113155</v>
      </c>
      <c r="L44" s="184">
        <v>9.7</v>
      </c>
    </row>
    <row r="45" spans="2:12" ht="15" customHeight="1">
      <c r="B45" s="51" t="s">
        <v>1126</v>
      </c>
      <c r="C45" s="50">
        <v>650</v>
      </c>
      <c r="D45" s="182">
        <f t="shared" si="4"/>
        <v>0.893519918620955</v>
      </c>
      <c r="E45" s="26">
        <v>645</v>
      </c>
      <c r="F45" s="182">
        <f t="shared" si="5"/>
        <v>0.9370097042245337</v>
      </c>
      <c r="G45" s="183">
        <v>0.8</v>
      </c>
      <c r="H45" s="26">
        <v>4187</v>
      </c>
      <c r="I45" s="182">
        <f t="shared" si="6"/>
        <v>0.8005521840715546</v>
      </c>
      <c r="J45" s="26">
        <v>3599</v>
      </c>
      <c r="K45" s="182">
        <f t="shared" si="7"/>
        <v>0.7424430274512069</v>
      </c>
      <c r="L45" s="184">
        <v>16.3</v>
      </c>
    </row>
    <row r="46" spans="2:12" ht="15" customHeight="1">
      <c r="B46" s="51" t="s">
        <v>1128</v>
      </c>
      <c r="C46" s="50">
        <v>278</v>
      </c>
      <c r="D46" s="182">
        <f t="shared" si="4"/>
        <v>0.38215159596403925</v>
      </c>
      <c r="E46" s="26">
        <v>278</v>
      </c>
      <c r="F46" s="182">
        <f t="shared" si="5"/>
        <v>0.40385844616189204</v>
      </c>
      <c r="G46" s="183">
        <v>0</v>
      </c>
      <c r="H46" s="26">
        <v>1326</v>
      </c>
      <c r="I46" s="182">
        <f t="shared" si="6"/>
        <v>0.25353049822758095</v>
      </c>
      <c r="J46" s="26">
        <v>1178</v>
      </c>
      <c r="K46" s="182">
        <f t="shared" si="7"/>
        <v>0.24301136047166486</v>
      </c>
      <c r="L46" s="184">
        <v>12.6</v>
      </c>
    </row>
    <row r="47" spans="2:12" ht="15" customHeight="1">
      <c r="B47" s="51" t="s">
        <v>1130</v>
      </c>
      <c r="C47" s="50">
        <v>250</v>
      </c>
      <c r="D47" s="182">
        <f t="shared" si="4"/>
        <v>0.3436615071619058</v>
      </c>
      <c r="E47" s="26">
        <v>243</v>
      </c>
      <c r="F47" s="182">
        <f t="shared" si="5"/>
        <v>0.3530129583357545</v>
      </c>
      <c r="G47" s="183">
        <v>2.9</v>
      </c>
      <c r="H47" s="26">
        <v>1873</v>
      </c>
      <c r="I47" s="182">
        <f t="shared" si="6"/>
        <v>0.35811660873322704</v>
      </c>
      <c r="J47" s="26">
        <v>1384</v>
      </c>
      <c r="K47" s="182">
        <f t="shared" si="7"/>
        <v>0.28550740483258413</v>
      </c>
      <c r="L47" s="184">
        <v>35.3</v>
      </c>
    </row>
    <row r="48" spans="2:12" ht="15" customHeight="1">
      <c r="B48" s="51" t="s">
        <v>1131</v>
      </c>
      <c r="C48" s="50">
        <v>354</v>
      </c>
      <c r="D48" s="182">
        <f t="shared" si="4"/>
        <v>0.48662469414125864</v>
      </c>
      <c r="E48" s="26">
        <v>330</v>
      </c>
      <c r="F48" s="182">
        <f t="shared" si="5"/>
        <v>0.4794003137892963</v>
      </c>
      <c r="G48" s="183">
        <v>7.3</v>
      </c>
      <c r="H48" s="26">
        <v>2392</v>
      </c>
      <c r="I48" s="182">
        <f t="shared" si="6"/>
        <v>0.4573491340575969</v>
      </c>
      <c r="J48" s="26">
        <v>1802</v>
      </c>
      <c r="K48" s="182">
        <f t="shared" si="7"/>
        <v>0.37173724241930395</v>
      </c>
      <c r="L48" s="184">
        <v>32.7</v>
      </c>
    </row>
    <row r="49" spans="2:12" ht="15" customHeight="1">
      <c r="B49" s="51"/>
      <c r="C49" s="50"/>
      <c r="D49" s="182"/>
      <c r="E49" s="26"/>
      <c r="F49" s="182"/>
      <c r="G49" s="183"/>
      <c r="H49" s="26"/>
      <c r="I49" s="182"/>
      <c r="J49" s="26"/>
      <c r="K49" s="182"/>
      <c r="L49" s="184"/>
    </row>
    <row r="50" spans="2:12" ht="15" customHeight="1">
      <c r="B50" s="51" t="s">
        <v>1134</v>
      </c>
      <c r="C50" s="50">
        <v>1391</v>
      </c>
      <c r="D50" s="182">
        <f>C50/$C$8*100</f>
        <v>1.912132625848844</v>
      </c>
      <c r="E50" s="26">
        <v>1327</v>
      </c>
      <c r="F50" s="182">
        <f>E50/$E$8*100</f>
        <v>1.9277703527224126</v>
      </c>
      <c r="G50" s="183">
        <v>4.8</v>
      </c>
      <c r="H50" s="26">
        <v>9654</v>
      </c>
      <c r="I50" s="182">
        <f>H50/$H$8*100</f>
        <v>1.8458396907157362</v>
      </c>
      <c r="J50" s="26">
        <v>8662</v>
      </c>
      <c r="K50" s="182">
        <f>J50/$J$8*100</f>
        <v>1.786896777933413</v>
      </c>
      <c r="L50" s="184">
        <v>11.5</v>
      </c>
    </row>
    <row r="51" spans="2:12" ht="15" customHeight="1">
      <c r="B51" s="51" t="s">
        <v>1136</v>
      </c>
      <c r="C51" s="50">
        <v>1020</v>
      </c>
      <c r="D51" s="182">
        <f>C51/$C$8*100</f>
        <v>1.4021389492205758</v>
      </c>
      <c r="E51" s="26">
        <v>1016</v>
      </c>
      <c r="F51" s="182">
        <f>E51/$E$8*100</f>
        <v>1.475971875181591</v>
      </c>
      <c r="G51" s="183">
        <v>0.4</v>
      </c>
      <c r="H51" s="26">
        <v>6060</v>
      </c>
      <c r="I51" s="182">
        <f>H51/$H$8*100</f>
        <v>1.1586687928047816</v>
      </c>
      <c r="J51" s="26">
        <v>6067</v>
      </c>
      <c r="K51" s="182">
        <f>J51/$J$8*100</f>
        <v>1.251570393872318</v>
      </c>
      <c r="L51" s="184">
        <v>-0.1</v>
      </c>
    </row>
    <row r="52" spans="2:12" ht="15" customHeight="1">
      <c r="B52" s="51" t="s">
        <v>1138</v>
      </c>
      <c r="C52" s="50">
        <v>636</v>
      </c>
      <c r="D52" s="182">
        <f>C52/$C$8*100</f>
        <v>0.8742748742198884</v>
      </c>
      <c r="E52" s="26">
        <v>629</v>
      </c>
      <c r="F52" s="182">
        <f>E52/$E$8*100</f>
        <v>0.9137660526468707</v>
      </c>
      <c r="G52" s="183">
        <v>1.1</v>
      </c>
      <c r="H52" s="26">
        <v>5524</v>
      </c>
      <c r="I52" s="182">
        <f>H52/$H$8*100</f>
        <v>1.056185876477494</v>
      </c>
      <c r="J52" s="26">
        <v>5366</v>
      </c>
      <c r="K52" s="182">
        <f>J52/$J$8*100</f>
        <v>1.1069600681587042</v>
      </c>
      <c r="L52" s="184">
        <v>2.9</v>
      </c>
    </row>
    <row r="53" spans="2:12" ht="15" customHeight="1">
      <c r="B53" s="51" t="s">
        <v>1140</v>
      </c>
      <c r="C53" s="50">
        <v>968</v>
      </c>
      <c r="D53" s="182">
        <f>C53/$C$8*100</f>
        <v>1.3306573557308994</v>
      </c>
      <c r="E53" s="26">
        <v>981</v>
      </c>
      <c r="F53" s="182">
        <f>E53/$E$8*100</f>
        <v>1.4251263873554536</v>
      </c>
      <c r="G53" s="183">
        <v>-1.3</v>
      </c>
      <c r="H53" s="26">
        <v>5892</v>
      </c>
      <c r="I53" s="182">
        <f>H53/$H$8*100</f>
        <v>1.1265472817171243</v>
      </c>
      <c r="J53" s="26">
        <v>5651</v>
      </c>
      <c r="K53" s="182">
        <f>J53/$J$8*100</f>
        <v>1.1657531392405587</v>
      </c>
      <c r="L53" s="184">
        <v>4.3</v>
      </c>
    </row>
    <row r="54" spans="2:12" ht="15" customHeight="1">
      <c r="B54" s="51" t="s">
        <v>1142</v>
      </c>
      <c r="C54" s="50">
        <v>471</v>
      </c>
      <c r="D54" s="182">
        <f>C54/$C$8*100</f>
        <v>0.6474582794930305</v>
      </c>
      <c r="E54" s="26">
        <v>472</v>
      </c>
      <c r="F54" s="182">
        <f>E54/$E$8*100</f>
        <v>0.6856877215410541</v>
      </c>
      <c r="G54" s="183">
        <v>-0.2</v>
      </c>
      <c r="H54" s="26">
        <v>2790</v>
      </c>
      <c r="I54" s="182">
        <f>H54/$H$8*100</f>
        <v>0.5334465234200232</v>
      </c>
      <c r="J54" s="26">
        <v>2798</v>
      </c>
      <c r="K54" s="182">
        <f>J54/$J$8*100</f>
        <v>0.577203553989574</v>
      </c>
      <c r="L54" s="184">
        <v>-0.3</v>
      </c>
    </row>
    <row r="55" spans="2:12" ht="15" customHeight="1">
      <c r="B55" s="51"/>
      <c r="C55" s="50"/>
      <c r="D55" s="182"/>
      <c r="E55" s="26"/>
      <c r="F55" s="182"/>
      <c r="G55" s="183"/>
      <c r="H55" s="26"/>
      <c r="I55" s="182"/>
      <c r="J55" s="26"/>
      <c r="K55" s="182"/>
      <c r="L55" s="184"/>
    </row>
    <row r="56" spans="2:12" ht="15" customHeight="1">
      <c r="B56" s="51" t="s">
        <v>1145</v>
      </c>
      <c r="C56" s="50">
        <v>450</v>
      </c>
      <c r="D56" s="182">
        <f aca="true" t="shared" si="8" ref="D56:D67">C56/$C$8*100</f>
        <v>0.6185907128914304</v>
      </c>
      <c r="E56" s="26">
        <v>469</v>
      </c>
      <c r="F56" s="182">
        <f aca="true" t="shared" si="9" ref="F56:F67">E56/$E$8*100</f>
        <v>0.6813295368702423</v>
      </c>
      <c r="G56" s="183">
        <v>-4.1</v>
      </c>
      <c r="H56" s="26">
        <v>2603</v>
      </c>
      <c r="I56" s="182">
        <f aca="true" t="shared" si="10" ref="I56:I67">H56/$H$8*100</f>
        <v>0.4976922223879284</v>
      </c>
      <c r="J56" s="26">
        <v>2853</v>
      </c>
      <c r="K56" s="182">
        <f aca="true" t="shared" si="11" ref="K56:K66">J56/$J$8*100</f>
        <v>0.5885495852509846</v>
      </c>
      <c r="L56" s="184">
        <v>-8.8</v>
      </c>
    </row>
    <row r="57" spans="2:12" ht="15" customHeight="1">
      <c r="B57" s="51" t="s">
        <v>1146</v>
      </c>
      <c r="C57" s="50">
        <v>1039</v>
      </c>
      <c r="D57" s="182">
        <f t="shared" si="8"/>
        <v>1.4282572237648805</v>
      </c>
      <c r="E57" s="26">
        <v>1012</v>
      </c>
      <c r="F57" s="182">
        <f t="shared" si="9"/>
        <v>1.4701609622871754</v>
      </c>
      <c r="G57" s="183">
        <v>2.7</v>
      </c>
      <c r="H57" s="26">
        <v>6454</v>
      </c>
      <c r="I57" s="182">
        <f t="shared" si="10"/>
        <v>1.2340013842841682</v>
      </c>
      <c r="J57" s="26">
        <v>6098</v>
      </c>
      <c r="K57" s="182">
        <f t="shared" si="11"/>
        <v>1.2579654296742038</v>
      </c>
      <c r="L57" s="184">
        <v>5.8</v>
      </c>
    </row>
    <row r="58" spans="2:12" ht="15" customHeight="1">
      <c r="B58" s="51" t="s">
        <v>1148</v>
      </c>
      <c r="C58" s="50">
        <v>524</v>
      </c>
      <c r="D58" s="182">
        <f t="shared" si="8"/>
        <v>0.7203145190113546</v>
      </c>
      <c r="E58" s="26">
        <v>556</v>
      </c>
      <c r="F58" s="182">
        <f t="shared" si="9"/>
        <v>0.8077168923237841</v>
      </c>
      <c r="G58" s="183">
        <v>-5.8</v>
      </c>
      <c r="H58" s="26">
        <v>3347</v>
      </c>
      <c r="I58" s="182">
        <f t="shared" si="10"/>
        <v>0.639944628633268</v>
      </c>
      <c r="J58" s="26">
        <v>3020</v>
      </c>
      <c r="K58" s="182">
        <f t="shared" si="11"/>
        <v>0.6230002619901763</v>
      </c>
      <c r="L58" s="184">
        <v>10.8</v>
      </c>
    </row>
    <row r="59" spans="2:12" ht="15" customHeight="1">
      <c r="B59" s="51" t="s">
        <v>1150</v>
      </c>
      <c r="C59" s="50">
        <v>403</v>
      </c>
      <c r="D59" s="182">
        <f t="shared" si="8"/>
        <v>0.5539823495449921</v>
      </c>
      <c r="E59" s="26">
        <v>426</v>
      </c>
      <c r="F59" s="182">
        <f t="shared" si="9"/>
        <v>0.6188622232552734</v>
      </c>
      <c r="G59" s="183">
        <v>-5.4</v>
      </c>
      <c r="H59" s="26">
        <v>2344</v>
      </c>
      <c r="I59" s="182">
        <f t="shared" si="10"/>
        <v>0.4481715594611234</v>
      </c>
      <c r="J59" s="26">
        <v>2311</v>
      </c>
      <c r="K59" s="182">
        <f t="shared" si="11"/>
        <v>0.47673960445672114</v>
      </c>
      <c r="L59" s="184">
        <v>1.4</v>
      </c>
    </row>
    <row r="60" spans="2:12" ht="15" customHeight="1">
      <c r="B60" s="51" t="s">
        <v>1152</v>
      </c>
      <c r="C60" s="50">
        <v>434</v>
      </c>
      <c r="D60" s="182">
        <f t="shared" si="8"/>
        <v>0.5965963764330685</v>
      </c>
      <c r="E60" s="26">
        <v>459</v>
      </c>
      <c r="F60" s="182">
        <f t="shared" si="9"/>
        <v>0.6668022546342031</v>
      </c>
      <c r="G60" s="183">
        <v>-5.4</v>
      </c>
      <c r="H60" s="26">
        <v>2617</v>
      </c>
      <c r="I60" s="182">
        <f t="shared" si="10"/>
        <v>0.5003690149785666</v>
      </c>
      <c r="J60" s="26">
        <v>2369</v>
      </c>
      <c r="K60" s="182">
        <f t="shared" si="11"/>
        <v>0.4887045101505722</v>
      </c>
      <c r="L60" s="184">
        <v>10.5</v>
      </c>
    </row>
    <row r="61" spans="2:12" ht="15" customHeight="1">
      <c r="B61" s="51" t="s">
        <v>1154</v>
      </c>
      <c r="C61" s="50">
        <v>447</v>
      </c>
      <c r="D61" s="182">
        <f t="shared" si="8"/>
        <v>0.6144667748054876</v>
      </c>
      <c r="E61" s="26">
        <v>412</v>
      </c>
      <c r="F61" s="182">
        <f t="shared" si="9"/>
        <v>0.5985240281248184</v>
      </c>
      <c r="G61" s="183">
        <v>8.5</v>
      </c>
      <c r="H61" s="26">
        <v>3031</v>
      </c>
      <c r="I61" s="182">
        <f t="shared" si="10"/>
        <v>0.5795255958731507</v>
      </c>
      <c r="J61" s="26">
        <v>2850</v>
      </c>
      <c r="K61" s="182">
        <f t="shared" si="11"/>
        <v>0.5879307108185439</v>
      </c>
      <c r="L61" s="184">
        <v>6.4</v>
      </c>
    </row>
    <row r="62" spans="2:12" ht="15" customHeight="1">
      <c r="B62" s="51" t="s">
        <v>1156</v>
      </c>
      <c r="C62" s="50">
        <v>319</v>
      </c>
      <c r="D62" s="182">
        <f t="shared" si="8"/>
        <v>0.4385120831385918</v>
      </c>
      <c r="E62" s="26">
        <v>328</v>
      </c>
      <c r="F62" s="182">
        <f t="shared" si="9"/>
        <v>0.4764948573420884</v>
      </c>
      <c r="G62" s="183">
        <v>-2.7</v>
      </c>
      <c r="H62" s="26">
        <v>2022</v>
      </c>
      <c r="I62" s="182">
        <f t="shared" si="10"/>
        <v>0.38660532987644686</v>
      </c>
      <c r="J62" s="26">
        <v>2068</v>
      </c>
      <c r="K62" s="182">
        <f t="shared" si="11"/>
        <v>0.4266107754290347</v>
      </c>
      <c r="L62" s="184">
        <v>-2.2</v>
      </c>
    </row>
    <row r="63" spans="2:12" ht="15" customHeight="1">
      <c r="B63" s="51" t="s">
        <v>1158</v>
      </c>
      <c r="C63" s="50">
        <v>884</v>
      </c>
      <c r="D63" s="182">
        <f t="shared" si="8"/>
        <v>1.215187089324499</v>
      </c>
      <c r="E63" s="26">
        <v>840</v>
      </c>
      <c r="F63" s="182">
        <f t="shared" si="9"/>
        <v>1.2202917078272997</v>
      </c>
      <c r="G63" s="183">
        <v>5.2</v>
      </c>
      <c r="H63" s="26">
        <v>5359</v>
      </c>
      <c r="I63" s="182">
        <f t="shared" si="10"/>
        <v>1.0246379638021161</v>
      </c>
      <c r="J63" s="26">
        <v>4845</v>
      </c>
      <c r="K63" s="182">
        <f t="shared" si="11"/>
        <v>0.9994822083915247</v>
      </c>
      <c r="L63" s="184">
        <v>10.6</v>
      </c>
    </row>
    <row r="64" spans="2:12" ht="15" customHeight="1">
      <c r="B64" s="51" t="s">
        <v>1160</v>
      </c>
      <c r="C64" s="50">
        <v>973</v>
      </c>
      <c r="D64" s="182">
        <f t="shared" si="8"/>
        <v>1.3375305858741373</v>
      </c>
      <c r="E64" s="26">
        <v>978</v>
      </c>
      <c r="F64" s="182">
        <f t="shared" si="9"/>
        <v>1.4207682026846418</v>
      </c>
      <c r="G64" s="183">
        <v>-0.5</v>
      </c>
      <c r="H64" s="26">
        <v>5559</v>
      </c>
      <c r="I64" s="182">
        <f t="shared" si="10"/>
        <v>1.0628778579540892</v>
      </c>
      <c r="J64" s="26">
        <v>5034</v>
      </c>
      <c r="K64" s="182">
        <f t="shared" si="11"/>
        <v>1.0384712976352808</v>
      </c>
      <c r="L64" s="184">
        <v>10.4</v>
      </c>
    </row>
    <row r="65" spans="2:12" ht="15" customHeight="1">
      <c r="B65" s="51" t="s">
        <v>1162</v>
      </c>
      <c r="C65" s="50">
        <v>438</v>
      </c>
      <c r="D65" s="182">
        <f t="shared" si="8"/>
        <v>0.602094960547659</v>
      </c>
      <c r="E65" s="26">
        <v>430</v>
      </c>
      <c r="F65" s="182">
        <f t="shared" si="9"/>
        <v>0.6246731361496891</v>
      </c>
      <c r="G65" s="183">
        <v>1.9</v>
      </c>
      <c r="H65" s="26">
        <v>2959</v>
      </c>
      <c r="I65" s="182">
        <f t="shared" si="10"/>
        <v>0.5657592339784403</v>
      </c>
      <c r="J65" s="26">
        <v>2607</v>
      </c>
      <c r="K65" s="182">
        <f t="shared" si="11"/>
        <v>0.5378018817908576</v>
      </c>
      <c r="L65" s="184">
        <v>13.5</v>
      </c>
    </row>
    <row r="66" spans="2:12" ht="15" customHeight="1">
      <c r="B66" s="51" t="s">
        <v>1164</v>
      </c>
      <c r="C66" s="50">
        <v>369</v>
      </c>
      <c r="D66" s="182">
        <f t="shared" si="8"/>
        <v>0.507244384570973</v>
      </c>
      <c r="E66" s="26">
        <v>400</v>
      </c>
      <c r="F66" s="182">
        <f t="shared" si="9"/>
        <v>0.5810912894415713</v>
      </c>
      <c r="G66" s="183">
        <v>-7.8</v>
      </c>
      <c r="H66" s="26">
        <v>2080</v>
      </c>
      <c r="I66" s="182">
        <f t="shared" si="10"/>
        <v>0.3976948991805191</v>
      </c>
      <c r="J66" s="26">
        <v>2064</v>
      </c>
      <c r="K66" s="182">
        <f t="shared" si="11"/>
        <v>0.425785609519114</v>
      </c>
      <c r="L66" s="184">
        <v>0.8</v>
      </c>
    </row>
    <row r="67" spans="2:12" ht="15" customHeight="1">
      <c r="B67" s="54" t="s">
        <v>1166</v>
      </c>
      <c r="C67" s="185">
        <v>290</v>
      </c>
      <c r="D67" s="186">
        <f t="shared" si="8"/>
        <v>0.3986473483078107</v>
      </c>
      <c r="E67" s="57">
        <v>300</v>
      </c>
      <c r="F67" s="186">
        <f t="shared" si="9"/>
        <v>0.4358184670811785</v>
      </c>
      <c r="G67" s="187">
        <v>-3.3</v>
      </c>
      <c r="H67" s="57">
        <v>1894</v>
      </c>
      <c r="I67" s="186">
        <f t="shared" si="10"/>
        <v>0.3621317976191842</v>
      </c>
      <c r="J67" s="57">
        <v>1721</v>
      </c>
      <c r="K67" s="186">
        <v>0.3</v>
      </c>
      <c r="L67" s="188">
        <v>10.1</v>
      </c>
    </row>
    <row r="68" ht="12">
      <c r="B68" s="23" t="s">
        <v>1227</v>
      </c>
    </row>
  </sheetData>
  <mergeCells count="9">
    <mergeCell ref="B4:B7"/>
    <mergeCell ref="C4:G4"/>
    <mergeCell ref="H4:L4"/>
    <mergeCell ref="C5:D6"/>
    <mergeCell ref="E5:F6"/>
    <mergeCell ref="G5:G6"/>
    <mergeCell ref="H5:I6"/>
    <mergeCell ref="J5:K6"/>
    <mergeCell ref="L5:L6"/>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N122"/>
  <sheetViews>
    <sheetView workbookViewId="0" topLeftCell="A1">
      <selection activeCell="A1" sqref="A1"/>
    </sheetView>
  </sheetViews>
  <sheetFormatPr defaultColWidth="9.00390625" defaultRowHeight="13.5"/>
  <cols>
    <col min="1" max="1" width="8.625" style="190" customWidth="1"/>
    <col min="2" max="2" width="9.625" style="190" customWidth="1"/>
    <col min="3" max="3" width="8.375" style="190" customWidth="1"/>
    <col min="4" max="4" width="9.375" style="190" customWidth="1"/>
    <col min="5" max="5" width="9.25390625" style="190" customWidth="1"/>
    <col min="6" max="6" width="8.375" style="190" customWidth="1"/>
    <col min="7" max="7" width="9.125" style="190" customWidth="1"/>
    <col min="8" max="8" width="9.50390625" style="191" customWidth="1"/>
    <col min="9" max="9" width="9.25390625" style="190" customWidth="1"/>
    <col min="10" max="10" width="9.625" style="190" customWidth="1"/>
    <col min="11" max="11" width="9.00390625" style="190" customWidth="1"/>
    <col min="12" max="13" width="8.375" style="190" customWidth="1"/>
    <col min="14" max="14" width="8.375" style="191" customWidth="1"/>
    <col min="15" max="16384" width="9.00390625" style="190" customWidth="1"/>
  </cols>
  <sheetData>
    <row r="1" ht="14.25">
      <c r="A1" s="189" t="s">
        <v>1258</v>
      </c>
    </row>
    <row r="2" ht="12.75" thickBot="1">
      <c r="N2" s="192" t="s">
        <v>1232</v>
      </c>
    </row>
    <row r="3" spans="1:14" ht="14.25" customHeight="1" thickTop="1">
      <c r="A3" s="193" t="s">
        <v>1229</v>
      </c>
      <c r="B3" s="1231" t="s">
        <v>1233</v>
      </c>
      <c r="C3" s="194" t="s">
        <v>1234</v>
      </c>
      <c r="D3" s="1233" t="s">
        <v>1235</v>
      </c>
      <c r="E3" s="1234"/>
      <c r="F3" s="1227" t="s">
        <v>1236</v>
      </c>
      <c r="G3" s="1228"/>
      <c r="H3" s="1228"/>
      <c r="I3" s="1228"/>
      <c r="J3" s="1228"/>
      <c r="K3" s="1228"/>
      <c r="L3" s="1228"/>
      <c r="M3" s="1228"/>
      <c r="N3" s="195"/>
    </row>
    <row r="4" spans="1:14" ht="24">
      <c r="A4" s="196" t="s">
        <v>1230</v>
      </c>
      <c r="B4" s="1232"/>
      <c r="C4" s="197" t="s">
        <v>1231</v>
      </c>
      <c r="D4" s="198" t="s">
        <v>1237</v>
      </c>
      <c r="E4" s="198" t="s">
        <v>1238</v>
      </c>
      <c r="F4" s="199" t="s">
        <v>1239</v>
      </c>
      <c r="G4" s="200" t="s">
        <v>1240</v>
      </c>
      <c r="H4" s="200" t="s">
        <v>1241</v>
      </c>
      <c r="I4" s="199" t="s">
        <v>1242</v>
      </c>
      <c r="J4" s="199" t="s">
        <v>1243</v>
      </c>
      <c r="K4" s="199" t="s">
        <v>1244</v>
      </c>
      <c r="L4" s="199" t="s">
        <v>1245</v>
      </c>
      <c r="M4" s="199" t="s">
        <v>1246</v>
      </c>
      <c r="N4" s="201" t="s">
        <v>1247</v>
      </c>
    </row>
    <row r="5" spans="1:14" ht="6.75" customHeight="1">
      <c r="A5" s="202"/>
      <c r="B5" s="203"/>
      <c r="C5" s="204"/>
      <c r="D5" s="205"/>
      <c r="E5" s="205"/>
      <c r="F5" s="205"/>
      <c r="G5" s="206"/>
      <c r="H5" s="207"/>
      <c r="I5" s="205"/>
      <c r="J5" s="205"/>
      <c r="K5" s="205"/>
      <c r="L5" s="205"/>
      <c r="M5" s="208"/>
      <c r="N5" s="206"/>
    </row>
    <row r="6" spans="1:14" ht="12" customHeight="1">
      <c r="A6" s="202" t="s">
        <v>1248</v>
      </c>
      <c r="B6" s="209">
        <f>SUM(C6:E6)</f>
        <v>105432</v>
      </c>
      <c r="C6" s="210">
        <v>8115</v>
      </c>
      <c r="D6" s="211">
        <v>45913</v>
      </c>
      <c r="E6" s="211">
        <v>51404</v>
      </c>
      <c r="F6" s="211">
        <v>188</v>
      </c>
      <c r="G6" s="212">
        <v>13637</v>
      </c>
      <c r="H6" s="213">
        <v>13216</v>
      </c>
      <c r="I6" s="211">
        <v>26154</v>
      </c>
      <c r="J6" s="211">
        <v>19692</v>
      </c>
      <c r="K6" s="211">
        <v>13099</v>
      </c>
      <c r="L6" s="211">
        <v>7713</v>
      </c>
      <c r="M6" s="214">
        <v>4766</v>
      </c>
      <c r="N6" s="212">
        <v>6967</v>
      </c>
    </row>
    <row r="7" spans="1:14" ht="12">
      <c r="A7" s="215" t="s">
        <v>1249</v>
      </c>
      <c r="B7" s="209">
        <f>SUM(C7:E7)</f>
        <v>104441</v>
      </c>
      <c r="C7" s="210">
        <v>7897</v>
      </c>
      <c r="D7" s="211">
        <v>44327</v>
      </c>
      <c r="E7" s="211">
        <v>52217</v>
      </c>
      <c r="F7" s="211">
        <v>166</v>
      </c>
      <c r="G7" s="212">
        <v>13582</v>
      </c>
      <c r="H7" s="213">
        <v>13091</v>
      </c>
      <c r="I7" s="211">
        <v>25569</v>
      </c>
      <c r="J7" s="211">
        <v>19264</v>
      </c>
      <c r="K7" s="211">
        <v>12940</v>
      </c>
      <c r="L7" s="211">
        <v>7818</v>
      </c>
      <c r="M7" s="214">
        <v>4833</v>
      </c>
      <c r="N7" s="212">
        <v>7178</v>
      </c>
    </row>
    <row r="8" spans="1:14" ht="12">
      <c r="A8" s="215" t="s">
        <v>1250</v>
      </c>
      <c r="B8" s="209">
        <v>103376</v>
      </c>
      <c r="C8" s="210">
        <v>8000</v>
      </c>
      <c r="D8" s="211">
        <v>41354</v>
      </c>
      <c r="E8" s="211">
        <v>54022</v>
      </c>
      <c r="F8" s="211">
        <v>183</v>
      </c>
      <c r="G8" s="212">
        <v>13546</v>
      </c>
      <c r="H8" s="213">
        <v>12802</v>
      </c>
      <c r="I8" s="211">
        <v>24968</v>
      </c>
      <c r="J8" s="211">
        <v>18756</v>
      </c>
      <c r="K8" s="211">
        <v>12725</v>
      </c>
      <c r="L8" s="211">
        <v>7882</v>
      </c>
      <c r="M8" s="214">
        <v>4973</v>
      </c>
      <c r="N8" s="212">
        <v>7541</v>
      </c>
    </row>
    <row r="9" spans="1:14" ht="12">
      <c r="A9" s="215" t="s">
        <v>1251</v>
      </c>
      <c r="B9" s="209">
        <v>102355</v>
      </c>
      <c r="C9" s="210">
        <v>7566</v>
      </c>
      <c r="D9" s="211">
        <v>39331</v>
      </c>
      <c r="E9" s="211">
        <v>55458</v>
      </c>
      <c r="F9" s="211">
        <v>180</v>
      </c>
      <c r="G9" s="212">
        <v>13530</v>
      </c>
      <c r="H9" s="213">
        <v>12647</v>
      </c>
      <c r="I9" s="211">
        <v>24575</v>
      </c>
      <c r="J9" s="211">
        <v>18229</v>
      </c>
      <c r="K9" s="211">
        <v>12454</v>
      </c>
      <c r="L9" s="211">
        <v>7934</v>
      </c>
      <c r="M9" s="214">
        <v>4974</v>
      </c>
      <c r="N9" s="212">
        <v>7832</v>
      </c>
    </row>
    <row r="10" spans="1:14" ht="12">
      <c r="A10" s="215" t="s">
        <v>1252</v>
      </c>
      <c r="B10" s="209">
        <v>100597</v>
      </c>
      <c r="C10" s="210">
        <v>6784</v>
      </c>
      <c r="D10" s="211">
        <v>37647</v>
      </c>
      <c r="E10" s="211">
        <v>56166</v>
      </c>
      <c r="F10" s="211">
        <v>171</v>
      </c>
      <c r="G10" s="212">
        <v>13597</v>
      </c>
      <c r="H10" s="213">
        <v>12253</v>
      </c>
      <c r="I10" s="211">
        <v>23669</v>
      </c>
      <c r="J10" s="211">
        <v>17569</v>
      </c>
      <c r="K10" s="211">
        <v>12154</v>
      </c>
      <c r="L10" s="211">
        <v>7888</v>
      </c>
      <c r="M10" s="214">
        <v>5021</v>
      </c>
      <c r="N10" s="212">
        <v>8275</v>
      </c>
    </row>
    <row r="11" spans="1:14" ht="6.75" customHeight="1">
      <c r="A11" s="216"/>
      <c r="B11" s="209"/>
      <c r="C11" s="210"/>
      <c r="D11" s="217"/>
      <c r="E11" s="218"/>
      <c r="F11" s="219"/>
      <c r="G11" s="220"/>
      <c r="H11" s="221"/>
      <c r="I11" s="217"/>
      <c r="J11" s="218"/>
      <c r="K11" s="219"/>
      <c r="L11" s="219"/>
      <c r="M11" s="219"/>
      <c r="N11" s="222"/>
    </row>
    <row r="12" spans="1:14" s="226" customFormat="1" ht="11.25">
      <c r="A12" s="223" t="s">
        <v>1253</v>
      </c>
      <c r="B12" s="224">
        <f aca="true" t="shared" si="0" ref="B12:N12">SUM(B14:B16)</f>
        <v>96641</v>
      </c>
      <c r="C12" s="224">
        <f t="shared" si="0"/>
        <v>6567</v>
      </c>
      <c r="D12" s="224">
        <f t="shared" si="0"/>
        <v>33451</v>
      </c>
      <c r="E12" s="224">
        <f t="shared" si="0"/>
        <v>56623</v>
      </c>
      <c r="F12" s="224">
        <f t="shared" si="0"/>
        <v>87</v>
      </c>
      <c r="G12" s="224">
        <f t="shared" si="0"/>
        <v>13060</v>
      </c>
      <c r="H12" s="225">
        <f t="shared" si="0"/>
        <v>11427</v>
      </c>
      <c r="I12" s="224">
        <f t="shared" si="0"/>
        <v>22452</v>
      </c>
      <c r="J12" s="224">
        <f t="shared" si="0"/>
        <v>16451</v>
      </c>
      <c r="K12" s="224">
        <f t="shared" si="0"/>
        <v>11409</v>
      </c>
      <c r="L12" s="224">
        <f t="shared" si="0"/>
        <v>7779</v>
      </c>
      <c r="M12" s="224">
        <f t="shared" si="0"/>
        <v>5051</v>
      </c>
      <c r="N12" s="225">
        <f t="shared" si="0"/>
        <v>8925</v>
      </c>
    </row>
    <row r="13" spans="1:14" s="229" customFormat="1" ht="6.75" customHeight="1">
      <c r="A13" s="223"/>
      <c r="B13" s="227"/>
      <c r="C13" s="227"/>
      <c r="D13" s="227"/>
      <c r="E13" s="227"/>
      <c r="F13" s="227"/>
      <c r="G13" s="227"/>
      <c r="H13" s="228"/>
      <c r="I13" s="227"/>
      <c r="J13" s="227"/>
      <c r="K13" s="227"/>
      <c r="L13" s="227"/>
      <c r="M13" s="227"/>
      <c r="N13" s="228"/>
    </row>
    <row r="14" spans="1:14" s="229" customFormat="1" ht="15" customHeight="1">
      <c r="A14" s="230" t="s">
        <v>1254</v>
      </c>
      <c r="B14" s="227">
        <f aca="true" t="shared" si="1" ref="B14:N14">SUM(B23:B37)</f>
        <v>50743</v>
      </c>
      <c r="C14" s="227">
        <f t="shared" si="1"/>
        <v>4180</v>
      </c>
      <c r="D14" s="227">
        <f t="shared" si="1"/>
        <v>17792</v>
      </c>
      <c r="E14" s="227">
        <f t="shared" si="1"/>
        <v>28771</v>
      </c>
      <c r="F14" s="227">
        <f t="shared" si="1"/>
        <v>34</v>
      </c>
      <c r="G14" s="227">
        <f t="shared" si="1"/>
        <v>6989</v>
      </c>
      <c r="H14" s="228">
        <f t="shared" si="1"/>
        <v>6044</v>
      </c>
      <c r="I14" s="227">
        <f t="shared" si="1"/>
        <v>12302</v>
      </c>
      <c r="J14" s="227">
        <f t="shared" si="1"/>
        <v>9254</v>
      </c>
      <c r="K14" s="227">
        <f t="shared" si="1"/>
        <v>6183</v>
      </c>
      <c r="L14" s="227">
        <f t="shared" si="1"/>
        <v>3859</v>
      </c>
      <c r="M14" s="227">
        <f t="shared" si="1"/>
        <v>2236</v>
      </c>
      <c r="N14" s="228">
        <f t="shared" si="1"/>
        <v>3842</v>
      </c>
    </row>
    <row r="15" spans="1:14" s="229" customFormat="1" ht="6.75" customHeight="1">
      <c r="A15" s="230"/>
      <c r="B15" s="227"/>
      <c r="C15" s="227"/>
      <c r="D15" s="227"/>
      <c r="E15" s="227"/>
      <c r="F15" s="227"/>
      <c r="G15" s="227"/>
      <c r="H15" s="228"/>
      <c r="I15" s="227"/>
      <c r="J15" s="227"/>
      <c r="K15" s="227"/>
      <c r="L15" s="227"/>
      <c r="M15" s="227"/>
      <c r="N15" s="228"/>
    </row>
    <row r="16" spans="1:14" s="229" customFormat="1" ht="15" customHeight="1">
      <c r="A16" s="230" t="s">
        <v>1255</v>
      </c>
      <c r="B16" s="227">
        <f aca="true" t="shared" si="2" ref="B16:N16">SUM(B39:B72)</f>
        <v>45898</v>
      </c>
      <c r="C16" s="227">
        <f t="shared" si="2"/>
        <v>2387</v>
      </c>
      <c r="D16" s="227">
        <f t="shared" si="2"/>
        <v>15659</v>
      </c>
      <c r="E16" s="227">
        <f t="shared" si="2"/>
        <v>27852</v>
      </c>
      <c r="F16" s="227">
        <f t="shared" si="2"/>
        <v>53</v>
      </c>
      <c r="G16" s="227">
        <f t="shared" si="2"/>
        <v>6071</v>
      </c>
      <c r="H16" s="228">
        <f t="shared" si="2"/>
        <v>5383</v>
      </c>
      <c r="I16" s="227">
        <f t="shared" si="2"/>
        <v>10150</v>
      </c>
      <c r="J16" s="227">
        <f t="shared" si="2"/>
        <v>7197</v>
      </c>
      <c r="K16" s="227">
        <f t="shared" si="2"/>
        <v>5226</v>
      </c>
      <c r="L16" s="227">
        <f t="shared" si="2"/>
        <v>3920</v>
      </c>
      <c r="M16" s="227">
        <f t="shared" si="2"/>
        <v>2815</v>
      </c>
      <c r="N16" s="228">
        <f t="shared" si="2"/>
        <v>5083</v>
      </c>
    </row>
    <row r="17" spans="1:14" s="229" customFormat="1" ht="6.75" customHeight="1">
      <c r="A17" s="230"/>
      <c r="B17" s="227"/>
      <c r="C17" s="227"/>
      <c r="D17" s="227"/>
      <c r="E17" s="227"/>
      <c r="F17" s="227"/>
      <c r="G17" s="227"/>
      <c r="H17" s="228"/>
      <c r="I17" s="227"/>
      <c r="J17" s="227"/>
      <c r="K17" s="227"/>
      <c r="L17" s="227"/>
      <c r="M17" s="227"/>
      <c r="N17" s="228"/>
    </row>
    <row r="18" spans="1:14" s="234" customFormat="1" ht="15" customHeight="1">
      <c r="A18" s="230" t="s">
        <v>1123</v>
      </c>
      <c r="B18" s="231">
        <f>+B23+B29+B30+B31+B34+B35+B36+B39+B40+B41+B42+B43+B44+B45</f>
        <v>40855</v>
      </c>
      <c r="C18" s="232">
        <f aca="true" t="shared" si="3" ref="C18:N18">C23+C29+C30+C31+C34+C35+C36+C39+C40+C41+C42+C43+C44+C45</f>
        <v>3141</v>
      </c>
      <c r="D18" s="232">
        <f t="shared" si="3"/>
        <v>12354</v>
      </c>
      <c r="E18" s="232">
        <f t="shared" si="3"/>
        <v>25360</v>
      </c>
      <c r="F18" s="232">
        <f t="shared" si="3"/>
        <v>23</v>
      </c>
      <c r="G18" s="233">
        <f t="shared" si="3"/>
        <v>5959</v>
      </c>
      <c r="H18" s="233">
        <f t="shared" si="3"/>
        <v>5609</v>
      </c>
      <c r="I18" s="232">
        <f t="shared" si="3"/>
        <v>11839</v>
      </c>
      <c r="J18" s="232">
        <f t="shared" si="3"/>
        <v>8416</v>
      </c>
      <c r="K18" s="232">
        <f t="shared" si="3"/>
        <v>5009</v>
      </c>
      <c r="L18" s="232">
        <f t="shared" si="3"/>
        <v>2333</v>
      </c>
      <c r="M18" s="232">
        <f t="shared" si="3"/>
        <v>937</v>
      </c>
      <c r="N18" s="233">
        <f t="shared" si="3"/>
        <v>730</v>
      </c>
    </row>
    <row r="19" spans="1:14" s="234" customFormat="1" ht="15" customHeight="1">
      <c r="A19" s="230" t="s">
        <v>1125</v>
      </c>
      <c r="B19" s="231">
        <f>+B28+B47+B48+B49+B50+B51+B52+B53</f>
        <v>10736</v>
      </c>
      <c r="C19" s="232">
        <f aca="true" t="shared" si="4" ref="C19:N19">C28+C47+C48+C49+C50+C51+C52+C53</f>
        <v>413</v>
      </c>
      <c r="D19" s="232">
        <f t="shared" si="4"/>
        <v>3792</v>
      </c>
      <c r="E19" s="232">
        <f t="shared" si="4"/>
        <v>6531</v>
      </c>
      <c r="F19" s="232">
        <f t="shared" si="4"/>
        <v>9</v>
      </c>
      <c r="G19" s="233">
        <f t="shared" si="4"/>
        <v>1106</v>
      </c>
      <c r="H19" s="233">
        <f t="shared" si="4"/>
        <v>1006</v>
      </c>
      <c r="I19" s="232">
        <f t="shared" si="4"/>
        <v>2053</v>
      </c>
      <c r="J19" s="232">
        <f t="shared" si="4"/>
        <v>1750</v>
      </c>
      <c r="K19" s="232">
        <f t="shared" si="4"/>
        <v>1491</v>
      </c>
      <c r="L19" s="232">
        <f t="shared" si="4"/>
        <v>1203</v>
      </c>
      <c r="M19" s="232">
        <f t="shared" si="4"/>
        <v>782</v>
      </c>
      <c r="N19" s="233">
        <f t="shared" si="4"/>
        <v>1336</v>
      </c>
    </row>
    <row r="20" spans="1:14" s="234" customFormat="1" ht="15" customHeight="1">
      <c r="A20" s="230" t="s">
        <v>1127</v>
      </c>
      <c r="B20" s="232">
        <f aca="true" t="shared" si="5" ref="B20:N20">B24+B33+B37+B55+B56+B57+B58+B59</f>
        <v>21027</v>
      </c>
      <c r="C20" s="232">
        <f t="shared" si="5"/>
        <v>1433</v>
      </c>
      <c r="D20" s="232">
        <f t="shared" si="5"/>
        <v>7811</v>
      </c>
      <c r="E20" s="232">
        <f t="shared" si="5"/>
        <v>11783</v>
      </c>
      <c r="F20" s="232">
        <f t="shared" si="5"/>
        <v>16</v>
      </c>
      <c r="G20" s="233">
        <f t="shared" si="5"/>
        <v>3028</v>
      </c>
      <c r="H20" s="233">
        <f t="shared" si="5"/>
        <v>2441</v>
      </c>
      <c r="I20" s="232">
        <f t="shared" si="5"/>
        <v>4689</v>
      </c>
      <c r="J20" s="232">
        <f t="shared" si="5"/>
        <v>3544</v>
      </c>
      <c r="K20" s="232">
        <f t="shared" si="5"/>
        <v>2530</v>
      </c>
      <c r="L20" s="232">
        <f t="shared" si="5"/>
        <v>1954</v>
      </c>
      <c r="M20" s="232">
        <f t="shared" si="5"/>
        <v>1188</v>
      </c>
      <c r="N20" s="233">
        <f t="shared" si="5"/>
        <v>1637</v>
      </c>
    </row>
    <row r="21" spans="1:14" s="234" customFormat="1" ht="15" customHeight="1">
      <c r="A21" s="230" t="s">
        <v>1129</v>
      </c>
      <c r="B21" s="232">
        <f aca="true" t="shared" si="6" ref="B21:N21">+B25+B26+B61+B62+B63+B64+B65+B66+B67+B68+B69+B70+B71+B72</f>
        <v>24023</v>
      </c>
      <c r="C21" s="232">
        <f t="shared" si="6"/>
        <v>1580</v>
      </c>
      <c r="D21" s="232">
        <f t="shared" si="6"/>
        <v>9494</v>
      </c>
      <c r="E21" s="232">
        <f t="shared" si="6"/>
        <v>12949</v>
      </c>
      <c r="F21" s="232">
        <f t="shared" si="6"/>
        <v>39</v>
      </c>
      <c r="G21" s="232">
        <f t="shared" si="6"/>
        <v>2967</v>
      </c>
      <c r="H21" s="233">
        <f t="shared" si="6"/>
        <v>2371</v>
      </c>
      <c r="I21" s="232">
        <f t="shared" si="6"/>
        <v>3871</v>
      </c>
      <c r="J21" s="232">
        <f t="shared" si="6"/>
        <v>2741</v>
      </c>
      <c r="K21" s="232">
        <f t="shared" si="6"/>
        <v>2379</v>
      </c>
      <c r="L21" s="232">
        <f t="shared" si="6"/>
        <v>2289</v>
      </c>
      <c r="M21" s="232">
        <f t="shared" si="6"/>
        <v>2144</v>
      </c>
      <c r="N21" s="233">
        <f t="shared" si="6"/>
        <v>5222</v>
      </c>
    </row>
    <row r="22" spans="1:14" ht="8.25" customHeight="1">
      <c r="A22" s="202"/>
      <c r="B22" s="235"/>
      <c r="C22" s="235"/>
      <c r="D22" s="235"/>
      <c r="E22" s="235"/>
      <c r="F22" s="235"/>
      <c r="G22" s="236"/>
      <c r="H22" s="236"/>
      <c r="I22" s="235"/>
      <c r="J22" s="235"/>
      <c r="K22" s="235"/>
      <c r="L22" s="235"/>
      <c r="M22" s="235"/>
      <c r="N22" s="236"/>
    </row>
    <row r="23" spans="1:14" ht="12">
      <c r="A23" s="202" t="s">
        <v>1132</v>
      </c>
      <c r="B23" s="209">
        <f>SUM(C23:E23)</f>
        <v>8223</v>
      </c>
      <c r="C23" s="237">
        <v>816</v>
      </c>
      <c r="D23" s="235">
        <v>2274</v>
      </c>
      <c r="E23" s="235">
        <v>5133</v>
      </c>
      <c r="F23" s="235">
        <v>3</v>
      </c>
      <c r="G23" s="236">
        <v>1362</v>
      </c>
      <c r="H23" s="236">
        <v>1287</v>
      </c>
      <c r="I23" s="235">
        <v>2652</v>
      </c>
      <c r="J23" s="235">
        <v>1671</v>
      </c>
      <c r="K23" s="235">
        <v>801</v>
      </c>
      <c r="L23" s="235">
        <v>274</v>
      </c>
      <c r="M23" s="235">
        <v>89</v>
      </c>
      <c r="N23" s="236">
        <v>84</v>
      </c>
    </row>
    <row r="24" spans="1:14" ht="12">
      <c r="A24" s="202" t="s">
        <v>1133</v>
      </c>
      <c r="B24" s="209">
        <f>SUM(C24:E24)</f>
        <v>3839</v>
      </c>
      <c r="C24" s="237">
        <v>229</v>
      </c>
      <c r="D24" s="235">
        <v>1279</v>
      </c>
      <c r="E24" s="235">
        <v>2331</v>
      </c>
      <c r="F24" s="235">
        <v>3</v>
      </c>
      <c r="G24" s="236">
        <v>629</v>
      </c>
      <c r="H24" s="236">
        <v>452</v>
      </c>
      <c r="I24" s="235">
        <v>814</v>
      </c>
      <c r="J24" s="235">
        <v>610</v>
      </c>
      <c r="K24" s="235">
        <v>421</v>
      </c>
      <c r="L24" s="235">
        <v>312</v>
      </c>
      <c r="M24" s="235">
        <v>203</v>
      </c>
      <c r="N24" s="236">
        <v>395</v>
      </c>
    </row>
    <row r="25" spans="1:14" ht="12">
      <c r="A25" s="202" t="s">
        <v>1135</v>
      </c>
      <c r="B25" s="209">
        <f>SUM(C25:E25)</f>
        <v>3530</v>
      </c>
      <c r="C25" s="237">
        <v>261</v>
      </c>
      <c r="D25" s="235">
        <v>1489</v>
      </c>
      <c r="E25" s="235">
        <v>1780</v>
      </c>
      <c r="F25" s="235">
        <v>7</v>
      </c>
      <c r="G25" s="236">
        <v>412</v>
      </c>
      <c r="H25" s="236">
        <v>330</v>
      </c>
      <c r="I25" s="235">
        <v>466</v>
      </c>
      <c r="J25" s="235">
        <v>385</v>
      </c>
      <c r="K25" s="235">
        <v>328</v>
      </c>
      <c r="L25" s="235">
        <v>353</v>
      </c>
      <c r="M25" s="235">
        <v>311</v>
      </c>
      <c r="N25" s="236">
        <v>938</v>
      </c>
    </row>
    <row r="26" spans="1:14" ht="12">
      <c r="A26" s="202" t="s">
        <v>1137</v>
      </c>
      <c r="B26" s="209">
        <f>SUM(C26:E26)</f>
        <v>4702</v>
      </c>
      <c r="C26" s="237">
        <v>568</v>
      </c>
      <c r="D26" s="235">
        <v>1968</v>
      </c>
      <c r="E26" s="235">
        <v>2166</v>
      </c>
      <c r="F26" s="235">
        <v>4</v>
      </c>
      <c r="G26" s="236">
        <v>599</v>
      </c>
      <c r="H26" s="236">
        <v>408</v>
      </c>
      <c r="I26" s="235">
        <v>731</v>
      </c>
      <c r="J26" s="235">
        <v>490</v>
      </c>
      <c r="K26" s="235">
        <v>429</v>
      </c>
      <c r="L26" s="235">
        <v>449</v>
      </c>
      <c r="M26" s="235">
        <v>457</v>
      </c>
      <c r="N26" s="236">
        <v>1135</v>
      </c>
    </row>
    <row r="27" spans="1:14" ht="8.25" customHeight="1">
      <c r="A27" s="202"/>
      <c r="B27" s="235"/>
      <c r="C27" s="235"/>
      <c r="D27" s="235"/>
      <c r="E27" s="235"/>
      <c r="F27" s="235"/>
      <c r="G27" s="236"/>
      <c r="H27" s="236"/>
      <c r="I27" s="235"/>
      <c r="J27" s="235"/>
      <c r="K27" s="235"/>
      <c r="L27" s="235"/>
      <c r="M27" s="235"/>
      <c r="N27" s="236"/>
    </row>
    <row r="28" spans="1:14" ht="12">
      <c r="A28" s="202" t="s">
        <v>1139</v>
      </c>
      <c r="B28" s="209">
        <f>SUM(C28:E28)</f>
        <v>2634</v>
      </c>
      <c r="C28" s="237">
        <v>166</v>
      </c>
      <c r="D28" s="235">
        <v>1199</v>
      </c>
      <c r="E28" s="235">
        <v>1269</v>
      </c>
      <c r="F28" s="235">
        <v>1</v>
      </c>
      <c r="G28" s="236">
        <v>213</v>
      </c>
      <c r="H28" s="236">
        <v>192</v>
      </c>
      <c r="I28" s="235">
        <v>411</v>
      </c>
      <c r="J28" s="235">
        <v>356</v>
      </c>
      <c r="K28" s="235">
        <v>354</v>
      </c>
      <c r="L28" s="235">
        <v>372</v>
      </c>
      <c r="M28" s="235">
        <v>227</v>
      </c>
      <c r="N28" s="236">
        <v>508</v>
      </c>
    </row>
    <row r="29" spans="1:14" ht="12">
      <c r="A29" s="202" t="s">
        <v>1141</v>
      </c>
      <c r="B29" s="209">
        <f>SUM(C29:E29)</f>
        <v>3608</v>
      </c>
      <c r="C29" s="237">
        <v>202</v>
      </c>
      <c r="D29" s="235">
        <v>1094</v>
      </c>
      <c r="E29" s="235">
        <v>2312</v>
      </c>
      <c r="F29" s="235">
        <v>2</v>
      </c>
      <c r="G29" s="236">
        <v>602</v>
      </c>
      <c r="H29" s="236">
        <v>512</v>
      </c>
      <c r="I29" s="235">
        <v>1074</v>
      </c>
      <c r="J29" s="235">
        <v>764</v>
      </c>
      <c r="K29" s="235">
        <v>386</v>
      </c>
      <c r="L29" s="235">
        <v>146</v>
      </c>
      <c r="M29" s="235">
        <v>52</v>
      </c>
      <c r="N29" s="236">
        <v>70</v>
      </c>
    </row>
    <row r="30" spans="1:14" ht="12">
      <c r="A30" s="202" t="s">
        <v>1143</v>
      </c>
      <c r="B30" s="209">
        <f>SUM(C30:E30)</f>
        <v>2857</v>
      </c>
      <c r="C30" s="237">
        <v>299</v>
      </c>
      <c r="D30" s="235">
        <v>849</v>
      </c>
      <c r="E30" s="235">
        <v>1709</v>
      </c>
      <c r="F30" s="235">
        <v>2</v>
      </c>
      <c r="G30" s="236">
        <v>296</v>
      </c>
      <c r="H30" s="236">
        <v>375</v>
      </c>
      <c r="I30" s="235">
        <v>946</v>
      </c>
      <c r="J30" s="235">
        <v>621</v>
      </c>
      <c r="K30" s="235">
        <v>355</v>
      </c>
      <c r="L30" s="235">
        <v>173</v>
      </c>
      <c r="M30" s="235">
        <v>46</v>
      </c>
      <c r="N30" s="236">
        <v>43</v>
      </c>
    </row>
    <row r="31" spans="1:14" ht="12">
      <c r="A31" s="202" t="s">
        <v>1144</v>
      </c>
      <c r="B31" s="209">
        <f>SUM(C31:E31)</f>
        <v>4321</v>
      </c>
      <c r="C31" s="237">
        <v>182</v>
      </c>
      <c r="D31" s="235">
        <v>1104</v>
      </c>
      <c r="E31" s="235">
        <v>3035</v>
      </c>
      <c r="F31" s="235">
        <v>1</v>
      </c>
      <c r="G31" s="236">
        <v>534</v>
      </c>
      <c r="H31" s="236">
        <v>530</v>
      </c>
      <c r="I31" s="235">
        <v>1234</v>
      </c>
      <c r="J31" s="235">
        <v>924</v>
      </c>
      <c r="K31" s="235">
        <v>606</v>
      </c>
      <c r="L31" s="235">
        <v>296</v>
      </c>
      <c r="M31" s="235">
        <v>116</v>
      </c>
      <c r="N31" s="236">
        <v>80</v>
      </c>
    </row>
    <row r="32" spans="1:14" ht="8.25" customHeight="1">
      <c r="A32" s="202"/>
      <c r="B32" s="235"/>
      <c r="C32" s="235"/>
      <c r="D32" s="235"/>
      <c r="E32" s="235"/>
      <c r="F32" s="235"/>
      <c r="G32" s="236"/>
      <c r="H32" s="236"/>
      <c r="I32" s="235"/>
      <c r="J32" s="235"/>
      <c r="K32" s="235"/>
      <c r="L32" s="235"/>
      <c r="M32" s="235"/>
      <c r="N32" s="236"/>
    </row>
    <row r="33" spans="1:14" ht="12">
      <c r="A33" s="202" t="s">
        <v>1147</v>
      </c>
      <c r="B33" s="209">
        <f>SUM(C33:E33)</f>
        <v>2762</v>
      </c>
      <c r="C33" s="237">
        <v>121</v>
      </c>
      <c r="D33" s="235">
        <v>996</v>
      </c>
      <c r="E33" s="235">
        <v>1645</v>
      </c>
      <c r="F33" s="235">
        <v>1</v>
      </c>
      <c r="G33" s="236">
        <v>402</v>
      </c>
      <c r="H33" s="236">
        <v>344</v>
      </c>
      <c r="I33" s="235">
        <v>611</v>
      </c>
      <c r="J33" s="235">
        <v>483</v>
      </c>
      <c r="K33" s="235">
        <v>324</v>
      </c>
      <c r="L33" s="235">
        <v>262</v>
      </c>
      <c r="M33" s="235">
        <v>151</v>
      </c>
      <c r="N33" s="236">
        <v>184</v>
      </c>
    </row>
    <row r="34" spans="1:14" ht="12">
      <c r="A34" s="202" t="s">
        <v>1149</v>
      </c>
      <c r="B34" s="209">
        <f>SUM(C34:E34)</f>
        <v>3915</v>
      </c>
      <c r="C34" s="237">
        <v>383</v>
      </c>
      <c r="D34" s="235">
        <v>1244</v>
      </c>
      <c r="E34" s="235">
        <v>2288</v>
      </c>
      <c r="F34" s="235">
        <v>4</v>
      </c>
      <c r="G34" s="236">
        <v>591</v>
      </c>
      <c r="H34" s="236">
        <v>461</v>
      </c>
      <c r="I34" s="235">
        <v>1028</v>
      </c>
      <c r="J34" s="235">
        <v>873</v>
      </c>
      <c r="K34" s="235">
        <v>555</v>
      </c>
      <c r="L34" s="235">
        <v>261</v>
      </c>
      <c r="M34" s="235">
        <v>89</v>
      </c>
      <c r="N34" s="236">
        <v>53</v>
      </c>
    </row>
    <row r="35" spans="1:14" ht="12">
      <c r="A35" s="202" t="s">
        <v>1151</v>
      </c>
      <c r="B35" s="209">
        <f>SUM(C35:E35)</f>
        <v>3752</v>
      </c>
      <c r="C35" s="237">
        <v>487</v>
      </c>
      <c r="D35" s="235">
        <v>1252</v>
      </c>
      <c r="E35" s="235">
        <v>2013</v>
      </c>
      <c r="F35" s="235">
        <v>2</v>
      </c>
      <c r="G35" s="236">
        <v>587</v>
      </c>
      <c r="H35" s="236">
        <v>508</v>
      </c>
      <c r="I35" s="235">
        <v>996</v>
      </c>
      <c r="J35" s="235">
        <v>863</v>
      </c>
      <c r="K35" s="235">
        <v>519</v>
      </c>
      <c r="L35" s="235">
        <v>184</v>
      </c>
      <c r="M35" s="235">
        <v>75</v>
      </c>
      <c r="N35" s="236">
        <v>18</v>
      </c>
    </row>
    <row r="36" spans="1:14" ht="12">
      <c r="A36" s="202" t="s">
        <v>1153</v>
      </c>
      <c r="B36" s="209">
        <f>SUM(C36:E36)</f>
        <v>3566</v>
      </c>
      <c r="C36" s="237">
        <v>118</v>
      </c>
      <c r="D36" s="235">
        <v>1836</v>
      </c>
      <c r="E36" s="235">
        <v>1612</v>
      </c>
      <c r="F36" s="235">
        <v>0</v>
      </c>
      <c r="G36" s="236">
        <v>254</v>
      </c>
      <c r="H36" s="236">
        <v>280</v>
      </c>
      <c r="I36" s="235">
        <v>658</v>
      </c>
      <c r="J36" s="235">
        <v>688</v>
      </c>
      <c r="K36" s="235">
        <v>718</v>
      </c>
      <c r="L36" s="235">
        <v>485</v>
      </c>
      <c r="M36" s="235">
        <v>267</v>
      </c>
      <c r="N36" s="236">
        <v>216</v>
      </c>
    </row>
    <row r="37" spans="1:14" ht="12">
      <c r="A37" s="202" t="s">
        <v>1155</v>
      </c>
      <c r="B37" s="209">
        <f>SUM(C37:E37)</f>
        <v>3034</v>
      </c>
      <c r="C37" s="237">
        <v>348</v>
      </c>
      <c r="D37" s="235">
        <v>1208</v>
      </c>
      <c r="E37" s="235">
        <v>1478</v>
      </c>
      <c r="F37" s="235">
        <v>4</v>
      </c>
      <c r="G37" s="236">
        <v>508</v>
      </c>
      <c r="H37" s="236">
        <v>365</v>
      </c>
      <c r="I37" s="235">
        <v>681</v>
      </c>
      <c r="J37" s="235">
        <v>526</v>
      </c>
      <c r="K37" s="235">
        <v>387</v>
      </c>
      <c r="L37" s="235">
        <v>292</v>
      </c>
      <c r="M37" s="235">
        <v>153</v>
      </c>
      <c r="N37" s="236">
        <v>118</v>
      </c>
    </row>
    <row r="38" spans="1:14" ht="7.5" customHeight="1">
      <c r="A38" s="202"/>
      <c r="B38" s="235"/>
      <c r="C38" s="235"/>
      <c r="D38" s="235"/>
      <c r="E38" s="235"/>
      <c r="F38" s="235"/>
      <c r="G38" s="236"/>
      <c r="H38" s="236"/>
      <c r="I38" s="235"/>
      <c r="J38" s="235"/>
      <c r="K38" s="235"/>
      <c r="L38" s="235"/>
      <c r="M38" s="235"/>
      <c r="N38" s="236"/>
    </row>
    <row r="39" spans="1:14" ht="12">
      <c r="A39" s="202" t="s">
        <v>1157</v>
      </c>
      <c r="B39" s="209">
        <f aca="true" t="shared" si="7" ref="B39:B45">SUM(C39:E39)</f>
        <v>1313</v>
      </c>
      <c r="C39" s="237">
        <v>114</v>
      </c>
      <c r="D39" s="235">
        <v>359</v>
      </c>
      <c r="E39" s="235">
        <v>840</v>
      </c>
      <c r="F39" s="235">
        <v>2</v>
      </c>
      <c r="G39" s="236">
        <v>219</v>
      </c>
      <c r="H39" s="236">
        <v>222</v>
      </c>
      <c r="I39" s="235">
        <v>476</v>
      </c>
      <c r="J39" s="235">
        <v>244</v>
      </c>
      <c r="K39" s="235">
        <v>86</v>
      </c>
      <c r="L39" s="235">
        <v>30</v>
      </c>
      <c r="M39" s="235">
        <v>20</v>
      </c>
      <c r="N39" s="236">
        <v>14</v>
      </c>
    </row>
    <row r="40" spans="1:14" ht="12">
      <c r="A40" s="202" t="s">
        <v>1159</v>
      </c>
      <c r="B40" s="209">
        <f t="shared" si="7"/>
        <v>1269</v>
      </c>
      <c r="C40" s="237">
        <v>74</v>
      </c>
      <c r="D40" s="235">
        <v>265</v>
      </c>
      <c r="E40" s="235">
        <v>930</v>
      </c>
      <c r="F40" s="235">
        <v>1</v>
      </c>
      <c r="G40" s="236">
        <v>215</v>
      </c>
      <c r="H40" s="236">
        <v>211</v>
      </c>
      <c r="I40" s="235">
        <v>422</v>
      </c>
      <c r="J40" s="235">
        <v>243</v>
      </c>
      <c r="K40" s="235">
        <v>115</v>
      </c>
      <c r="L40" s="235">
        <v>43</v>
      </c>
      <c r="M40" s="235">
        <v>13</v>
      </c>
      <c r="N40" s="236">
        <v>6</v>
      </c>
    </row>
    <row r="41" spans="1:14" ht="12">
      <c r="A41" s="202" t="s">
        <v>1161</v>
      </c>
      <c r="B41" s="209">
        <f t="shared" si="7"/>
        <v>2416</v>
      </c>
      <c r="C41" s="237">
        <v>97</v>
      </c>
      <c r="D41" s="235">
        <v>516</v>
      </c>
      <c r="E41" s="235">
        <v>1803</v>
      </c>
      <c r="F41" s="235">
        <v>2</v>
      </c>
      <c r="G41" s="236">
        <v>423</v>
      </c>
      <c r="H41" s="236">
        <v>385</v>
      </c>
      <c r="I41" s="235">
        <v>695</v>
      </c>
      <c r="J41" s="235">
        <v>500</v>
      </c>
      <c r="K41" s="235">
        <v>266</v>
      </c>
      <c r="L41" s="235">
        <v>93</v>
      </c>
      <c r="M41" s="235">
        <v>24</v>
      </c>
      <c r="N41" s="236">
        <v>28</v>
      </c>
    </row>
    <row r="42" spans="1:14" ht="12">
      <c r="A42" s="202" t="s">
        <v>1163</v>
      </c>
      <c r="B42" s="209">
        <f t="shared" si="7"/>
        <v>1204</v>
      </c>
      <c r="C42" s="237">
        <v>48</v>
      </c>
      <c r="D42" s="235">
        <v>97</v>
      </c>
      <c r="E42" s="235">
        <v>1059</v>
      </c>
      <c r="F42" s="235">
        <v>1</v>
      </c>
      <c r="G42" s="236">
        <v>297</v>
      </c>
      <c r="H42" s="236">
        <v>280</v>
      </c>
      <c r="I42" s="235">
        <v>428</v>
      </c>
      <c r="J42" s="235">
        <v>139</v>
      </c>
      <c r="K42" s="235">
        <v>41</v>
      </c>
      <c r="L42" s="235">
        <v>12</v>
      </c>
      <c r="M42" s="235">
        <v>3</v>
      </c>
      <c r="N42" s="236">
        <v>3</v>
      </c>
    </row>
    <row r="43" spans="1:14" ht="12">
      <c r="A43" s="202" t="s">
        <v>1165</v>
      </c>
      <c r="B43" s="209">
        <f t="shared" si="7"/>
        <v>1707</v>
      </c>
      <c r="C43" s="237">
        <v>217</v>
      </c>
      <c r="D43" s="235">
        <v>577</v>
      </c>
      <c r="E43" s="235">
        <v>913</v>
      </c>
      <c r="F43" s="235">
        <v>3</v>
      </c>
      <c r="G43" s="236">
        <v>213</v>
      </c>
      <c r="H43" s="236">
        <v>205</v>
      </c>
      <c r="I43" s="235">
        <v>550</v>
      </c>
      <c r="J43" s="235">
        <v>382</v>
      </c>
      <c r="K43" s="235">
        <v>184</v>
      </c>
      <c r="L43" s="235">
        <v>98</v>
      </c>
      <c r="M43" s="235">
        <v>47</v>
      </c>
      <c r="N43" s="236">
        <v>25</v>
      </c>
    </row>
    <row r="44" spans="1:14" ht="12">
      <c r="A44" s="202" t="s">
        <v>1117</v>
      </c>
      <c r="B44" s="209">
        <f t="shared" si="7"/>
        <v>1253</v>
      </c>
      <c r="C44" s="237">
        <v>68</v>
      </c>
      <c r="D44" s="235">
        <v>409</v>
      </c>
      <c r="E44" s="235">
        <v>776</v>
      </c>
      <c r="F44" s="235">
        <v>0</v>
      </c>
      <c r="G44" s="236">
        <v>219</v>
      </c>
      <c r="H44" s="236">
        <v>203</v>
      </c>
      <c r="I44" s="235">
        <v>380</v>
      </c>
      <c r="J44" s="235">
        <v>225</v>
      </c>
      <c r="K44" s="235">
        <v>130</v>
      </c>
      <c r="L44" s="235">
        <v>62</v>
      </c>
      <c r="M44" s="235">
        <v>25</v>
      </c>
      <c r="N44" s="236">
        <v>9</v>
      </c>
    </row>
    <row r="45" spans="1:14" ht="12">
      <c r="A45" s="202" t="s">
        <v>1118</v>
      </c>
      <c r="B45" s="209">
        <f t="shared" si="7"/>
        <v>1451</v>
      </c>
      <c r="C45" s="237">
        <v>36</v>
      </c>
      <c r="D45" s="235">
        <v>478</v>
      </c>
      <c r="E45" s="235">
        <v>937</v>
      </c>
      <c r="F45" s="235">
        <v>0</v>
      </c>
      <c r="G45" s="236">
        <v>147</v>
      </c>
      <c r="H45" s="236">
        <v>150</v>
      </c>
      <c r="I45" s="235">
        <v>300</v>
      </c>
      <c r="J45" s="235">
        <v>279</v>
      </c>
      <c r="K45" s="235">
        <v>247</v>
      </c>
      <c r="L45" s="235">
        <v>176</v>
      </c>
      <c r="M45" s="235">
        <v>71</v>
      </c>
      <c r="N45" s="236">
        <v>81</v>
      </c>
    </row>
    <row r="46" spans="1:14" ht="8.25" customHeight="1">
      <c r="A46" s="202"/>
      <c r="B46" s="235"/>
      <c r="C46" s="235"/>
      <c r="D46" s="235"/>
      <c r="E46" s="235"/>
      <c r="F46" s="235"/>
      <c r="G46" s="236"/>
      <c r="H46" s="236"/>
      <c r="I46" s="235"/>
      <c r="J46" s="235"/>
      <c r="K46" s="235"/>
      <c r="L46" s="235"/>
      <c r="M46" s="235"/>
      <c r="N46" s="236"/>
    </row>
    <row r="47" spans="1:14" ht="12">
      <c r="A47" s="202" t="s">
        <v>1121</v>
      </c>
      <c r="B47" s="209">
        <f aca="true" t="shared" si="8" ref="B47:B53">SUM(C47:E47)</f>
        <v>1038</v>
      </c>
      <c r="C47" s="237">
        <v>25</v>
      </c>
      <c r="D47" s="235">
        <v>267</v>
      </c>
      <c r="E47" s="235">
        <v>746</v>
      </c>
      <c r="F47" s="235">
        <v>0</v>
      </c>
      <c r="G47" s="236">
        <v>87</v>
      </c>
      <c r="H47" s="236">
        <v>90</v>
      </c>
      <c r="I47" s="235">
        <v>204</v>
      </c>
      <c r="J47" s="235">
        <v>196</v>
      </c>
      <c r="K47" s="235">
        <v>151</v>
      </c>
      <c r="L47" s="235">
        <v>112</v>
      </c>
      <c r="M47" s="235">
        <v>74</v>
      </c>
      <c r="N47" s="236">
        <v>124</v>
      </c>
    </row>
    <row r="48" spans="1:14" ht="12">
      <c r="A48" s="202" t="s">
        <v>1122</v>
      </c>
      <c r="B48" s="209">
        <f t="shared" si="8"/>
        <v>1560</v>
      </c>
      <c r="C48" s="237">
        <v>47</v>
      </c>
      <c r="D48" s="235">
        <v>557</v>
      </c>
      <c r="E48" s="235">
        <v>956</v>
      </c>
      <c r="F48" s="235">
        <v>0</v>
      </c>
      <c r="G48" s="236">
        <v>144</v>
      </c>
      <c r="H48" s="236">
        <v>169</v>
      </c>
      <c r="I48" s="235">
        <v>299</v>
      </c>
      <c r="J48" s="235">
        <v>280</v>
      </c>
      <c r="K48" s="235">
        <v>239</v>
      </c>
      <c r="L48" s="235">
        <v>196</v>
      </c>
      <c r="M48" s="235">
        <v>102</v>
      </c>
      <c r="N48" s="236">
        <v>131</v>
      </c>
    </row>
    <row r="49" spans="1:14" ht="12">
      <c r="A49" s="202" t="s">
        <v>1124</v>
      </c>
      <c r="B49" s="209">
        <f t="shared" si="8"/>
        <v>1085</v>
      </c>
      <c r="C49" s="237">
        <v>30</v>
      </c>
      <c r="D49" s="235">
        <v>412</v>
      </c>
      <c r="E49" s="235">
        <v>643</v>
      </c>
      <c r="F49" s="235">
        <v>0</v>
      </c>
      <c r="G49" s="236">
        <v>109</v>
      </c>
      <c r="H49" s="236">
        <v>116</v>
      </c>
      <c r="I49" s="235">
        <v>227</v>
      </c>
      <c r="J49" s="235">
        <v>168</v>
      </c>
      <c r="K49" s="235">
        <v>136</v>
      </c>
      <c r="L49" s="235">
        <v>132</v>
      </c>
      <c r="M49" s="235">
        <v>88</v>
      </c>
      <c r="N49" s="236">
        <v>109</v>
      </c>
    </row>
    <row r="50" spans="1:14" ht="12">
      <c r="A50" s="202" t="s">
        <v>1126</v>
      </c>
      <c r="B50" s="209">
        <f t="shared" si="8"/>
        <v>1491</v>
      </c>
      <c r="C50" s="237">
        <v>33</v>
      </c>
      <c r="D50" s="235">
        <v>292</v>
      </c>
      <c r="E50" s="235">
        <v>1166</v>
      </c>
      <c r="F50" s="235">
        <v>5</v>
      </c>
      <c r="G50" s="236">
        <v>248</v>
      </c>
      <c r="H50" s="236">
        <v>177</v>
      </c>
      <c r="I50" s="235">
        <v>300</v>
      </c>
      <c r="J50" s="235">
        <v>225</v>
      </c>
      <c r="K50" s="235">
        <v>182</v>
      </c>
      <c r="L50" s="235">
        <v>106</v>
      </c>
      <c r="M50" s="235">
        <v>66</v>
      </c>
      <c r="N50" s="236">
        <v>182</v>
      </c>
    </row>
    <row r="51" spans="1:14" ht="12">
      <c r="A51" s="202" t="s">
        <v>1128</v>
      </c>
      <c r="B51" s="209">
        <f t="shared" si="8"/>
        <v>767</v>
      </c>
      <c r="C51" s="237">
        <v>17</v>
      </c>
      <c r="D51" s="235">
        <v>275</v>
      </c>
      <c r="E51" s="235">
        <v>475</v>
      </c>
      <c r="F51" s="235">
        <v>0</v>
      </c>
      <c r="G51" s="236">
        <v>75</v>
      </c>
      <c r="H51" s="236">
        <v>79</v>
      </c>
      <c r="I51" s="235">
        <v>163</v>
      </c>
      <c r="J51" s="235">
        <v>145</v>
      </c>
      <c r="K51" s="235">
        <v>138</v>
      </c>
      <c r="L51" s="235">
        <v>67</v>
      </c>
      <c r="M51" s="235">
        <v>51</v>
      </c>
      <c r="N51" s="236">
        <v>49</v>
      </c>
    </row>
    <row r="52" spans="1:14" ht="12">
      <c r="A52" s="202" t="s">
        <v>1130</v>
      </c>
      <c r="B52" s="209">
        <f t="shared" si="8"/>
        <v>1045</v>
      </c>
      <c r="C52" s="237">
        <v>64</v>
      </c>
      <c r="D52" s="235">
        <v>470</v>
      </c>
      <c r="E52" s="235">
        <v>511</v>
      </c>
      <c r="F52" s="235">
        <v>3</v>
      </c>
      <c r="G52" s="236">
        <v>87</v>
      </c>
      <c r="H52" s="236">
        <v>70</v>
      </c>
      <c r="I52" s="235">
        <v>152</v>
      </c>
      <c r="J52" s="235">
        <v>162</v>
      </c>
      <c r="K52" s="235">
        <v>153</v>
      </c>
      <c r="L52" s="235">
        <v>127</v>
      </c>
      <c r="M52" s="235">
        <v>110</v>
      </c>
      <c r="N52" s="236">
        <v>181</v>
      </c>
    </row>
    <row r="53" spans="1:14" ht="12">
      <c r="A53" s="202" t="s">
        <v>1131</v>
      </c>
      <c r="B53" s="209">
        <f t="shared" si="8"/>
        <v>1116</v>
      </c>
      <c r="C53" s="237">
        <v>31</v>
      </c>
      <c r="D53" s="235">
        <v>320</v>
      </c>
      <c r="E53" s="235">
        <v>765</v>
      </c>
      <c r="F53" s="235">
        <v>0</v>
      </c>
      <c r="G53" s="236">
        <v>143</v>
      </c>
      <c r="H53" s="236">
        <v>113</v>
      </c>
      <c r="I53" s="235">
        <v>297</v>
      </c>
      <c r="J53" s="235">
        <v>218</v>
      </c>
      <c r="K53" s="235">
        <v>138</v>
      </c>
      <c r="L53" s="235">
        <v>91</v>
      </c>
      <c r="M53" s="235">
        <v>64</v>
      </c>
      <c r="N53" s="236">
        <v>52</v>
      </c>
    </row>
    <row r="54" spans="1:14" ht="8.25" customHeight="1">
      <c r="A54" s="202"/>
      <c r="B54" s="235"/>
      <c r="C54" s="235"/>
      <c r="D54" s="235"/>
      <c r="E54" s="235"/>
      <c r="F54" s="235"/>
      <c r="G54" s="236"/>
      <c r="H54" s="236"/>
      <c r="I54" s="235"/>
      <c r="J54" s="235"/>
      <c r="K54" s="235"/>
      <c r="L54" s="235"/>
      <c r="M54" s="235"/>
      <c r="N54" s="236"/>
    </row>
    <row r="55" spans="1:14" ht="12">
      <c r="A55" s="202" t="s">
        <v>1134</v>
      </c>
      <c r="B55" s="209">
        <f>SUM(C55:E55)</f>
        <v>3046</v>
      </c>
      <c r="C55" s="237">
        <v>299</v>
      </c>
      <c r="D55" s="235">
        <v>1287</v>
      </c>
      <c r="E55" s="235">
        <v>1460</v>
      </c>
      <c r="F55" s="235">
        <v>1</v>
      </c>
      <c r="G55" s="236">
        <v>345</v>
      </c>
      <c r="H55" s="236">
        <v>300</v>
      </c>
      <c r="I55" s="235">
        <v>636</v>
      </c>
      <c r="J55" s="235">
        <v>564</v>
      </c>
      <c r="K55" s="235">
        <v>432</v>
      </c>
      <c r="L55" s="235">
        <v>349</v>
      </c>
      <c r="M55" s="235">
        <v>177</v>
      </c>
      <c r="N55" s="236">
        <v>242</v>
      </c>
    </row>
    <row r="56" spans="1:14" ht="12">
      <c r="A56" s="202" t="s">
        <v>1256</v>
      </c>
      <c r="B56" s="209">
        <f>SUM(C56:E56)</f>
        <v>2972</v>
      </c>
      <c r="C56" s="237">
        <v>171</v>
      </c>
      <c r="D56" s="235">
        <v>1439</v>
      </c>
      <c r="E56" s="235">
        <v>1362</v>
      </c>
      <c r="F56" s="235">
        <v>1</v>
      </c>
      <c r="G56" s="236">
        <v>291</v>
      </c>
      <c r="H56" s="236">
        <v>271</v>
      </c>
      <c r="I56" s="235">
        <v>532</v>
      </c>
      <c r="J56" s="235">
        <v>423</v>
      </c>
      <c r="K56" s="235">
        <v>353</v>
      </c>
      <c r="L56" s="235">
        <v>347</v>
      </c>
      <c r="M56" s="235">
        <v>286</v>
      </c>
      <c r="N56" s="236">
        <v>468</v>
      </c>
    </row>
    <row r="57" spans="1:14" ht="12">
      <c r="A57" s="202" t="s">
        <v>1138</v>
      </c>
      <c r="B57" s="209">
        <f>SUM(C57:E57)</f>
        <v>1155</v>
      </c>
      <c r="C57" s="237">
        <v>48</v>
      </c>
      <c r="D57" s="235">
        <v>265</v>
      </c>
      <c r="E57" s="235">
        <v>842</v>
      </c>
      <c r="F57" s="235">
        <v>0</v>
      </c>
      <c r="G57" s="236">
        <v>150</v>
      </c>
      <c r="H57" s="236">
        <v>159</v>
      </c>
      <c r="I57" s="235">
        <v>330</v>
      </c>
      <c r="J57" s="235">
        <v>215</v>
      </c>
      <c r="K57" s="235">
        <v>144</v>
      </c>
      <c r="L57" s="235">
        <v>61</v>
      </c>
      <c r="M57" s="235">
        <v>45</v>
      </c>
      <c r="N57" s="236">
        <v>51</v>
      </c>
    </row>
    <row r="58" spans="1:14" ht="12">
      <c r="A58" s="202" t="s">
        <v>1140</v>
      </c>
      <c r="B58" s="209">
        <f>SUM(C58:E58)</f>
        <v>2648</v>
      </c>
      <c r="C58" s="237">
        <v>164</v>
      </c>
      <c r="D58" s="235">
        <v>792</v>
      </c>
      <c r="E58" s="235">
        <v>1692</v>
      </c>
      <c r="F58" s="235">
        <v>0</v>
      </c>
      <c r="G58" s="236">
        <v>534</v>
      </c>
      <c r="H58" s="236">
        <v>369</v>
      </c>
      <c r="I58" s="235">
        <v>738</v>
      </c>
      <c r="J58" s="235">
        <v>456</v>
      </c>
      <c r="K58" s="235">
        <v>265</v>
      </c>
      <c r="L58" s="235">
        <v>154</v>
      </c>
      <c r="M58" s="235">
        <v>65</v>
      </c>
      <c r="N58" s="236">
        <v>67</v>
      </c>
    </row>
    <row r="59" spans="1:14" ht="12">
      <c r="A59" s="202" t="s">
        <v>1142</v>
      </c>
      <c r="B59" s="209">
        <f>SUM(C59:E59)</f>
        <v>1571</v>
      </c>
      <c r="C59" s="237">
        <v>53</v>
      </c>
      <c r="D59" s="235">
        <v>545</v>
      </c>
      <c r="E59" s="235">
        <v>973</v>
      </c>
      <c r="F59" s="235">
        <v>6</v>
      </c>
      <c r="G59" s="236">
        <v>169</v>
      </c>
      <c r="H59" s="236">
        <v>181</v>
      </c>
      <c r="I59" s="235">
        <v>347</v>
      </c>
      <c r="J59" s="235">
        <v>267</v>
      </c>
      <c r="K59" s="235">
        <v>204</v>
      </c>
      <c r="L59" s="235">
        <v>177</v>
      </c>
      <c r="M59" s="235">
        <v>108</v>
      </c>
      <c r="N59" s="236">
        <v>112</v>
      </c>
    </row>
    <row r="60" spans="1:14" ht="8.25" customHeight="1">
      <c r="A60" s="202"/>
      <c r="B60" s="235"/>
      <c r="C60" s="235"/>
      <c r="D60" s="235"/>
      <c r="E60" s="235"/>
      <c r="F60" s="235"/>
      <c r="G60" s="236"/>
      <c r="H60" s="236"/>
      <c r="I60" s="235"/>
      <c r="J60" s="235"/>
      <c r="K60" s="235"/>
      <c r="L60" s="235"/>
      <c r="M60" s="235"/>
      <c r="N60" s="236"/>
    </row>
    <row r="61" spans="1:14" ht="12">
      <c r="A61" s="202" t="s">
        <v>1145</v>
      </c>
      <c r="B61" s="209">
        <f aca="true" t="shared" si="9" ref="B61:B72">SUM(C61:E61)</f>
        <v>1068</v>
      </c>
      <c r="C61" s="237">
        <v>42</v>
      </c>
      <c r="D61" s="235">
        <v>327</v>
      </c>
      <c r="E61" s="235">
        <v>699</v>
      </c>
      <c r="F61" s="235">
        <v>1</v>
      </c>
      <c r="G61" s="236">
        <v>146</v>
      </c>
      <c r="H61" s="236">
        <v>135</v>
      </c>
      <c r="I61" s="235">
        <v>204</v>
      </c>
      <c r="J61" s="238">
        <v>133</v>
      </c>
      <c r="K61" s="235">
        <v>94</v>
      </c>
      <c r="L61" s="235">
        <v>81</v>
      </c>
      <c r="M61" s="235">
        <v>98</v>
      </c>
      <c r="N61" s="236">
        <v>176</v>
      </c>
    </row>
    <row r="62" spans="1:14" ht="12">
      <c r="A62" s="202" t="s">
        <v>1146</v>
      </c>
      <c r="B62" s="209">
        <f t="shared" si="9"/>
        <v>2050</v>
      </c>
      <c r="C62" s="237">
        <v>94</v>
      </c>
      <c r="D62" s="235">
        <v>1034</v>
      </c>
      <c r="E62" s="235">
        <v>922</v>
      </c>
      <c r="F62" s="235">
        <v>7</v>
      </c>
      <c r="G62" s="236">
        <v>198</v>
      </c>
      <c r="H62" s="236">
        <v>180</v>
      </c>
      <c r="I62" s="235">
        <v>293</v>
      </c>
      <c r="J62" s="235">
        <v>187</v>
      </c>
      <c r="K62" s="235">
        <v>184</v>
      </c>
      <c r="L62" s="235">
        <v>207</v>
      </c>
      <c r="M62" s="235">
        <v>256</v>
      </c>
      <c r="N62" s="236">
        <v>538</v>
      </c>
    </row>
    <row r="63" spans="1:14" ht="12">
      <c r="A63" s="202" t="s">
        <v>1148</v>
      </c>
      <c r="B63" s="209">
        <f t="shared" si="9"/>
        <v>1612</v>
      </c>
      <c r="C63" s="237">
        <v>108</v>
      </c>
      <c r="D63" s="235">
        <v>834</v>
      </c>
      <c r="E63" s="235">
        <v>670</v>
      </c>
      <c r="F63" s="235">
        <v>1</v>
      </c>
      <c r="G63" s="236">
        <v>92</v>
      </c>
      <c r="H63" s="236">
        <v>122</v>
      </c>
      <c r="I63" s="235">
        <v>178</v>
      </c>
      <c r="J63" s="235">
        <v>145</v>
      </c>
      <c r="K63" s="235">
        <v>159</v>
      </c>
      <c r="L63" s="235">
        <v>143</v>
      </c>
      <c r="M63" s="235">
        <v>184</v>
      </c>
      <c r="N63" s="236">
        <v>588</v>
      </c>
    </row>
    <row r="64" spans="1:14" ht="12">
      <c r="A64" s="202" t="s">
        <v>1150</v>
      </c>
      <c r="B64" s="209">
        <f t="shared" si="9"/>
        <v>1514</v>
      </c>
      <c r="C64" s="237">
        <v>79</v>
      </c>
      <c r="D64" s="235">
        <v>790</v>
      </c>
      <c r="E64" s="235">
        <v>645</v>
      </c>
      <c r="F64" s="235">
        <v>7</v>
      </c>
      <c r="G64" s="236">
        <v>160</v>
      </c>
      <c r="H64" s="236">
        <v>98</v>
      </c>
      <c r="I64" s="235">
        <v>192</v>
      </c>
      <c r="J64" s="235">
        <v>133</v>
      </c>
      <c r="K64" s="235">
        <v>138</v>
      </c>
      <c r="L64" s="235">
        <v>154</v>
      </c>
      <c r="M64" s="235">
        <v>156</v>
      </c>
      <c r="N64" s="236">
        <v>476</v>
      </c>
    </row>
    <row r="65" spans="1:14" ht="12">
      <c r="A65" s="202" t="s">
        <v>1152</v>
      </c>
      <c r="B65" s="209">
        <f t="shared" si="9"/>
        <v>1178</v>
      </c>
      <c r="C65" s="237">
        <v>52</v>
      </c>
      <c r="D65" s="235">
        <v>567</v>
      </c>
      <c r="E65" s="235">
        <v>559</v>
      </c>
      <c r="F65" s="235">
        <v>2</v>
      </c>
      <c r="G65" s="236">
        <v>77</v>
      </c>
      <c r="H65" s="236">
        <v>87</v>
      </c>
      <c r="I65" s="235">
        <v>173</v>
      </c>
      <c r="J65" s="235">
        <v>151</v>
      </c>
      <c r="K65" s="235">
        <v>175</v>
      </c>
      <c r="L65" s="235">
        <v>166</v>
      </c>
      <c r="M65" s="235">
        <v>131</v>
      </c>
      <c r="N65" s="236">
        <v>216</v>
      </c>
    </row>
    <row r="66" spans="1:14" ht="12">
      <c r="A66" s="202" t="s">
        <v>1154</v>
      </c>
      <c r="B66" s="209">
        <f t="shared" si="9"/>
        <v>933</v>
      </c>
      <c r="C66" s="237">
        <v>28</v>
      </c>
      <c r="D66" s="235">
        <v>585</v>
      </c>
      <c r="E66" s="235">
        <v>320</v>
      </c>
      <c r="F66" s="235">
        <v>0</v>
      </c>
      <c r="G66" s="236">
        <v>70</v>
      </c>
      <c r="H66" s="236">
        <v>49</v>
      </c>
      <c r="I66" s="235">
        <v>87</v>
      </c>
      <c r="J66" s="235">
        <v>69</v>
      </c>
      <c r="K66" s="235">
        <v>78</v>
      </c>
      <c r="L66" s="235">
        <v>81</v>
      </c>
      <c r="M66" s="235">
        <v>110</v>
      </c>
      <c r="N66" s="236">
        <v>389</v>
      </c>
    </row>
    <row r="67" spans="1:14" ht="12">
      <c r="A67" s="202" t="s">
        <v>1156</v>
      </c>
      <c r="B67" s="209">
        <f t="shared" si="9"/>
        <v>948</v>
      </c>
      <c r="C67" s="237">
        <v>12</v>
      </c>
      <c r="D67" s="235">
        <v>162</v>
      </c>
      <c r="E67" s="235">
        <v>774</v>
      </c>
      <c r="F67" s="235">
        <v>2</v>
      </c>
      <c r="G67" s="236">
        <v>110</v>
      </c>
      <c r="H67" s="236">
        <v>81</v>
      </c>
      <c r="I67" s="235">
        <v>209</v>
      </c>
      <c r="J67" s="235">
        <v>190</v>
      </c>
      <c r="K67" s="235">
        <v>145</v>
      </c>
      <c r="L67" s="235">
        <v>107</v>
      </c>
      <c r="M67" s="235">
        <v>58</v>
      </c>
      <c r="N67" s="236">
        <v>46</v>
      </c>
    </row>
    <row r="68" spans="1:14" ht="12">
      <c r="A68" s="202" t="s">
        <v>1158</v>
      </c>
      <c r="B68" s="209">
        <f t="shared" si="9"/>
        <v>1157</v>
      </c>
      <c r="C68" s="237">
        <v>32</v>
      </c>
      <c r="D68" s="235">
        <v>84</v>
      </c>
      <c r="E68" s="235">
        <v>1041</v>
      </c>
      <c r="F68" s="235">
        <v>0</v>
      </c>
      <c r="G68" s="236">
        <v>265</v>
      </c>
      <c r="H68" s="236">
        <v>246</v>
      </c>
      <c r="I68" s="235">
        <v>326</v>
      </c>
      <c r="J68" s="235">
        <v>175</v>
      </c>
      <c r="K68" s="235">
        <v>85</v>
      </c>
      <c r="L68" s="235">
        <v>37</v>
      </c>
      <c r="M68" s="235">
        <v>12</v>
      </c>
      <c r="N68" s="236">
        <v>11</v>
      </c>
    </row>
    <row r="69" spans="1:14" ht="12">
      <c r="A69" s="202" t="s">
        <v>1160</v>
      </c>
      <c r="B69" s="209">
        <f t="shared" si="9"/>
        <v>2486</v>
      </c>
      <c r="C69" s="237">
        <v>174</v>
      </c>
      <c r="D69" s="235">
        <v>751</v>
      </c>
      <c r="E69" s="235">
        <v>1561</v>
      </c>
      <c r="F69" s="235">
        <v>3</v>
      </c>
      <c r="G69" s="236">
        <v>443</v>
      </c>
      <c r="H69" s="236">
        <v>292</v>
      </c>
      <c r="I69" s="235">
        <v>457</v>
      </c>
      <c r="J69" s="235">
        <v>278</v>
      </c>
      <c r="K69" s="235">
        <v>233</v>
      </c>
      <c r="L69" s="235">
        <v>213</v>
      </c>
      <c r="M69" s="235">
        <v>179</v>
      </c>
      <c r="N69" s="236">
        <v>388</v>
      </c>
    </row>
    <row r="70" spans="1:14" ht="12">
      <c r="A70" s="202" t="s">
        <v>1162</v>
      </c>
      <c r="B70" s="209">
        <f t="shared" si="9"/>
        <v>937</v>
      </c>
      <c r="C70" s="237">
        <v>24</v>
      </c>
      <c r="D70" s="235">
        <v>311</v>
      </c>
      <c r="E70" s="235">
        <v>602</v>
      </c>
      <c r="F70" s="235">
        <v>0</v>
      </c>
      <c r="G70" s="236">
        <v>115</v>
      </c>
      <c r="H70" s="236">
        <v>116</v>
      </c>
      <c r="I70" s="235">
        <v>200</v>
      </c>
      <c r="J70" s="235">
        <v>129</v>
      </c>
      <c r="K70" s="235">
        <v>93</v>
      </c>
      <c r="L70" s="235">
        <v>105</v>
      </c>
      <c r="M70" s="235">
        <v>73</v>
      </c>
      <c r="N70" s="236">
        <v>106</v>
      </c>
    </row>
    <row r="71" spans="1:14" ht="12">
      <c r="A71" s="202" t="s">
        <v>1164</v>
      </c>
      <c r="B71" s="209">
        <f t="shared" si="9"/>
        <v>771</v>
      </c>
      <c r="C71" s="237">
        <v>29</v>
      </c>
      <c r="D71" s="235">
        <v>234</v>
      </c>
      <c r="E71" s="235">
        <v>508</v>
      </c>
      <c r="F71" s="235">
        <v>2</v>
      </c>
      <c r="G71" s="236">
        <v>121</v>
      </c>
      <c r="H71" s="236">
        <v>89</v>
      </c>
      <c r="I71" s="235">
        <v>122</v>
      </c>
      <c r="J71" s="235">
        <v>108</v>
      </c>
      <c r="K71" s="235">
        <v>97</v>
      </c>
      <c r="L71" s="235">
        <v>85</v>
      </c>
      <c r="M71" s="235">
        <v>55</v>
      </c>
      <c r="N71" s="236">
        <v>92</v>
      </c>
    </row>
    <row r="72" spans="1:14" ht="12">
      <c r="A72" s="196" t="s">
        <v>1166</v>
      </c>
      <c r="B72" s="239">
        <f t="shared" si="9"/>
        <v>1137</v>
      </c>
      <c r="C72" s="240">
        <v>77</v>
      </c>
      <c r="D72" s="241">
        <v>358</v>
      </c>
      <c r="E72" s="241">
        <v>702</v>
      </c>
      <c r="F72" s="241">
        <v>3</v>
      </c>
      <c r="G72" s="242">
        <v>159</v>
      </c>
      <c r="H72" s="242">
        <v>138</v>
      </c>
      <c r="I72" s="241">
        <v>233</v>
      </c>
      <c r="J72" s="241">
        <v>168</v>
      </c>
      <c r="K72" s="241">
        <v>141</v>
      </c>
      <c r="L72" s="241">
        <v>108</v>
      </c>
      <c r="M72" s="241">
        <v>64</v>
      </c>
      <c r="N72" s="242">
        <v>123</v>
      </c>
    </row>
    <row r="73" spans="1:14" ht="12">
      <c r="A73" s="243" t="s">
        <v>1257</v>
      </c>
      <c r="B73" s="244"/>
      <c r="C73" s="244"/>
      <c r="D73" s="244"/>
      <c r="E73" s="244"/>
      <c r="F73" s="244"/>
      <c r="G73" s="244"/>
      <c r="H73" s="245"/>
      <c r="I73" s="244"/>
      <c r="J73" s="244"/>
      <c r="K73" s="244"/>
      <c r="L73" s="244"/>
      <c r="M73" s="244"/>
      <c r="N73" s="245"/>
    </row>
    <row r="74" spans="1:14" ht="12">
      <c r="A74" s="244"/>
      <c r="B74" s="244"/>
      <c r="C74" s="244"/>
      <c r="D74" s="244"/>
      <c r="E74" s="244"/>
      <c r="F74" s="244"/>
      <c r="G74" s="244"/>
      <c r="H74" s="245"/>
      <c r="I74" s="244"/>
      <c r="J74" s="244"/>
      <c r="K74" s="244"/>
      <c r="L74" s="244"/>
      <c r="M74" s="244"/>
      <c r="N74" s="245"/>
    </row>
    <row r="75" spans="1:14" ht="12">
      <c r="A75" s="244"/>
      <c r="B75" s="244"/>
      <c r="C75" s="244"/>
      <c r="D75" s="244"/>
      <c r="E75" s="244"/>
      <c r="F75" s="244"/>
      <c r="G75" s="244"/>
      <c r="H75" s="245"/>
      <c r="I75" s="244"/>
      <c r="J75" s="244"/>
      <c r="K75" s="244"/>
      <c r="L75" s="244"/>
      <c r="M75" s="244"/>
      <c r="N75" s="245"/>
    </row>
    <row r="76" spans="1:14" ht="12">
      <c r="A76" s="244"/>
      <c r="B76" s="244"/>
      <c r="C76" s="244"/>
      <c r="D76" s="244"/>
      <c r="E76" s="244"/>
      <c r="F76" s="244"/>
      <c r="G76" s="244"/>
      <c r="H76" s="245"/>
      <c r="I76" s="244"/>
      <c r="J76" s="244"/>
      <c r="K76" s="244"/>
      <c r="L76" s="244"/>
      <c r="M76" s="244"/>
      <c r="N76" s="245"/>
    </row>
    <row r="77" spans="1:14" ht="12">
      <c r="A77" s="244"/>
      <c r="B77" s="244"/>
      <c r="C77" s="244"/>
      <c r="D77" s="244"/>
      <c r="E77" s="244"/>
      <c r="F77" s="244"/>
      <c r="G77" s="244"/>
      <c r="H77" s="245"/>
      <c r="I77" s="244"/>
      <c r="J77" s="244"/>
      <c r="K77" s="244"/>
      <c r="L77" s="244"/>
      <c r="M77" s="244"/>
      <c r="N77" s="245"/>
    </row>
    <row r="78" spans="1:14" ht="12">
      <c r="A78" s="244"/>
      <c r="B78" s="244"/>
      <c r="C78" s="244"/>
      <c r="D78" s="244"/>
      <c r="E78" s="244"/>
      <c r="F78" s="244"/>
      <c r="G78" s="244"/>
      <c r="H78" s="245"/>
      <c r="I78" s="244"/>
      <c r="J78" s="244"/>
      <c r="K78" s="244"/>
      <c r="L78" s="244"/>
      <c r="M78" s="244"/>
      <c r="N78" s="245"/>
    </row>
    <row r="79" spans="1:14" ht="12">
      <c r="A79" s="244"/>
      <c r="B79" s="244"/>
      <c r="C79" s="244"/>
      <c r="D79" s="244"/>
      <c r="E79" s="244"/>
      <c r="F79" s="244"/>
      <c r="G79" s="244"/>
      <c r="H79" s="245"/>
      <c r="I79" s="244"/>
      <c r="J79" s="244"/>
      <c r="K79" s="244"/>
      <c r="L79" s="244"/>
      <c r="M79" s="244"/>
      <c r="N79" s="245"/>
    </row>
    <row r="80" spans="1:14" ht="12">
      <c r="A80" s="244"/>
      <c r="B80" s="244"/>
      <c r="C80" s="244"/>
      <c r="D80" s="244"/>
      <c r="E80" s="244"/>
      <c r="F80" s="244"/>
      <c r="G80" s="244"/>
      <c r="H80" s="245"/>
      <c r="I80" s="244"/>
      <c r="J80" s="244"/>
      <c r="K80" s="244"/>
      <c r="L80" s="244"/>
      <c r="M80" s="244"/>
      <c r="N80" s="245"/>
    </row>
    <row r="81" spans="1:14" ht="12">
      <c r="A81" s="244"/>
      <c r="B81" s="244"/>
      <c r="C81" s="244"/>
      <c r="D81" s="244"/>
      <c r="E81" s="244"/>
      <c r="F81" s="244"/>
      <c r="G81" s="244"/>
      <c r="H81" s="245"/>
      <c r="I81" s="244"/>
      <c r="J81" s="244"/>
      <c r="K81" s="244"/>
      <c r="L81" s="244"/>
      <c r="M81" s="244"/>
      <c r="N81" s="245"/>
    </row>
    <row r="82" spans="1:14" ht="12">
      <c r="A82" s="244"/>
      <c r="B82" s="244"/>
      <c r="C82" s="244"/>
      <c r="D82" s="244"/>
      <c r="E82" s="244"/>
      <c r="F82" s="244"/>
      <c r="G82" s="244"/>
      <c r="H82" s="245"/>
      <c r="I82" s="244"/>
      <c r="J82" s="244"/>
      <c r="K82" s="244"/>
      <c r="L82" s="244"/>
      <c r="M82" s="244"/>
      <c r="N82" s="245"/>
    </row>
    <row r="83" spans="1:14" ht="12">
      <c r="A83" s="244"/>
      <c r="B83" s="244"/>
      <c r="C83" s="244"/>
      <c r="D83" s="244"/>
      <c r="E83" s="244"/>
      <c r="F83" s="244"/>
      <c r="G83" s="244"/>
      <c r="H83" s="245"/>
      <c r="I83" s="244"/>
      <c r="J83" s="244"/>
      <c r="K83" s="244"/>
      <c r="L83" s="244"/>
      <c r="M83" s="244"/>
      <c r="N83" s="245"/>
    </row>
    <row r="84" spans="1:14" ht="12">
      <c r="A84" s="244"/>
      <c r="B84" s="244"/>
      <c r="C84" s="244"/>
      <c r="D84" s="244"/>
      <c r="E84" s="244"/>
      <c r="F84" s="244"/>
      <c r="G84" s="244"/>
      <c r="H84" s="245"/>
      <c r="I84" s="244"/>
      <c r="J84" s="244"/>
      <c r="K84" s="244"/>
      <c r="L84" s="244"/>
      <c r="M84" s="244"/>
      <c r="N84" s="245"/>
    </row>
    <row r="85" spans="1:14" ht="12">
      <c r="A85" s="244"/>
      <c r="B85" s="244"/>
      <c r="C85" s="244"/>
      <c r="D85" s="244"/>
      <c r="E85" s="244"/>
      <c r="F85" s="244"/>
      <c r="G85" s="244"/>
      <c r="H85" s="245"/>
      <c r="I85" s="244"/>
      <c r="J85" s="244"/>
      <c r="K85" s="244"/>
      <c r="L85" s="244"/>
      <c r="M85" s="244"/>
      <c r="N85" s="245"/>
    </row>
    <row r="86" spans="1:14" ht="12">
      <c r="A86" s="244"/>
      <c r="B86" s="244"/>
      <c r="C86" s="244"/>
      <c r="D86" s="244"/>
      <c r="E86" s="244"/>
      <c r="F86" s="244"/>
      <c r="G86" s="244"/>
      <c r="H86" s="245"/>
      <c r="I86" s="244"/>
      <c r="J86" s="244"/>
      <c r="K86" s="244"/>
      <c r="L86" s="244"/>
      <c r="M86" s="244"/>
      <c r="N86" s="245"/>
    </row>
    <row r="87" spans="1:14" ht="12">
      <c r="A87" s="244"/>
      <c r="B87" s="244"/>
      <c r="C87" s="244"/>
      <c r="D87" s="244"/>
      <c r="E87" s="244"/>
      <c r="F87" s="244"/>
      <c r="G87" s="244"/>
      <c r="H87" s="245"/>
      <c r="I87" s="244"/>
      <c r="J87" s="244"/>
      <c r="K87" s="244"/>
      <c r="L87" s="244"/>
      <c r="M87" s="244"/>
      <c r="N87" s="245"/>
    </row>
    <row r="88" spans="1:14" ht="12">
      <c r="A88" s="244"/>
      <c r="B88" s="244"/>
      <c r="C88" s="244"/>
      <c r="D88" s="244"/>
      <c r="E88" s="244"/>
      <c r="F88" s="244"/>
      <c r="G88" s="244"/>
      <c r="H88" s="245"/>
      <c r="I88" s="244"/>
      <c r="J88" s="244"/>
      <c r="K88" s="244"/>
      <c r="L88" s="244"/>
      <c r="M88" s="244"/>
      <c r="N88" s="245"/>
    </row>
    <row r="89" spans="1:14" ht="12">
      <c r="A89" s="244"/>
      <c r="B89" s="244"/>
      <c r="C89" s="244"/>
      <c r="D89" s="244"/>
      <c r="E89" s="244"/>
      <c r="F89" s="244"/>
      <c r="G89" s="244"/>
      <c r="H89" s="245"/>
      <c r="I89" s="244"/>
      <c r="J89" s="244"/>
      <c r="K89" s="244"/>
      <c r="L89" s="244"/>
      <c r="M89" s="244"/>
      <c r="N89" s="245"/>
    </row>
    <row r="90" spans="1:14" ht="12">
      <c r="A90" s="244"/>
      <c r="B90" s="244"/>
      <c r="C90" s="244"/>
      <c r="D90" s="244"/>
      <c r="E90" s="244"/>
      <c r="F90" s="244"/>
      <c r="G90" s="244"/>
      <c r="H90" s="245"/>
      <c r="I90" s="244"/>
      <c r="J90" s="244"/>
      <c r="K90" s="244"/>
      <c r="L90" s="244"/>
      <c r="M90" s="244"/>
      <c r="N90" s="245"/>
    </row>
    <row r="91" spans="1:14" ht="12">
      <c r="A91" s="244"/>
      <c r="B91" s="244"/>
      <c r="C91" s="244"/>
      <c r="D91" s="244"/>
      <c r="E91" s="244"/>
      <c r="F91" s="244"/>
      <c r="G91" s="244"/>
      <c r="H91" s="245"/>
      <c r="I91" s="244"/>
      <c r="J91" s="244"/>
      <c r="K91" s="244"/>
      <c r="L91" s="244"/>
      <c r="M91" s="244"/>
      <c r="N91" s="245"/>
    </row>
    <row r="92" spans="1:14" ht="12">
      <c r="A92" s="244"/>
      <c r="B92" s="244"/>
      <c r="C92" s="244"/>
      <c r="D92" s="244"/>
      <c r="E92" s="244"/>
      <c r="F92" s="244"/>
      <c r="G92" s="244"/>
      <c r="H92" s="245"/>
      <c r="I92" s="244"/>
      <c r="J92" s="244"/>
      <c r="K92" s="244"/>
      <c r="L92" s="244"/>
      <c r="M92" s="244"/>
      <c r="N92" s="245"/>
    </row>
    <row r="93" spans="1:14" ht="12">
      <c r="A93" s="244"/>
      <c r="B93" s="244"/>
      <c r="C93" s="244"/>
      <c r="D93" s="244"/>
      <c r="E93" s="244"/>
      <c r="F93" s="244"/>
      <c r="G93" s="244"/>
      <c r="H93" s="245"/>
      <c r="I93" s="244"/>
      <c r="J93" s="244"/>
      <c r="K93" s="244"/>
      <c r="L93" s="244"/>
      <c r="M93" s="244"/>
      <c r="N93" s="245"/>
    </row>
    <row r="94" spans="1:14" ht="12">
      <c r="A94" s="244"/>
      <c r="B94" s="244"/>
      <c r="C94" s="244"/>
      <c r="D94" s="244"/>
      <c r="E94" s="244"/>
      <c r="F94" s="244"/>
      <c r="G94" s="244"/>
      <c r="H94" s="245"/>
      <c r="I94" s="244"/>
      <c r="J94" s="244"/>
      <c r="K94" s="244"/>
      <c r="L94" s="244"/>
      <c r="M94" s="244"/>
      <c r="N94" s="245"/>
    </row>
    <row r="95" spans="1:14" ht="12">
      <c r="A95" s="244"/>
      <c r="B95" s="244"/>
      <c r="C95" s="244"/>
      <c r="D95" s="244"/>
      <c r="E95" s="244"/>
      <c r="F95" s="244"/>
      <c r="G95" s="244"/>
      <c r="H95" s="245"/>
      <c r="I95" s="244"/>
      <c r="J95" s="244"/>
      <c r="K95" s="244"/>
      <c r="L95" s="244"/>
      <c r="M95" s="244"/>
      <c r="N95" s="245"/>
    </row>
    <row r="96" spans="1:14" ht="12">
      <c r="A96" s="244"/>
      <c r="B96" s="244"/>
      <c r="C96" s="244"/>
      <c r="D96" s="244"/>
      <c r="E96" s="244"/>
      <c r="F96" s="244"/>
      <c r="G96" s="244"/>
      <c r="H96" s="245"/>
      <c r="I96" s="244"/>
      <c r="J96" s="244"/>
      <c r="K96" s="244"/>
      <c r="L96" s="244"/>
      <c r="M96" s="244"/>
      <c r="N96" s="245"/>
    </row>
    <row r="97" spans="1:14" ht="12">
      <c r="A97" s="244"/>
      <c r="B97" s="244"/>
      <c r="C97" s="244"/>
      <c r="D97" s="244"/>
      <c r="E97" s="244"/>
      <c r="F97" s="244"/>
      <c r="G97" s="244"/>
      <c r="H97" s="245"/>
      <c r="I97" s="244"/>
      <c r="J97" s="244"/>
      <c r="K97" s="244"/>
      <c r="L97" s="244"/>
      <c r="M97" s="244"/>
      <c r="N97" s="245"/>
    </row>
    <row r="98" spans="1:14" ht="12">
      <c r="A98" s="244"/>
      <c r="B98" s="244"/>
      <c r="C98" s="244"/>
      <c r="D98" s="244"/>
      <c r="E98" s="244"/>
      <c r="F98" s="244"/>
      <c r="G98" s="244"/>
      <c r="H98" s="245"/>
      <c r="I98" s="244"/>
      <c r="J98" s="244"/>
      <c r="K98" s="244"/>
      <c r="L98" s="244"/>
      <c r="M98" s="244"/>
      <c r="N98" s="245"/>
    </row>
    <row r="99" spans="1:14" ht="12">
      <c r="A99" s="244"/>
      <c r="B99" s="244"/>
      <c r="C99" s="244"/>
      <c r="D99" s="244"/>
      <c r="E99" s="244"/>
      <c r="F99" s="244"/>
      <c r="G99" s="244"/>
      <c r="H99" s="245"/>
      <c r="I99" s="244"/>
      <c r="J99" s="244"/>
      <c r="K99" s="244"/>
      <c r="L99" s="244"/>
      <c r="M99" s="244"/>
      <c r="N99" s="245"/>
    </row>
    <row r="100" spans="1:14" ht="12">
      <c r="A100" s="244"/>
      <c r="B100" s="244"/>
      <c r="C100" s="244"/>
      <c r="D100" s="244"/>
      <c r="E100" s="244"/>
      <c r="F100" s="244"/>
      <c r="G100" s="244"/>
      <c r="H100" s="245"/>
      <c r="I100" s="244"/>
      <c r="J100" s="244"/>
      <c r="K100" s="244"/>
      <c r="L100" s="244"/>
      <c r="M100" s="244"/>
      <c r="N100" s="245"/>
    </row>
    <row r="101" spans="1:14" ht="12">
      <c r="A101" s="244"/>
      <c r="B101" s="244"/>
      <c r="C101" s="244"/>
      <c r="D101" s="244"/>
      <c r="E101" s="244"/>
      <c r="F101" s="244"/>
      <c r="G101" s="244"/>
      <c r="H101" s="245"/>
      <c r="I101" s="244"/>
      <c r="J101" s="244"/>
      <c r="K101" s="244"/>
      <c r="L101" s="244"/>
      <c r="M101" s="244"/>
      <c r="N101" s="245"/>
    </row>
    <row r="102" spans="1:14" ht="12">
      <c r="A102" s="244"/>
      <c r="B102" s="244"/>
      <c r="C102" s="244"/>
      <c r="D102" s="244"/>
      <c r="E102" s="244"/>
      <c r="F102" s="244"/>
      <c r="G102" s="244"/>
      <c r="H102" s="245"/>
      <c r="I102" s="244"/>
      <c r="J102" s="244"/>
      <c r="K102" s="244"/>
      <c r="L102" s="244"/>
      <c r="M102" s="244"/>
      <c r="N102" s="245"/>
    </row>
    <row r="103" spans="1:14" ht="12">
      <c r="A103" s="244"/>
      <c r="B103" s="244"/>
      <c r="C103" s="244"/>
      <c r="D103" s="244"/>
      <c r="E103" s="244"/>
      <c r="F103" s="244"/>
      <c r="G103" s="244"/>
      <c r="H103" s="245"/>
      <c r="I103" s="244"/>
      <c r="J103" s="244"/>
      <c r="K103" s="244"/>
      <c r="L103" s="244"/>
      <c r="M103" s="244"/>
      <c r="N103" s="245"/>
    </row>
    <row r="104" spans="1:14" ht="12">
      <c r="A104" s="244"/>
      <c r="B104" s="244"/>
      <c r="C104" s="244"/>
      <c r="D104" s="244"/>
      <c r="E104" s="244"/>
      <c r="F104" s="244"/>
      <c r="G104" s="244"/>
      <c r="H104" s="245"/>
      <c r="I104" s="244"/>
      <c r="J104" s="244"/>
      <c r="K104" s="244"/>
      <c r="L104" s="244"/>
      <c r="M104" s="244"/>
      <c r="N104" s="245"/>
    </row>
    <row r="105" spans="1:14" ht="12">
      <c r="A105" s="244"/>
      <c r="B105" s="244"/>
      <c r="C105" s="244"/>
      <c r="D105" s="244"/>
      <c r="E105" s="244"/>
      <c r="F105" s="244"/>
      <c r="G105" s="244"/>
      <c r="H105" s="245"/>
      <c r="I105" s="244"/>
      <c r="J105" s="244"/>
      <c r="K105" s="244"/>
      <c r="L105" s="244"/>
      <c r="M105" s="244"/>
      <c r="N105" s="245"/>
    </row>
    <row r="106" spans="1:14" ht="12">
      <c r="A106" s="244"/>
      <c r="B106" s="244"/>
      <c r="C106" s="244"/>
      <c r="D106" s="244"/>
      <c r="E106" s="244"/>
      <c r="F106" s="244"/>
      <c r="G106" s="244"/>
      <c r="H106" s="245"/>
      <c r="I106" s="244"/>
      <c r="J106" s="244"/>
      <c r="K106" s="244"/>
      <c r="L106" s="244"/>
      <c r="M106" s="244"/>
      <c r="N106" s="245"/>
    </row>
    <row r="107" spans="1:14" ht="12">
      <c r="A107" s="244"/>
      <c r="B107" s="244"/>
      <c r="C107" s="244"/>
      <c r="D107" s="244"/>
      <c r="E107" s="244"/>
      <c r="F107" s="244"/>
      <c r="G107" s="244"/>
      <c r="H107" s="245"/>
      <c r="I107" s="244"/>
      <c r="J107" s="244"/>
      <c r="K107" s="244"/>
      <c r="L107" s="244"/>
      <c r="M107" s="244"/>
      <c r="N107" s="245"/>
    </row>
    <row r="108" spans="1:14" ht="12">
      <c r="A108" s="244"/>
      <c r="B108" s="244"/>
      <c r="C108" s="244"/>
      <c r="D108" s="244"/>
      <c r="E108" s="244"/>
      <c r="F108" s="244"/>
      <c r="G108" s="244"/>
      <c r="H108" s="245"/>
      <c r="I108" s="244"/>
      <c r="J108" s="244"/>
      <c r="K108" s="244"/>
      <c r="L108" s="244"/>
      <c r="M108" s="244"/>
      <c r="N108" s="245"/>
    </row>
    <row r="109" spans="1:14" ht="12">
      <c r="A109" s="244"/>
      <c r="B109" s="244"/>
      <c r="C109" s="244"/>
      <c r="D109" s="244"/>
      <c r="E109" s="244"/>
      <c r="F109" s="244"/>
      <c r="G109" s="244"/>
      <c r="H109" s="245"/>
      <c r="I109" s="244"/>
      <c r="J109" s="244"/>
      <c r="K109" s="244"/>
      <c r="L109" s="244"/>
      <c r="M109" s="244"/>
      <c r="N109" s="245"/>
    </row>
    <row r="110" spans="1:14" ht="12">
      <c r="A110" s="244"/>
      <c r="B110" s="244"/>
      <c r="C110" s="244"/>
      <c r="D110" s="244"/>
      <c r="E110" s="244"/>
      <c r="F110" s="244"/>
      <c r="G110" s="244"/>
      <c r="H110" s="245"/>
      <c r="I110" s="244"/>
      <c r="J110" s="244"/>
      <c r="K110" s="244"/>
      <c r="L110" s="244"/>
      <c r="M110" s="244"/>
      <c r="N110" s="245"/>
    </row>
    <row r="111" spans="1:14" ht="12">
      <c r="A111" s="244"/>
      <c r="B111" s="244"/>
      <c r="C111" s="244"/>
      <c r="D111" s="244"/>
      <c r="E111" s="244"/>
      <c r="F111" s="244"/>
      <c r="G111" s="244"/>
      <c r="H111" s="245"/>
      <c r="I111" s="244"/>
      <c r="J111" s="244"/>
      <c r="K111" s="244"/>
      <c r="L111" s="244"/>
      <c r="M111" s="244"/>
      <c r="N111" s="245"/>
    </row>
    <row r="112" spans="1:14" ht="12">
      <c r="A112" s="244"/>
      <c r="B112" s="244"/>
      <c r="C112" s="244"/>
      <c r="D112" s="244"/>
      <c r="E112" s="244"/>
      <c r="F112" s="244"/>
      <c r="G112" s="244"/>
      <c r="H112" s="245"/>
      <c r="I112" s="244"/>
      <c r="J112" s="244"/>
      <c r="K112" s="244"/>
      <c r="L112" s="244"/>
      <c r="M112" s="244"/>
      <c r="N112" s="245"/>
    </row>
    <row r="113" spans="1:14" ht="12">
      <c r="A113" s="244"/>
      <c r="B113" s="244"/>
      <c r="C113" s="244"/>
      <c r="D113" s="244"/>
      <c r="E113" s="244"/>
      <c r="F113" s="244"/>
      <c r="G113" s="244"/>
      <c r="H113" s="245"/>
      <c r="I113" s="244"/>
      <c r="J113" s="244"/>
      <c r="K113" s="244"/>
      <c r="L113" s="244"/>
      <c r="M113" s="244"/>
      <c r="N113" s="245"/>
    </row>
    <row r="114" spans="1:14" ht="12">
      <c r="A114" s="244"/>
      <c r="B114" s="244"/>
      <c r="C114" s="244"/>
      <c r="D114" s="244"/>
      <c r="E114" s="244"/>
      <c r="F114" s="244"/>
      <c r="G114" s="244"/>
      <c r="H114" s="245"/>
      <c r="I114" s="244"/>
      <c r="J114" s="244"/>
      <c r="K114" s="244"/>
      <c r="L114" s="244"/>
      <c r="M114" s="244"/>
      <c r="N114" s="245"/>
    </row>
    <row r="115" spans="1:14" ht="12">
      <c r="A115" s="244"/>
      <c r="B115" s="244"/>
      <c r="C115" s="244"/>
      <c r="D115" s="244"/>
      <c r="E115" s="244"/>
      <c r="F115" s="244"/>
      <c r="G115" s="244"/>
      <c r="H115" s="245"/>
      <c r="I115" s="244"/>
      <c r="J115" s="244"/>
      <c r="K115" s="244"/>
      <c r="L115" s="244"/>
      <c r="M115" s="244"/>
      <c r="N115" s="245"/>
    </row>
    <row r="116" spans="1:14" ht="12">
      <c r="A116" s="244"/>
      <c r="B116" s="244"/>
      <c r="C116" s="244"/>
      <c r="D116" s="244"/>
      <c r="E116" s="244"/>
      <c r="F116" s="244"/>
      <c r="G116" s="244"/>
      <c r="H116" s="245"/>
      <c r="I116" s="244"/>
      <c r="J116" s="244"/>
      <c r="K116" s="244"/>
      <c r="L116" s="244"/>
      <c r="M116" s="244"/>
      <c r="N116" s="245"/>
    </row>
    <row r="117" spans="1:14" ht="12">
      <c r="A117" s="244"/>
      <c r="B117" s="244"/>
      <c r="C117" s="244"/>
      <c r="D117" s="244"/>
      <c r="E117" s="244"/>
      <c r="F117" s="244"/>
      <c r="G117" s="244"/>
      <c r="H117" s="245"/>
      <c r="I117" s="244"/>
      <c r="J117" s="244"/>
      <c r="K117" s="244"/>
      <c r="L117" s="244"/>
      <c r="M117" s="244"/>
      <c r="N117" s="245"/>
    </row>
    <row r="118" spans="1:14" ht="12">
      <c r="A118" s="244"/>
      <c r="B118" s="244"/>
      <c r="C118" s="244"/>
      <c r="D118" s="244"/>
      <c r="E118" s="244"/>
      <c r="F118" s="244"/>
      <c r="G118" s="244"/>
      <c r="H118" s="245"/>
      <c r="I118" s="244"/>
      <c r="J118" s="244"/>
      <c r="K118" s="244"/>
      <c r="L118" s="244"/>
      <c r="M118" s="244"/>
      <c r="N118" s="245"/>
    </row>
    <row r="119" spans="1:14" ht="12">
      <c r="A119" s="244"/>
      <c r="B119" s="244"/>
      <c r="C119" s="244"/>
      <c r="D119" s="244"/>
      <c r="E119" s="244"/>
      <c r="F119" s="244"/>
      <c r="G119" s="244"/>
      <c r="H119" s="245"/>
      <c r="I119" s="244"/>
      <c r="J119" s="244"/>
      <c r="K119" s="244"/>
      <c r="L119" s="244"/>
      <c r="M119" s="244"/>
      <c r="N119" s="245"/>
    </row>
    <row r="120" spans="1:14" ht="12">
      <c r="A120" s="244"/>
      <c r="B120" s="244"/>
      <c r="C120" s="244"/>
      <c r="D120" s="244"/>
      <c r="E120" s="244"/>
      <c r="F120" s="244"/>
      <c r="G120" s="244"/>
      <c r="H120" s="245"/>
      <c r="I120" s="244"/>
      <c r="J120" s="244"/>
      <c r="K120" s="244"/>
      <c r="L120" s="244"/>
      <c r="M120" s="244"/>
      <c r="N120" s="245"/>
    </row>
    <row r="121" spans="1:14" ht="12">
      <c r="A121" s="244"/>
      <c r="B121" s="244"/>
      <c r="C121" s="244"/>
      <c r="D121" s="244"/>
      <c r="E121" s="244"/>
      <c r="F121" s="244"/>
      <c r="G121" s="244"/>
      <c r="H121" s="245"/>
      <c r="I121" s="244"/>
      <c r="J121" s="244"/>
      <c r="K121" s="244"/>
      <c r="L121" s="244"/>
      <c r="M121" s="244"/>
      <c r="N121" s="245"/>
    </row>
    <row r="122" spans="1:14" ht="12">
      <c r="A122" s="244"/>
      <c r="B122" s="244"/>
      <c r="C122" s="244"/>
      <c r="D122" s="244"/>
      <c r="E122" s="244"/>
      <c r="F122" s="244"/>
      <c r="G122" s="244"/>
      <c r="H122" s="245"/>
      <c r="I122" s="244"/>
      <c r="J122" s="244"/>
      <c r="K122" s="244"/>
      <c r="L122" s="244"/>
      <c r="M122" s="244"/>
      <c r="N122" s="245"/>
    </row>
  </sheetData>
  <mergeCells count="3">
    <mergeCell ref="B3:B4"/>
    <mergeCell ref="D3:E3"/>
    <mergeCell ref="F3:M3"/>
  </mergeCells>
  <printOptions/>
  <pageMargins left="0.75" right="0.75" top="1" bottom="1" header="0.512" footer="0.512"/>
  <pageSetup orientation="portrait" paperSize="8" r:id="rId1"/>
</worksheet>
</file>

<file path=xl/worksheets/sheet8.xml><?xml version="1.0" encoding="utf-8"?>
<worksheet xmlns="http://schemas.openxmlformats.org/spreadsheetml/2006/main" xmlns:r="http://schemas.openxmlformats.org/officeDocument/2006/relationships">
  <dimension ref="B1:BS76"/>
  <sheetViews>
    <sheetView workbookViewId="0" topLeftCell="A1">
      <selection activeCell="A1" sqref="A1"/>
    </sheetView>
  </sheetViews>
  <sheetFormatPr defaultColWidth="9.00390625" defaultRowHeight="13.5"/>
  <cols>
    <col min="1" max="1" width="2.625" style="246" customWidth="1"/>
    <col min="2" max="2" width="10.625" style="246" customWidth="1"/>
    <col min="3" max="3" width="9.625" style="248" customWidth="1"/>
    <col min="4" max="4" width="12.25390625" style="249" customWidth="1"/>
    <col min="5" max="5" width="9.625" style="246" customWidth="1"/>
    <col min="6" max="6" width="12.625" style="246" customWidth="1"/>
    <col min="7" max="7" width="9.625" style="246" customWidth="1"/>
    <col min="8" max="8" width="11.50390625" style="249" customWidth="1"/>
    <col min="9" max="9" width="9.625" style="246" customWidth="1"/>
    <col min="10" max="10" width="11.00390625" style="246" customWidth="1"/>
    <col min="11" max="15" width="9.625" style="246" customWidth="1"/>
    <col min="16" max="16" width="11.25390625" style="249" customWidth="1"/>
    <col min="17" max="17" width="9.625" style="246" customWidth="1"/>
    <col min="18" max="18" width="11.50390625" style="246" customWidth="1"/>
    <col min="19" max="24" width="9.625" style="246" customWidth="1"/>
    <col min="25" max="16384" width="9.00390625" style="246" customWidth="1"/>
  </cols>
  <sheetData>
    <row r="1" ht="14.25">
      <c r="B1" s="247" t="s">
        <v>1286</v>
      </c>
    </row>
    <row r="2" spans="23:24" ht="12.75" thickBot="1">
      <c r="W2" s="248"/>
      <c r="X2" s="250" t="s">
        <v>1261</v>
      </c>
    </row>
    <row r="3" spans="2:24" ht="14.25" customHeight="1" thickTop="1">
      <c r="B3" s="1287" t="s">
        <v>1262</v>
      </c>
      <c r="C3" s="1289" t="s">
        <v>1263</v>
      </c>
      <c r="D3" s="1290"/>
      <c r="E3" s="1291" t="s">
        <v>1264</v>
      </c>
      <c r="F3" s="1292"/>
      <c r="G3" s="1293" t="s">
        <v>1265</v>
      </c>
      <c r="H3" s="1294"/>
      <c r="I3" s="1294"/>
      <c r="J3" s="1294"/>
      <c r="K3" s="1294"/>
      <c r="L3" s="1294"/>
      <c r="M3" s="1294"/>
      <c r="N3" s="1295"/>
      <c r="O3" s="1202" t="s">
        <v>1266</v>
      </c>
      <c r="P3" s="1203"/>
      <c r="Q3" s="1203"/>
      <c r="R3" s="1203"/>
      <c r="S3" s="1203"/>
      <c r="T3" s="1203"/>
      <c r="U3" s="1203"/>
      <c r="V3" s="1203"/>
      <c r="W3" s="1203"/>
      <c r="X3" s="1204"/>
    </row>
    <row r="4" spans="2:24" ht="13.5">
      <c r="B4" s="1288"/>
      <c r="C4" s="1229" t="s">
        <v>1267</v>
      </c>
      <c r="D4" s="1216" t="s">
        <v>1268</v>
      </c>
      <c r="E4" s="1223" t="s">
        <v>1269</v>
      </c>
      <c r="F4" s="1213" t="s">
        <v>1270</v>
      </c>
      <c r="G4" s="1214" t="s">
        <v>1271</v>
      </c>
      <c r="H4" s="1215"/>
      <c r="I4" s="1210" t="s">
        <v>1272</v>
      </c>
      <c r="J4" s="1211"/>
      <c r="K4" s="1210" t="s">
        <v>1273</v>
      </c>
      <c r="L4" s="1211"/>
      <c r="M4" s="1205" t="s">
        <v>1274</v>
      </c>
      <c r="N4" s="1284"/>
      <c r="O4" s="1285" t="s">
        <v>1275</v>
      </c>
      <c r="P4" s="1286"/>
      <c r="Q4" s="1205" t="s">
        <v>1276</v>
      </c>
      <c r="R4" s="1206"/>
      <c r="S4" s="1207"/>
      <c r="T4" s="1208"/>
      <c r="U4" s="1281" t="s">
        <v>1277</v>
      </c>
      <c r="V4" s="1212"/>
      <c r="W4" s="1199" t="s">
        <v>1278</v>
      </c>
      <c r="X4" s="1200"/>
    </row>
    <row r="5" spans="2:24" ht="14.25" customHeight="1">
      <c r="B5" s="1219" t="s">
        <v>1230</v>
      </c>
      <c r="C5" s="1221"/>
      <c r="D5" s="1222"/>
      <c r="E5" s="1224"/>
      <c r="F5" s="1224"/>
      <c r="G5" s="1229" t="s">
        <v>1231</v>
      </c>
      <c r="H5" s="1216" t="s">
        <v>1279</v>
      </c>
      <c r="I5" s="1229" t="s">
        <v>1231</v>
      </c>
      <c r="J5" s="1229" t="s">
        <v>1279</v>
      </c>
      <c r="K5" s="1229" t="s">
        <v>1231</v>
      </c>
      <c r="L5" s="1229" t="s">
        <v>1279</v>
      </c>
      <c r="M5" s="1229" t="s">
        <v>1231</v>
      </c>
      <c r="N5" s="1229" t="s">
        <v>1279</v>
      </c>
      <c r="O5" s="1229" t="s">
        <v>1231</v>
      </c>
      <c r="P5" s="1216" t="s">
        <v>1279</v>
      </c>
      <c r="Q5" s="1225" t="s">
        <v>1231</v>
      </c>
      <c r="R5" s="1225" t="s">
        <v>1279</v>
      </c>
      <c r="S5" s="1209" t="s">
        <v>1280</v>
      </c>
      <c r="T5" s="1196"/>
      <c r="U5" s="1282"/>
      <c r="V5" s="1283"/>
      <c r="W5" s="1194"/>
      <c r="X5" s="1195"/>
    </row>
    <row r="6" spans="2:24" ht="14.25" customHeight="1">
      <c r="B6" s="1219"/>
      <c r="C6" s="1221"/>
      <c r="D6" s="1222"/>
      <c r="E6" s="1224"/>
      <c r="F6" s="1224"/>
      <c r="G6" s="1225"/>
      <c r="H6" s="1217"/>
      <c r="I6" s="1225"/>
      <c r="J6" s="1225"/>
      <c r="K6" s="1225"/>
      <c r="L6" s="1225"/>
      <c r="M6" s="1225"/>
      <c r="N6" s="1225"/>
      <c r="O6" s="1225"/>
      <c r="P6" s="1217"/>
      <c r="Q6" s="1225"/>
      <c r="R6" s="1225"/>
      <c r="S6" s="1197"/>
      <c r="T6" s="1198"/>
      <c r="U6" s="1229" t="s">
        <v>1231</v>
      </c>
      <c r="V6" s="1212" t="s">
        <v>1279</v>
      </c>
      <c r="W6" s="1229" t="s">
        <v>1231</v>
      </c>
      <c r="X6" s="1212" t="s">
        <v>1279</v>
      </c>
    </row>
    <row r="7" spans="2:24" ht="15" customHeight="1">
      <c r="B7" s="1220"/>
      <c r="C7" s="1226"/>
      <c r="D7" s="1218"/>
      <c r="E7" s="1224"/>
      <c r="F7" s="1224"/>
      <c r="G7" s="1226"/>
      <c r="H7" s="1218"/>
      <c r="I7" s="1226"/>
      <c r="J7" s="1226"/>
      <c r="K7" s="1226"/>
      <c r="L7" s="1226"/>
      <c r="M7" s="1226"/>
      <c r="N7" s="1226"/>
      <c r="O7" s="1226"/>
      <c r="P7" s="1218"/>
      <c r="Q7" s="1226"/>
      <c r="R7" s="1226"/>
      <c r="S7" s="252" t="s">
        <v>1231</v>
      </c>
      <c r="T7" s="253" t="s">
        <v>1279</v>
      </c>
      <c r="U7" s="1220"/>
      <c r="V7" s="1201"/>
      <c r="W7" s="1220"/>
      <c r="X7" s="1201"/>
    </row>
    <row r="8" spans="2:24" ht="15" customHeight="1">
      <c r="B8" s="251"/>
      <c r="C8" s="255"/>
      <c r="D8" s="256"/>
      <c r="E8" s="257"/>
      <c r="F8" s="257"/>
      <c r="G8" s="255"/>
      <c r="H8" s="256"/>
      <c r="I8" s="255"/>
      <c r="J8" s="255"/>
      <c r="K8" s="255"/>
      <c r="L8" s="255"/>
      <c r="M8" s="255"/>
      <c r="N8" s="255"/>
      <c r="O8" s="255"/>
      <c r="P8" s="256"/>
      <c r="Q8" s="255"/>
      <c r="R8" s="255"/>
      <c r="S8" s="252"/>
      <c r="T8" s="252"/>
      <c r="U8" s="255"/>
      <c r="V8" s="255"/>
      <c r="W8" s="252"/>
      <c r="X8" s="252"/>
    </row>
    <row r="9" spans="2:24" ht="15" customHeight="1">
      <c r="B9" s="258" t="s">
        <v>1281</v>
      </c>
      <c r="C9" s="259">
        <v>105432</v>
      </c>
      <c r="D9" s="260">
        <v>12968977</v>
      </c>
      <c r="E9" s="261">
        <v>98397</v>
      </c>
      <c r="F9" s="261">
        <v>10136500</v>
      </c>
      <c r="G9" s="259">
        <v>41027</v>
      </c>
      <c r="H9" s="260">
        <v>1396689</v>
      </c>
      <c r="I9" s="259">
        <v>29491</v>
      </c>
      <c r="J9" s="259">
        <v>937203</v>
      </c>
      <c r="K9" s="259">
        <v>12873</v>
      </c>
      <c r="L9" s="259">
        <v>404128</v>
      </c>
      <c r="M9" s="259">
        <v>2305</v>
      </c>
      <c r="N9" s="259">
        <v>55358</v>
      </c>
      <c r="O9" s="259">
        <v>93606</v>
      </c>
      <c r="P9" s="260">
        <v>1435788</v>
      </c>
      <c r="Q9" s="259">
        <v>92144</v>
      </c>
      <c r="R9" s="259">
        <v>1145937</v>
      </c>
      <c r="S9" s="262" t="s">
        <v>1282</v>
      </c>
      <c r="T9" s="262" t="s">
        <v>1282</v>
      </c>
      <c r="U9" s="259">
        <v>2680</v>
      </c>
      <c r="V9" s="259">
        <v>112905</v>
      </c>
      <c r="W9" s="259">
        <v>12273</v>
      </c>
      <c r="X9" s="259">
        <v>176946</v>
      </c>
    </row>
    <row r="10" spans="2:31" ht="14.25" customHeight="1">
      <c r="B10" s="263" t="s">
        <v>1259</v>
      </c>
      <c r="C10" s="261">
        <v>104441</v>
      </c>
      <c r="D10" s="264">
        <v>12971668</v>
      </c>
      <c r="E10" s="261">
        <v>97505</v>
      </c>
      <c r="F10" s="261">
        <v>10168341</v>
      </c>
      <c r="G10" s="261">
        <v>40450</v>
      </c>
      <c r="H10" s="264">
        <v>1396782</v>
      </c>
      <c r="I10" s="261">
        <v>30108</v>
      </c>
      <c r="J10" s="261">
        <v>975213</v>
      </c>
      <c r="K10" s="261">
        <v>11634</v>
      </c>
      <c r="L10" s="261">
        <v>371619</v>
      </c>
      <c r="M10" s="261">
        <v>1968</v>
      </c>
      <c r="N10" s="261">
        <v>49950</v>
      </c>
      <c r="O10" s="261">
        <v>92455</v>
      </c>
      <c r="P10" s="264">
        <v>1406545</v>
      </c>
      <c r="Q10" s="261">
        <v>91128</v>
      </c>
      <c r="R10" s="261">
        <v>1126188</v>
      </c>
      <c r="S10" s="262" t="s">
        <v>1282</v>
      </c>
      <c r="T10" s="262" t="s">
        <v>1282</v>
      </c>
      <c r="U10" s="261">
        <v>2557</v>
      </c>
      <c r="V10" s="261">
        <v>114596</v>
      </c>
      <c r="W10" s="261">
        <v>11831</v>
      </c>
      <c r="X10" s="261">
        <v>165761</v>
      </c>
      <c r="Y10" s="265"/>
      <c r="Z10" s="265"/>
      <c r="AA10" s="265"/>
      <c r="AB10" s="265"/>
      <c r="AC10" s="265"/>
      <c r="AD10" s="265"/>
      <c r="AE10" s="265"/>
    </row>
    <row r="11" spans="2:31" ht="14.25" customHeight="1">
      <c r="B11" s="263" t="s">
        <v>1260</v>
      </c>
      <c r="C11" s="261">
        <v>103376</v>
      </c>
      <c r="D11" s="264">
        <v>13013882</v>
      </c>
      <c r="E11" s="261">
        <v>96451</v>
      </c>
      <c r="F11" s="261">
        <v>10235985</v>
      </c>
      <c r="G11" s="261">
        <v>39374</v>
      </c>
      <c r="H11" s="264">
        <v>1374966</v>
      </c>
      <c r="I11" s="261">
        <v>29938</v>
      </c>
      <c r="J11" s="261">
        <v>982777</v>
      </c>
      <c r="K11" s="261">
        <v>10442</v>
      </c>
      <c r="L11" s="261">
        <v>342898</v>
      </c>
      <c r="M11" s="261">
        <v>1874</v>
      </c>
      <c r="N11" s="261">
        <v>49291</v>
      </c>
      <c r="O11" s="261">
        <v>91634</v>
      </c>
      <c r="P11" s="264">
        <v>1402931</v>
      </c>
      <c r="Q11" s="261">
        <v>90226</v>
      </c>
      <c r="R11" s="261">
        <v>1121824</v>
      </c>
      <c r="S11" s="262" t="s">
        <v>1282</v>
      </c>
      <c r="T11" s="262" t="s">
        <v>1282</v>
      </c>
      <c r="U11" s="261">
        <v>2695</v>
      </c>
      <c r="V11" s="261">
        <v>121161</v>
      </c>
      <c r="W11" s="261">
        <v>11845</v>
      </c>
      <c r="X11" s="261">
        <v>159946</v>
      </c>
      <c r="Y11" s="265"/>
      <c r="Z11" s="265"/>
      <c r="AA11" s="265"/>
      <c r="AB11" s="265"/>
      <c r="AC11" s="265"/>
      <c r="AD11" s="265"/>
      <c r="AE11" s="265"/>
    </row>
    <row r="12" spans="2:31" ht="14.25" customHeight="1">
      <c r="B12" s="263" t="s">
        <v>1283</v>
      </c>
      <c r="C12" s="261">
        <v>102355</v>
      </c>
      <c r="D12" s="264">
        <f>+F12+H12+P12</f>
        <v>13006747</v>
      </c>
      <c r="E12" s="261">
        <v>95399</v>
      </c>
      <c r="F12" s="261">
        <v>10254786</v>
      </c>
      <c r="G12" s="261">
        <v>38432</v>
      </c>
      <c r="H12" s="264">
        <f>+J12+L12+N12</f>
        <v>1355409</v>
      </c>
      <c r="I12" s="261">
        <v>29782</v>
      </c>
      <c r="J12" s="261">
        <v>991764</v>
      </c>
      <c r="K12" s="261">
        <v>9427</v>
      </c>
      <c r="L12" s="261">
        <v>318862</v>
      </c>
      <c r="M12" s="261">
        <v>1724</v>
      </c>
      <c r="N12" s="261">
        <v>44783</v>
      </c>
      <c r="O12" s="261">
        <v>90571</v>
      </c>
      <c r="P12" s="264">
        <v>1396552</v>
      </c>
      <c r="Q12" s="261">
        <v>89061</v>
      </c>
      <c r="R12" s="261">
        <v>1098006</v>
      </c>
      <c r="S12" s="262" t="s">
        <v>1282</v>
      </c>
      <c r="T12" s="262" t="s">
        <v>1282</v>
      </c>
      <c r="U12" s="261">
        <v>2766</v>
      </c>
      <c r="V12" s="261">
        <v>134266</v>
      </c>
      <c r="W12" s="261">
        <v>12543</v>
      </c>
      <c r="X12" s="261">
        <v>164280</v>
      </c>
      <c r="Y12" s="265"/>
      <c r="Z12" s="265"/>
      <c r="AA12" s="265"/>
      <c r="AB12" s="265"/>
      <c r="AC12" s="265"/>
      <c r="AD12" s="265"/>
      <c r="AE12" s="265"/>
    </row>
    <row r="13" spans="2:31" ht="14.25" customHeight="1">
      <c r="B13" s="263" t="s">
        <v>1284</v>
      </c>
      <c r="C13" s="266">
        <v>100597</v>
      </c>
      <c r="D13" s="264">
        <f>+F13+H13+P13</f>
        <v>12984532</v>
      </c>
      <c r="E13" s="266">
        <v>93551</v>
      </c>
      <c r="F13" s="266">
        <v>10248372</v>
      </c>
      <c r="G13" s="266">
        <v>37414</v>
      </c>
      <c r="H13" s="264">
        <f>+J13+L13+N13</f>
        <v>1351038</v>
      </c>
      <c r="I13" s="266">
        <v>29661</v>
      </c>
      <c r="J13" s="266">
        <v>1008822</v>
      </c>
      <c r="K13" s="266">
        <v>8299</v>
      </c>
      <c r="L13" s="266">
        <v>298033</v>
      </c>
      <c r="M13" s="266">
        <v>1717</v>
      </c>
      <c r="N13" s="266">
        <v>44183</v>
      </c>
      <c r="O13" s="266">
        <v>89074</v>
      </c>
      <c r="P13" s="264">
        <v>1385122</v>
      </c>
      <c r="Q13" s="266">
        <v>87905</v>
      </c>
      <c r="R13" s="266">
        <v>1116713</v>
      </c>
      <c r="S13" s="266">
        <v>2079</v>
      </c>
      <c r="T13" s="266">
        <v>57583</v>
      </c>
      <c r="U13" s="266">
        <v>2326</v>
      </c>
      <c r="V13" s="266">
        <v>130515</v>
      </c>
      <c r="W13" s="266">
        <v>10099</v>
      </c>
      <c r="X13" s="266">
        <v>137894</v>
      </c>
      <c r="Y13" s="265"/>
      <c r="Z13" s="265"/>
      <c r="AA13" s="265"/>
      <c r="AB13" s="265"/>
      <c r="AC13" s="265"/>
      <c r="AD13" s="265"/>
      <c r="AE13" s="265"/>
    </row>
    <row r="14" spans="2:24" s="267" customFormat="1" ht="8.25" customHeight="1">
      <c r="B14" s="254"/>
      <c r="C14" s="268"/>
      <c r="D14" s="269"/>
      <c r="E14" s="270"/>
      <c r="F14" s="270"/>
      <c r="G14" s="270"/>
      <c r="H14" s="269"/>
      <c r="I14" s="270"/>
      <c r="J14" s="270"/>
      <c r="K14" s="270"/>
      <c r="L14" s="270"/>
      <c r="M14" s="270"/>
      <c r="N14" s="270"/>
      <c r="O14" s="270"/>
      <c r="P14" s="269"/>
      <c r="Q14" s="270"/>
      <c r="R14" s="270"/>
      <c r="S14" s="270"/>
      <c r="T14" s="270"/>
      <c r="U14" s="270"/>
      <c r="V14" s="270"/>
      <c r="W14" s="270"/>
      <c r="X14" s="270"/>
    </row>
    <row r="15" spans="2:24" s="271" customFormat="1" ht="12.75" customHeight="1">
      <c r="B15" s="272" t="s">
        <v>1285</v>
      </c>
      <c r="C15" s="273">
        <f aca="true" t="shared" si="0" ref="C15:X15">SUM(C17:C18)</f>
        <v>96641</v>
      </c>
      <c r="D15" s="273">
        <f t="shared" si="0"/>
        <v>12924756</v>
      </c>
      <c r="E15" s="274">
        <f t="shared" si="0"/>
        <v>89622</v>
      </c>
      <c r="F15" s="273">
        <f t="shared" si="0"/>
        <v>10237416</v>
      </c>
      <c r="G15" s="273">
        <f t="shared" si="0"/>
        <v>34511</v>
      </c>
      <c r="H15" s="273">
        <f t="shared" si="0"/>
        <v>1287227</v>
      </c>
      <c r="I15" s="274">
        <f t="shared" si="0"/>
        <v>27721</v>
      </c>
      <c r="J15" s="274">
        <f t="shared" si="0"/>
        <v>971263</v>
      </c>
      <c r="K15" s="274">
        <f t="shared" si="0"/>
        <v>7050</v>
      </c>
      <c r="L15" s="274">
        <f t="shared" si="0"/>
        <v>276926</v>
      </c>
      <c r="M15" s="273">
        <f t="shared" si="0"/>
        <v>1472</v>
      </c>
      <c r="N15" s="274">
        <f t="shared" si="0"/>
        <v>39038</v>
      </c>
      <c r="O15" s="273">
        <f t="shared" si="0"/>
        <v>84636</v>
      </c>
      <c r="P15" s="274">
        <f t="shared" si="0"/>
        <v>1400113</v>
      </c>
      <c r="Q15" s="273">
        <f t="shared" si="0"/>
        <v>83285</v>
      </c>
      <c r="R15" s="274">
        <f t="shared" si="0"/>
        <v>1098773</v>
      </c>
      <c r="S15" s="274">
        <f t="shared" si="0"/>
        <v>2594</v>
      </c>
      <c r="T15" s="273">
        <f t="shared" si="0"/>
        <v>77644</v>
      </c>
      <c r="U15" s="274">
        <f t="shared" si="0"/>
        <v>1971</v>
      </c>
      <c r="V15" s="274">
        <f t="shared" si="0"/>
        <v>128981</v>
      </c>
      <c r="W15" s="274">
        <f t="shared" si="0"/>
        <v>12388</v>
      </c>
      <c r="X15" s="274">
        <f t="shared" si="0"/>
        <v>172359</v>
      </c>
    </row>
    <row r="16" spans="2:71" ht="8.25" customHeight="1">
      <c r="B16" s="275"/>
      <c r="C16" s="276"/>
      <c r="D16" s="276"/>
      <c r="E16" s="276"/>
      <c r="F16" s="276"/>
      <c r="G16" s="276"/>
      <c r="H16" s="276"/>
      <c r="I16" s="276"/>
      <c r="J16" s="276"/>
      <c r="K16" s="276"/>
      <c r="L16" s="276"/>
      <c r="M16" s="276"/>
      <c r="N16" s="276"/>
      <c r="O16" s="276"/>
      <c r="P16" s="276"/>
      <c r="Q16" s="276"/>
      <c r="R16" s="276"/>
      <c r="S16" s="276"/>
      <c r="T16" s="276"/>
      <c r="U16" s="276"/>
      <c r="V16" s="276"/>
      <c r="W16" s="276"/>
      <c r="X16" s="276"/>
      <c r="Y16" s="277"/>
      <c r="Z16" s="277"/>
      <c r="AA16" s="277"/>
      <c r="AB16" s="277"/>
      <c r="AC16" s="277"/>
      <c r="AD16" s="277"/>
      <c r="AE16" s="277"/>
      <c r="AF16" s="277"/>
      <c r="AG16" s="277"/>
      <c r="AH16" s="277"/>
      <c r="AI16" s="277"/>
      <c r="AJ16" s="277"/>
      <c r="AK16" s="277"/>
      <c r="AL16" s="277"/>
      <c r="AM16" s="277"/>
      <c r="AN16" s="277"/>
      <c r="AO16" s="277"/>
      <c r="AP16" s="277"/>
      <c r="AQ16" s="277"/>
      <c r="AR16" s="277"/>
      <c r="AS16" s="277"/>
      <c r="AT16" s="277"/>
      <c r="AU16" s="277"/>
      <c r="AV16" s="277"/>
      <c r="AW16" s="277"/>
      <c r="AX16" s="277"/>
      <c r="AY16" s="277"/>
      <c r="AZ16" s="277"/>
      <c r="BA16" s="277"/>
      <c r="BB16" s="277"/>
      <c r="BC16" s="277"/>
      <c r="BD16" s="277"/>
      <c r="BE16" s="277"/>
      <c r="BF16" s="277"/>
      <c r="BG16" s="277"/>
      <c r="BH16" s="277"/>
      <c r="BI16" s="277"/>
      <c r="BJ16" s="277"/>
      <c r="BK16" s="277"/>
      <c r="BL16" s="277"/>
      <c r="BM16" s="277"/>
      <c r="BN16" s="277"/>
      <c r="BO16" s="277"/>
      <c r="BP16" s="277"/>
      <c r="BQ16" s="277"/>
      <c r="BR16" s="277"/>
      <c r="BS16" s="277"/>
    </row>
    <row r="17" spans="2:71" s="271" customFormat="1" ht="15" customHeight="1">
      <c r="B17" s="278" t="s">
        <v>1187</v>
      </c>
      <c r="C17" s="279">
        <f aca="true" t="shared" si="1" ref="C17:X17">SUM(C25:C39)</f>
        <v>50743</v>
      </c>
      <c r="D17" s="279">
        <f t="shared" si="1"/>
        <v>6435881</v>
      </c>
      <c r="E17" s="279">
        <f t="shared" si="1"/>
        <v>46192</v>
      </c>
      <c r="F17" s="279">
        <f t="shared" si="1"/>
        <v>4808929</v>
      </c>
      <c r="G17" s="279">
        <f t="shared" si="1"/>
        <v>21913</v>
      </c>
      <c r="H17" s="279">
        <f t="shared" si="1"/>
        <v>835742</v>
      </c>
      <c r="I17" s="279">
        <f t="shared" si="1"/>
        <v>17724</v>
      </c>
      <c r="J17" s="279">
        <f t="shared" si="1"/>
        <v>644701</v>
      </c>
      <c r="K17" s="279">
        <f t="shared" si="1"/>
        <v>4474</v>
      </c>
      <c r="L17" s="279">
        <f t="shared" si="1"/>
        <v>168447</v>
      </c>
      <c r="M17" s="279">
        <f t="shared" si="1"/>
        <v>903</v>
      </c>
      <c r="N17" s="279">
        <f t="shared" si="1"/>
        <v>22594</v>
      </c>
      <c r="O17" s="279">
        <f t="shared" si="1"/>
        <v>43825</v>
      </c>
      <c r="P17" s="279">
        <f t="shared" si="1"/>
        <v>791210</v>
      </c>
      <c r="Q17" s="279">
        <f t="shared" si="1"/>
        <v>43037</v>
      </c>
      <c r="R17" s="279">
        <f t="shared" si="1"/>
        <v>642828</v>
      </c>
      <c r="S17" s="279">
        <f t="shared" si="1"/>
        <v>1033</v>
      </c>
      <c r="T17" s="279">
        <f t="shared" si="1"/>
        <v>35200</v>
      </c>
      <c r="U17" s="279">
        <f t="shared" si="1"/>
        <v>753</v>
      </c>
      <c r="V17" s="279">
        <f t="shared" si="1"/>
        <v>43876</v>
      </c>
      <c r="W17" s="279">
        <f t="shared" si="1"/>
        <v>7014</v>
      </c>
      <c r="X17" s="279">
        <f t="shared" si="1"/>
        <v>104506</v>
      </c>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row>
    <row r="18" spans="2:71" s="271" customFormat="1" ht="15" customHeight="1">
      <c r="B18" s="281" t="s">
        <v>1255</v>
      </c>
      <c r="C18" s="279">
        <f aca="true" t="shared" si="2" ref="C18:X18">SUM(C41:C74)</f>
        <v>45898</v>
      </c>
      <c r="D18" s="279">
        <f t="shared" si="2"/>
        <v>6488875</v>
      </c>
      <c r="E18" s="279">
        <f t="shared" si="2"/>
        <v>43430</v>
      </c>
      <c r="F18" s="279">
        <f t="shared" si="2"/>
        <v>5428487</v>
      </c>
      <c r="G18" s="279">
        <f t="shared" si="2"/>
        <v>12598</v>
      </c>
      <c r="H18" s="279">
        <f t="shared" si="2"/>
        <v>451485</v>
      </c>
      <c r="I18" s="279">
        <f t="shared" si="2"/>
        <v>9997</v>
      </c>
      <c r="J18" s="279">
        <f t="shared" si="2"/>
        <v>326562</v>
      </c>
      <c r="K18" s="279">
        <f t="shared" si="2"/>
        <v>2576</v>
      </c>
      <c r="L18" s="279">
        <f t="shared" si="2"/>
        <v>108479</v>
      </c>
      <c r="M18" s="279">
        <f t="shared" si="2"/>
        <v>569</v>
      </c>
      <c r="N18" s="279">
        <f t="shared" si="2"/>
        <v>16444</v>
      </c>
      <c r="O18" s="279">
        <f t="shared" si="2"/>
        <v>40811</v>
      </c>
      <c r="P18" s="279">
        <f t="shared" si="2"/>
        <v>608903</v>
      </c>
      <c r="Q18" s="279">
        <f t="shared" si="2"/>
        <v>40248</v>
      </c>
      <c r="R18" s="279">
        <f t="shared" si="2"/>
        <v>455945</v>
      </c>
      <c r="S18" s="279">
        <f t="shared" si="2"/>
        <v>1561</v>
      </c>
      <c r="T18" s="279">
        <f t="shared" si="2"/>
        <v>42444</v>
      </c>
      <c r="U18" s="279">
        <f t="shared" si="2"/>
        <v>1218</v>
      </c>
      <c r="V18" s="279">
        <f t="shared" si="2"/>
        <v>85105</v>
      </c>
      <c r="W18" s="279">
        <f t="shared" si="2"/>
        <v>5374</v>
      </c>
      <c r="X18" s="279">
        <f t="shared" si="2"/>
        <v>67853</v>
      </c>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row>
    <row r="19" spans="2:71" ht="8.25" customHeight="1">
      <c r="B19" s="275"/>
      <c r="C19" s="276"/>
      <c r="D19" s="276"/>
      <c r="E19" s="276"/>
      <c r="F19" s="276"/>
      <c r="G19" s="276"/>
      <c r="H19" s="276"/>
      <c r="I19" s="276"/>
      <c r="J19" s="276"/>
      <c r="K19" s="276"/>
      <c r="L19" s="276"/>
      <c r="M19" s="276"/>
      <c r="N19" s="276"/>
      <c r="O19" s="276"/>
      <c r="P19" s="276"/>
      <c r="Q19" s="276"/>
      <c r="R19" s="276"/>
      <c r="S19" s="276"/>
      <c r="T19" s="276"/>
      <c r="U19" s="276"/>
      <c r="V19" s="276"/>
      <c r="W19" s="276"/>
      <c r="X19" s="276"/>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7"/>
      <c r="BA19" s="277"/>
      <c r="BB19" s="277"/>
      <c r="BC19" s="277"/>
      <c r="BD19" s="277"/>
      <c r="BE19" s="277"/>
      <c r="BF19" s="277"/>
      <c r="BG19" s="277"/>
      <c r="BH19" s="277"/>
      <c r="BI19" s="277"/>
      <c r="BJ19" s="277"/>
      <c r="BK19" s="277"/>
      <c r="BL19" s="277"/>
      <c r="BM19" s="277"/>
      <c r="BN19" s="277"/>
      <c r="BO19" s="277"/>
      <c r="BP19" s="277"/>
      <c r="BQ19" s="277"/>
      <c r="BR19" s="277"/>
      <c r="BS19" s="277"/>
    </row>
    <row r="20" spans="2:71" s="282" customFormat="1" ht="15" customHeight="1">
      <c r="B20" s="283" t="s">
        <v>1123</v>
      </c>
      <c r="C20" s="279">
        <f aca="true" t="shared" si="3" ref="C20:X20">+C25+C31+C32+C33+C36+C37+C38+C41+C42+C43+C44+C45+C46+C47</f>
        <v>40855</v>
      </c>
      <c r="D20" s="279">
        <f t="shared" si="3"/>
        <v>4114408</v>
      </c>
      <c r="E20" s="279">
        <f t="shared" si="3"/>
        <v>37198</v>
      </c>
      <c r="F20" s="279">
        <f t="shared" si="3"/>
        <v>2608399</v>
      </c>
      <c r="G20" s="279">
        <f t="shared" si="3"/>
        <v>22693</v>
      </c>
      <c r="H20" s="279">
        <f t="shared" si="3"/>
        <v>887525</v>
      </c>
      <c r="I20" s="279">
        <f t="shared" si="3"/>
        <v>18425</v>
      </c>
      <c r="J20" s="279">
        <f t="shared" si="3"/>
        <v>686096</v>
      </c>
      <c r="K20" s="279">
        <f t="shared" si="3"/>
        <v>4727</v>
      </c>
      <c r="L20" s="279">
        <f t="shared" si="3"/>
        <v>178784</v>
      </c>
      <c r="M20" s="279">
        <f t="shared" si="3"/>
        <v>883</v>
      </c>
      <c r="N20" s="279">
        <f t="shared" si="3"/>
        <v>22645</v>
      </c>
      <c r="O20" s="279">
        <f t="shared" si="3"/>
        <v>34571</v>
      </c>
      <c r="P20" s="279">
        <f t="shared" si="3"/>
        <v>618484</v>
      </c>
      <c r="Q20" s="279">
        <f t="shared" si="3"/>
        <v>33822</v>
      </c>
      <c r="R20" s="279">
        <f t="shared" si="3"/>
        <v>484957</v>
      </c>
      <c r="S20" s="279">
        <f t="shared" si="3"/>
        <v>1110</v>
      </c>
      <c r="T20" s="279">
        <f t="shared" si="3"/>
        <v>39524</v>
      </c>
      <c r="U20" s="279">
        <f t="shared" si="3"/>
        <v>652</v>
      </c>
      <c r="V20" s="279">
        <f t="shared" si="3"/>
        <v>38996</v>
      </c>
      <c r="W20" s="279">
        <f t="shared" si="3"/>
        <v>6450</v>
      </c>
      <c r="X20" s="279">
        <f t="shared" si="3"/>
        <v>94531</v>
      </c>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c r="BR20" s="284"/>
      <c r="BS20" s="284"/>
    </row>
    <row r="21" spans="2:71" s="282" customFormat="1" ht="15" customHeight="1">
      <c r="B21" s="283" t="s">
        <v>1125</v>
      </c>
      <c r="C21" s="279">
        <f aca="true" t="shared" si="4" ref="C21:X21">+C30+C49+C50+C51+C52+C53+C54+C55</f>
        <v>10736</v>
      </c>
      <c r="D21" s="279">
        <f t="shared" si="4"/>
        <v>1724721</v>
      </c>
      <c r="E21" s="279">
        <f t="shared" si="4"/>
        <v>10322</v>
      </c>
      <c r="F21" s="279">
        <f t="shared" si="4"/>
        <v>1552316</v>
      </c>
      <c r="G21" s="279">
        <f t="shared" si="4"/>
        <v>525</v>
      </c>
      <c r="H21" s="279">
        <f t="shared" si="4"/>
        <v>28582</v>
      </c>
      <c r="I21" s="279">
        <f t="shared" si="4"/>
        <v>133</v>
      </c>
      <c r="J21" s="279">
        <f t="shared" si="4"/>
        <v>3312</v>
      </c>
      <c r="K21" s="279">
        <f t="shared" si="4"/>
        <v>349</v>
      </c>
      <c r="L21" s="279">
        <f t="shared" si="4"/>
        <v>23790</v>
      </c>
      <c r="M21" s="279">
        <f t="shared" si="4"/>
        <v>45</v>
      </c>
      <c r="N21" s="279">
        <f t="shared" si="4"/>
        <v>1480</v>
      </c>
      <c r="O21" s="279">
        <f t="shared" si="4"/>
        <v>9777</v>
      </c>
      <c r="P21" s="279">
        <f t="shared" si="4"/>
        <v>143823</v>
      </c>
      <c r="Q21" s="279">
        <f t="shared" si="4"/>
        <v>9710</v>
      </c>
      <c r="R21" s="279">
        <f t="shared" si="4"/>
        <v>112645</v>
      </c>
      <c r="S21" s="279">
        <f t="shared" si="4"/>
        <v>355</v>
      </c>
      <c r="T21" s="279">
        <f t="shared" si="4"/>
        <v>7623</v>
      </c>
      <c r="U21" s="279">
        <f t="shared" si="4"/>
        <v>333</v>
      </c>
      <c r="V21" s="279">
        <f t="shared" si="4"/>
        <v>20428</v>
      </c>
      <c r="W21" s="279">
        <f t="shared" si="4"/>
        <v>836</v>
      </c>
      <c r="X21" s="279">
        <f t="shared" si="4"/>
        <v>10750</v>
      </c>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c r="BR21" s="284"/>
      <c r="BS21" s="284"/>
    </row>
    <row r="22" spans="2:71" s="282" customFormat="1" ht="15" customHeight="1">
      <c r="B22" s="283" t="s">
        <v>1127</v>
      </c>
      <c r="C22" s="279">
        <f aca="true" t="shared" si="5" ref="C22:X22">+C26+C35+C39+C57+C58+C59+C60+C61</f>
        <v>21027</v>
      </c>
      <c r="D22" s="279">
        <f t="shared" si="5"/>
        <v>2756130</v>
      </c>
      <c r="E22" s="279">
        <f t="shared" si="5"/>
        <v>19541</v>
      </c>
      <c r="F22" s="279">
        <f t="shared" si="5"/>
        <v>2208852</v>
      </c>
      <c r="G22" s="279">
        <f t="shared" si="5"/>
        <v>6246</v>
      </c>
      <c r="H22" s="279">
        <f t="shared" si="5"/>
        <v>245049</v>
      </c>
      <c r="I22" s="279">
        <f t="shared" si="5"/>
        <v>4293</v>
      </c>
      <c r="J22" s="279">
        <f t="shared" si="5"/>
        <v>166831</v>
      </c>
      <c r="K22" s="279">
        <f t="shared" si="5"/>
        <v>1815</v>
      </c>
      <c r="L22" s="279">
        <f t="shared" si="5"/>
        <v>64339</v>
      </c>
      <c r="M22" s="279">
        <f t="shared" si="5"/>
        <v>414</v>
      </c>
      <c r="N22" s="279">
        <f t="shared" si="5"/>
        <v>13879</v>
      </c>
      <c r="O22" s="279">
        <f t="shared" si="5"/>
        <v>19405</v>
      </c>
      <c r="P22" s="279">
        <f t="shared" si="5"/>
        <v>302229</v>
      </c>
      <c r="Q22" s="279">
        <f t="shared" si="5"/>
        <v>19258</v>
      </c>
      <c r="R22" s="279">
        <f t="shared" si="5"/>
        <v>227319</v>
      </c>
      <c r="S22" s="279">
        <f t="shared" si="5"/>
        <v>958</v>
      </c>
      <c r="T22" s="279">
        <f t="shared" si="5"/>
        <v>24723</v>
      </c>
      <c r="U22" s="279">
        <f t="shared" si="5"/>
        <v>738</v>
      </c>
      <c r="V22" s="279">
        <f t="shared" si="5"/>
        <v>38917</v>
      </c>
      <c r="W22" s="279">
        <f t="shared" si="5"/>
        <v>2555</v>
      </c>
      <c r="X22" s="279">
        <f t="shared" si="5"/>
        <v>35993</v>
      </c>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row>
    <row r="23" spans="2:71" s="282" customFormat="1" ht="15" customHeight="1">
      <c r="B23" s="283" t="s">
        <v>1129</v>
      </c>
      <c r="C23" s="279">
        <f aca="true" t="shared" si="6" ref="C23:X23">+C27+C28+C63+C64+C65+C66+C67+C68+C69+C70+C71+C72+C73+C74</f>
        <v>24023</v>
      </c>
      <c r="D23" s="279">
        <f t="shared" si="6"/>
        <v>4329497</v>
      </c>
      <c r="E23" s="279">
        <f t="shared" si="6"/>
        <v>22561</v>
      </c>
      <c r="F23" s="279">
        <f t="shared" si="6"/>
        <v>3867849</v>
      </c>
      <c r="G23" s="279">
        <f t="shared" si="6"/>
        <v>5047</v>
      </c>
      <c r="H23" s="279">
        <f t="shared" si="6"/>
        <v>126071</v>
      </c>
      <c r="I23" s="279">
        <f t="shared" si="6"/>
        <v>4870</v>
      </c>
      <c r="J23" s="279">
        <f t="shared" si="6"/>
        <v>115024</v>
      </c>
      <c r="K23" s="279">
        <f t="shared" si="6"/>
        <v>159</v>
      </c>
      <c r="L23" s="279">
        <f t="shared" si="6"/>
        <v>10013</v>
      </c>
      <c r="M23" s="279">
        <f t="shared" si="6"/>
        <v>130</v>
      </c>
      <c r="N23" s="279">
        <f t="shared" si="6"/>
        <v>1034</v>
      </c>
      <c r="O23" s="279">
        <f t="shared" si="6"/>
        <v>20883</v>
      </c>
      <c r="P23" s="279">
        <f t="shared" si="6"/>
        <v>335577</v>
      </c>
      <c r="Q23" s="279">
        <f t="shared" si="6"/>
        <v>20495</v>
      </c>
      <c r="R23" s="279">
        <f t="shared" si="6"/>
        <v>273852</v>
      </c>
      <c r="S23" s="279">
        <f t="shared" si="6"/>
        <v>171</v>
      </c>
      <c r="T23" s="279">
        <f t="shared" si="6"/>
        <v>5774</v>
      </c>
      <c r="U23" s="279">
        <f t="shared" si="6"/>
        <v>248</v>
      </c>
      <c r="V23" s="279">
        <f t="shared" si="6"/>
        <v>30640</v>
      </c>
      <c r="W23" s="279">
        <f t="shared" si="6"/>
        <v>2547</v>
      </c>
      <c r="X23" s="279">
        <f t="shared" si="6"/>
        <v>31085</v>
      </c>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c r="BR23" s="284"/>
      <c r="BS23" s="284"/>
    </row>
    <row r="24" spans="2:71" ht="8.25" customHeight="1">
      <c r="B24" s="254"/>
      <c r="C24" s="285"/>
      <c r="D24" s="264"/>
      <c r="E24" s="286"/>
      <c r="F24" s="286"/>
      <c r="G24" s="286"/>
      <c r="H24" s="287"/>
      <c r="I24" s="286"/>
      <c r="J24" s="286"/>
      <c r="K24" s="287"/>
      <c r="L24" s="287"/>
      <c r="M24" s="287"/>
      <c r="N24" s="286"/>
      <c r="O24" s="286"/>
      <c r="P24" s="287"/>
      <c r="Q24" s="286"/>
      <c r="R24" s="286"/>
      <c r="S24" s="286"/>
      <c r="T24" s="286"/>
      <c r="U24" s="286"/>
      <c r="V24" s="286"/>
      <c r="W24" s="286"/>
      <c r="X24" s="286"/>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7"/>
      <c r="BD24" s="277"/>
      <c r="BE24" s="277"/>
      <c r="BF24" s="277"/>
      <c r="BG24" s="277"/>
      <c r="BH24" s="277"/>
      <c r="BI24" s="277"/>
      <c r="BJ24" s="277"/>
      <c r="BK24" s="277"/>
      <c r="BL24" s="277"/>
      <c r="BM24" s="277"/>
      <c r="BN24" s="277"/>
      <c r="BO24" s="277"/>
      <c r="BP24" s="277"/>
      <c r="BQ24" s="277"/>
      <c r="BR24" s="277"/>
      <c r="BS24" s="277"/>
    </row>
    <row r="25" spans="2:71" ht="12">
      <c r="B25" s="254" t="s">
        <v>1132</v>
      </c>
      <c r="C25" s="286">
        <v>8223</v>
      </c>
      <c r="D25" s="264">
        <v>721940</v>
      </c>
      <c r="E25" s="288">
        <v>7534</v>
      </c>
      <c r="F25" s="288">
        <v>502478</v>
      </c>
      <c r="G25" s="288">
        <v>3495</v>
      </c>
      <c r="H25" s="264">
        <v>102203</v>
      </c>
      <c r="I25" s="288">
        <v>2913</v>
      </c>
      <c r="J25" s="289">
        <v>83498</v>
      </c>
      <c r="K25" s="289">
        <v>552</v>
      </c>
      <c r="L25" s="289">
        <v>13697</v>
      </c>
      <c r="M25" s="289">
        <v>230</v>
      </c>
      <c r="N25" s="288">
        <v>5008</v>
      </c>
      <c r="O25" s="288">
        <v>7247</v>
      </c>
      <c r="P25" s="264">
        <v>117259</v>
      </c>
      <c r="Q25" s="288">
        <v>7037</v>
      </c>
      <c r="R25" s="288">
        <v>88694</v>
      </c>
      <c r="S25" s="288">
        <v>132</v>
      </c>
      <c r="T25" s="288">
        <v>6315</v>
      </c>
      <c r="U25" s="288">
        <v>82</v>
      </c>
      <c r="V25" s="288">
        <v>4987</v>
      </c>
      <c r="W25" s="288">
        <v>1754</v>
      </c>
      <c r="X25" s="288">
        <v>23578</v>
      </c>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7"/>
      <c r="AZ25" s="277"/>
      <c r="BA25" s="277"/>
      <c r="BB25" s="277"/>
      <c r="BC25" s="277"/>
      <c r="BD25" s="277"/>
      <c r="BE25" s="277"/>
      <c r="BF25" s="277"/>
      <c r="BG25" s="277"/>
      <c r="BH25" s="277"/>
      <c r="BI25" s="277"/>
      <c r="BJ25" s="277"/>
      <c r="BK25" s="277"/>
      <c r="BL25" s="277"/>
      <c r="BM25" s="277"/>
      <c r="BN25" s="277"/>
      <c r="BO25" s="277"/>
      <c r="BP25" s="277"/>
      <c r="BQ25" s="277"/>
      <c r="BR25" s="277"/>
      <c r="BS25" s="277"/>
    </row>
    <row r="26" spans="2:24" ht="12">
      <c r="B26" s="254" t="s">
        <v>1133</v>
      </c>
      <c r="C26" s="286">
        <v>3839</v>
      </c>
      <c r="D26" s="264">
        <v>512119</v>
      </c>
      <c r="E26" s="288">
        <v>3364</v>
      </c>
      <c r="F26" s="288">
        <v>434453</v>
      </c>
      <c r="G26" s="288">
        <v>385</v>
      </c>
      <c r="H26" s="264">
        <v>12536</v>
      </c>
      <c r="I26" s="288">
        <v>324</v>
      </c>
      <c r="J26" s="288">
        <v>10451</v>
      </c>
      <c r="K26" s="289">
        <v>34</v>
      </c>
      <c r="L26" s="289">
        <v>919</v>
      </c>
      <c r="M26" s="289">
        <v>31</v>
      </c>
      <c r="N26" s="288">
        <v>1166</v>
      </c>
      <c r="O26" s="288">
        <v>3661</v>
      </c>
      <c r="P26" s="264">
        <v>65130</v>
      </c>
      <c r="Q26" s="288">
        <v>3644</v>
      </c>
      <c r="R26" s="288">
        <v>51960</v>
      </c>
      <c r="S26" s="288">
        <v>62</v>
      </c>
      <c r="T26" s="288">
        <v>1232</v>
      </c>
      <c r="U26" s="288">
        <v>58</v>
      </c>
      <c r="V26" s="288">
        <v>2559</v>
      </c>
      <c r="W26" s="288">
        <v>639</v>
      </c>
      <c r="X26" s="288">
        <v>10611</v>
      </c>
    </row>
    <row r="27" spans="2:24" ht="12">
      <c r="B27" s="254" t="s">
        <v>1135</v>
      </c>
      <c r="C27" s="286">
        <v>3530</v>
      </c>
      <c r="D27" s="264">
        <v>699766</v>
      </c>
      <c r="E27" s="288">
        <v>3348</v>
      </c>
      <c r="F27" s="288">
        <v>642214</v>
      </c>
      <c r="G27" s="288">
        <v>746</v>
      </c>
      <c r="H27" s="264">
        <v>11532</v>
      </c>
      <c r="I27" s="288">
        <v>701</v>
      </c>
      <c r="J27" s="288">
        <v>10743</v>
      </c>
      <c r="K27" s="290">
        <v>6</v>
      </c>
      <c r="L27" s="290">
        <v>241</v>
      </c>
      <c r="M27" s="289">
        <v>101</v>
      </c>
      <c r="N27" s="288">
        <v>548</v>
      </c>
      <c r="O27" s="288">
        <v>3247</v>
      </c>
      <c r="P27" s="264">
        <v>46020</v>
      </c>
      <c r="Q27" s="288">
        <v>3197</v>
      </c>
      <c r="R27" s="288">
        <v>43745</v>
      </c>
      <c r="S27" s="288">
        <v>4</v>
      </c>
      <c r="T27" s="288">
        <v>52</v>
      </c>
      <c r="U27" s="288">
        <v>1</v>
      </c>
      <c r="V27" s="290">
        <v>37</v>
      </c>
      <c r="W27" s="288">
        <v>261</v>
      </c>
      <c r="X27" s="288">
        <v>2238</v>
      </c>
    </row>
    <row r="28" spans="2:24" ht="12">
      <c r="B28" s="254" t="s">
        <v>1137</v>
      </c>
      <c r="C28" s="286">
        <v>4702</v>
      </c>
      <c r="D28" s="264">
        <v>873001</v>
      </c>
      <c r="E28" s="288">
        <v>4267</v>
      </c>
      <c r="F28" s="288">
        <v>747890</v>
      </c>
      <c r="G28" s="288">
        <v>724</v>
      </c>
      <c r="H28" s="264">
        <v>25228</v>
      </c>
      <c r="I28" s="288">
        <v>722</v>
      </c>
      <c r="J28" s="288">
        <v>25178</v>
      </c>
      <c r="K28" s="290">
        <v>2</v>
      </c>
      <c r="L28" s="290">
        <v>25</v>
      </c>
      <c r="M28" s="289">
        <v>1</v>
      </c>
      <c r="N28" s="288">
        <v>25</v>
      </c>
      <c r="O28" s="288">
        <v>3947</v>
      </c>
      <c r="P28" s="264">
        <v>99883</v>
      </c>
      <c r="Q28" s="288">
        <v>3878</v>
      </c>
      <c r="R28" s="288">
        <v>88246</v>
      </c>
      <c r="S28" s="288">
        <v>14</v>
      </c>
      <c r="T28" s="288">
        <v>418</v>
      </c>
      <c r="U28" s="288">
        <v>20</v>
      </c>
      <c r="V28" s="288">
        <v>1316</v>
      </c>
      <c r="W28" s="288">
        <v>502</v>
      </c>
      <c r="X28" s="288">
        <v>10321</v>
      </c>
    </row>
    <row r="29" spans="2:24" ht="12">
      <c r="B29" s="254"/>
      <c r="C29" s="286"/>
      <c r="D29" s="289"/>
      <c r="E29" s="288"/>
      <c r="F29" s="288"/>
      <c r="G29" s="288"/>
      <c r="H29" s="289"/>
      <c r="I29" s="288"/>
      <c r="J29" s="288"/>
      <c r="K29" s="290"/>
      <c r="L29" s="289"/>
      <c r="M29" s="289"/>
      <c r="N29" s="288"/>
      <c r="O29" s="288"/>
      <c r="P29" s="289"/>
      <c r="Q29" s="288"/>
      <c r="R29" s="288"/>
      <c r="S29" s="288"/>
      <c r="T29" s="288"/>
      <c r="U29" s="288"/>
      <c r="V29" s="288"/>
      <c r="W29" s="288"/>
      <c r="X29" s="288"/>
    </row>
    <row r="30" spans="2:24" ht="12">
      <c r="B30" s="254" t="s">
        <v>1139</v>
      </c>
      <c r="C30" s="286">
        <v>2634</v>
      </c>
      <c r="D30" s="264">
        <v>526784</v>
      </c>
      <c r="E30" s="288">
        <v>2582</v>
      </c>
      <c r="F30" s="288">
        <v>487166</v>
      </c>
      <c r="G30" s="288">
        <v>66</v>
      </c>
      <c r="H30" s="264">
        <v>4975</v>
      </c>
      <c r="I30" s="288">
        <v>10</v>
      </c>
      <c r="J30" s="288">
        <v>673</v>
      </c>
      <c r="K30" s="290">
        <v>44</v>
      </c>
      <c r="L30" s="289">
        <v>3645</v>
      </c>
      <c r="M30" s="289">
        <v>12</v>
      </c>
      <c r="N30" s="291">
        <v>657</v>
      </c>
      <c r="O30" s="288">
        <v>2297</v>
      </c>
      <c r="P30" s="264">
        <v>34643</v>
      </c>
      <c r="Q30" s="288">
        <v>2285</v>
      </c>
      <c r="R30" s="288">
        <v>28228</v>
      </c>
      <c r="S30" s="288">
        <v>52</v>
      </c>
      <c r="T30" s="288">
        <v>1318</v>
      </c>
      <c r="U30" s="288">
        <v>60</v>
      </c>
      <c r="V30" s="288">
        <v>4354</v>
      </c>
      <c r="W30" s="288">
        <v>156</v>
      </c>
      <c r="X30" s="288">
        <v>2061</v>
      </c>
    </row>
    <row r="31" spans="2:24" ht="12">
      <c r="B31" s="254" t="s">
        <v>1141</v>
      </c>
      <c r="C31" s="286">
        <v>3608</v>
      </c>
      <c r="D31" s="264">
        <v>341870</v>
      </c>
      <c r="E31" s="288">
        <v>3283</v>
      </c>
      <c r="F31" s="288">
        <v>222480</v>
      </c>
      <c r="G31" s="288">
        <v>2860</v>
      </c>
      <c r="H31" s="264">
        <v>92162</v>
      </c>
      <c r="I31" s="288">
        <v>2848</v>
      </c>
      <c r="J31" s="288">
        <v>90432</v>
      </c>
      <c r="K31" s="290">
        <v>6</v>
      </c>
      <c r="L31" s="290">
        <v>220</v>
      </c>
      <c r="M31" s="289">
        <v>64</v>
      </c>
      <c r="N31" s="288">
        <v>1510</v>
      </c>
      <c r="O31" s="288">
        <v>2729</v>
      </c>
      <c r="P31" s="264">
        <v>27228</v>
      </c>
      <c r="Q31" s="288">
        <v>2633</v>
      </c>
      <c r="R31" s="288">
        <v>20285</v>
      </c>
      <c r="S31" s="288">
        <v>36</v>
      </c>
      <c r="T31" s="288">
        <v>899</v>
      </c>
      <c r="U31" s="288">
        <v>33</v>
      </c>
      <c r="V31" s="288">
        <v>1627</v>
      </c>
      <c r="W31" s="288">
        <v>385</v>
      </c>
      <c r="X31" s="288">
        <v>5316</v>
      </c>
    </row>
    <row r="32" spans="2:24" ht="12">
      <c r="B32" s="254" t="s">
        <v>1143</v>
      </c>
      <c r="C32" s="286">
        <v>2857</v>
      </c>
      <c r="D32" s="264">
        <v>291790</v>
      </c>
      <c r="E32" s="288">
        <v>2695</v>
      </c>
      <c r="F32" s="288">
        <v>160383</v>
      </c>
      <c r="G32" s="288">
        <v>1780</v>
      </c>
      <c r="H32" s="264">
        <v>75000</v>
      </c>
      <c r="I32" s="288">
        <v>1426</v>
      </c>
      <c r="J32" s="288">
        <v>57322</v>
      </c>
      <c r="K32" s="290">
        <v>437</v>
      </c>
      <c r="L32" s="289">
        <v>15432</v>
      </c>
      <c r="M32" s="289">
        <v>81</v>
      </c>
      <c r="N32" s="288">
        <v>2246</v>
      </c>
      <c r="O32" s="288">
        <v>2667</v>
      </c>
      <c r="P32" s="264">
        <v>56407</v>
      </c>
      <c r="Q32" s="288">
        <v>2623</v>
      </c>
      <c r="R32" s="288">
        <v>32211</v>
      </c>
      <c r="S32" s="288">
        <v>222</v>
      </c>
      <c r="T32" s="288">
        <v>4772</v>
      </c>
      <c r="U32" s="288">
        <v>210</v>
      </c>
      <c r="V32" s="288">
        <v>12156</v>
      </c>
      <c r="W32" s="288">
        <v>780</v>
      </c>
      <c r="X32" s="288">
        <v>12040</v>
      </c>
    </row>
    <row r="33" spans="2:24" ht="12">
      <c r="B33" s="254" t="s">
        <v>1144</v>
      </c>
      <c r="C33" s="286">
        <v>4321</v>
      </c>
      <c r="D33" s="264">
        <v>462929</v>
      </c>
      <c r="E33" s="288">
        <v>4150</v>
      </c>
      <c r="F33" s="288">
        <v>299683</v>
      </c>
      <c r="G33" s="288">
        <v>2629</v>
      </c>
      <c r="H33" s="264">
        <v>93773</v>
      </c>
      <c r="I33" s="288">
        <v>1274</v>
      </c>
      <c r="J33" s="288">
        <v>28616</v>
      </c>
      <c r="K33" s="290">
        <v>1707</v>
      </c>
      <c r="L33" s="289">
        <v>63203</v>
      </c>
      <c r="M33" s="289">
        <v>87</v>
      </c>
      <c r="N33" s="288">
        <v>1954</v>
      </c>
      <c r="O33" s="288">
        <v>3751</v>
      </c>
      <c r="P33" s="264">
        <v>69473</v>
      </c>
      <c r="Q33" s="288">
        <v>3675</v>
      </c>
      <c r="R33" s="288">
        <v>56895</v>
      </c>
      <c r="S33" s="288">
        <v>129</v>
      </c>
      <c r="T33" s="288">
        <v>6110</v>
      </c>
      <c r="U33" s="288">
        <v>55</v>
      </c>
      <c r="V33" s="288">
        <v>2057</v>
      </c>
      <c r="W33" s="288">
        <v>687</v>
      </c>
      <c r="X33" s="288">
        <v>10521</v>
      </c>
    </row>
    <row r="34" spans="2:24" ht="12">
      <c r="B34" s="254"/>
      <c r="C34" s="286"/>
      <c r="D34" s="289"/>
      <c r="E34" s="288"/>
      <c r="F34" s="288"/>
      <c r="G34" s="288"/>
      <c r="H34" s="289"/>
      <c r="I34" s="288"/>
      <c r="J34" s="288"/>
      <c r="K34" s="290"/>
      <c r="L34" s="289"/>
      <c r="M34" s="289"/>
      <c r="N34" s="288"/>
      <c r="O34" s="288"/>
      <c r="P34" s="289"/>
      <c r="Q34" s="288"/>
      <c r="R34" s="288"/>
      <c r="S34" s="288"/>
      <c r="T34" s="288"/>
      <c r="U34" s="288"/>
      <c r="V34" s="288"/>
      <c r="W34" s="288"/>
      <c r="X34" s="288"/>
    </row>
    <row r="35" spans="2:24" ht="12">
      <c r="B35" s="254" t="s">
        <v>1147</v>
      </c>
      <c r="C35" s="286">
        <v>2762</v>
      </c>
      <c r="D35" s="264">
        <v>349431</v>
      </c>
      <c r="E35" s="288">
        <v>2645</v>
      </c>
      <c r="F35" s="288">
        <v>302652</v>
      </c>
      <c r="G35" s="288">
        <v>636</v>
      </c>
      <c r="H35" s="264">
        <v>21752</v>
      </c>
      <c r="I35" s="288">
        <v>236</v>
      </c>
      <c r="J35" s="288">
        <v>6743</v>
      </c>
      <c r="K35" s="290">
        <v>352</v>
      </c>
      <c r="L35" s="289">
        <v>13110</v>
      </c>
      <c r="M35" s="289">
        <v>64</v>
      </c>
      <c r="N35" s="288">
        <v>1899</v>
      </c>
      <c r="O35" s="288">
        <v>2503</v>
      </c>
      <c r="P35" s="264">
        <v>25027</v>
      </c>
      <c r="Q35" s="288">
        <v>2485</v>
      </c>
      <c r="R35" s="288">
        <v>20435</v>
      </c>
      <c r="S35" s="288">
        <v>36</v>
      </c>
      <c r="T35" s="288">
        <v>710</v>
      </c>
      <c r="U35" s="288">
        <v>31</v>
      </c>
      <c r="V35" s="288">
        <v>2321</v>
      </c>
      <c r="W35" s="288">
        <v>247</v>
      </c>
      <c r="X35" s="288">
        <v>2271</v>
      </c>
    </row>
    <row r="36" spans="2:24" ht="12">
      <c r="B36" s="254" t="s">
        <v>1149</v>
      </c>
      <c r="C36" s="286">
        <v>3915</v>
      </c>
      <c r="D36" s="264">
        <v>405552</v>
      </c>
      <c r="E36" s="288">
        <v>3189</v>
      </c>
      <c r="F36" s="288">
        <v>214252</v>
      </c>
      <c r="G36" s="288">
        <v>3159</v>
      </c>
      <c r="H36" s="264">
        <v>150265</v>
      </c>
      <c r="I36" s="288">
        <v>3062</v>
      </c>
      <c r="J36" s="288">
        <v>144837</v>
      </c>
      <c r="K36" s="290">
        <v>139</v>
      </c>
      <c r="L36" s="289">
        <v>5138</v>
      </c>
      <c r="M36" s="289">
        <v>19</v>
      </c>
      <c r="N36" s="288">
        <v>290</v>
      </c>
      <c r="O36" s="288">
        <v>3003</v>
      </c>
      <c r="P36" s="264">
        <v>41035</v>
      </c>
      <c r="Q36" s="288">
        <v>2938</v>
      </c>
      <c r="R36" s="288">
        <v>35072</v>
      </c>
      <c r="S36" s="288">
        <v>179</v>
      </c>
      <c r="T36" s="288">
        <v>7091</v>
      </c>
      <c r="U36" s="288">
        <v>44</v>
      </c>
      <c r="V36" s="288">
        <v>2139</v>
      </c>
      <c r="W36" s="288">
        <v>293</v>
      </c>
      <c r="X36" s="288">
        <v>3824</v>
      </c>
    </row>
    <row r="37" spans="2:24" ht="12">
      <c r="B37" s="254" t="s">
        <v>1151</v>
      </c>
      <c r="C37" s="286">
        <v>3752</v>
      </c>
      <c r="D37" s="264">
        <v>363600</v>
      </c>
      <c r="E37" s="288">
        <v>2946</v>
      </c>
      <c r="F37" s="288">
        <v>168410</v>
      </c>
      <c r="G37" s="288">
        <v>2555</v>
      </c>
      <c r="H37" s="264">
        <v>123323</v>
      </c>
      <c r="I37" s="288">
        <v>2474</v>
      </c>
      <c r="J37" s="288">
        <v>119304</v>
      </c>
      <c r="K37" s="290">
        <v>120</v>
      </c>
      <c r="L37" s="289">
        <v>2688</v>
      </c>
      <c r="M37" s="289">
        <v>59</v>
      </c>
      <c r="N37" s="288">
        <v>1331</v>
      </c>
      <c r="O37" s="288">
        <v>2760</v>
      </c>
      <c r="P37" s="264">
        <v>71867</v>
      </c>
      <c r="Q37" s="288">
        <v>2699</v>
      </c>
      <c r="R37" s="288">
        <v>62912</v>
      </c>
      <c r="S37" s="288">
        <v>57</v>
      </c>
      <c r="T37" s="288">
        <v>2088</v>
      </c>
      <c r="U37" s="288">
        <v>27</v>
      </c>
      <c r="V37" s="288">
        <v>1362</v>
      </c>
      <c r="W37" s="288">
        <v>436</v>
      </c>
      <c r="X37" s="288">
        <v>7593</v>
      </c>
    </row>
    <row r="38" spans="2:24" ht="12">
      <c r="B38" s="254" t="s">
        <v>1153</v>
      </c>
      <c r="C38" s="286">
        <v>3566</v>
      </c>
      <c r="D38" s="264">
        <v>533122</v>
      </c>
      <c r="E38" s="288">
        <v>3473</v>
      </c>
      <c r="F38" s="288">
        <v>392968</v>
      </c>
      <c r="G38" s="288">
        <v>1008</v>
      </c>
      <c r="H38" s="264">
        <v>48900</v>
      </c>
      <c r="I38" s="288">
        <v>35</v>
      </c>
      <c r="J38" s="288">
        <v>1228</v>
      </c>
      <c r="K38" s="290">
        <v>915</v>
      </c>
      <c r="L38" s="289">
        <v>44466</v>
      </c>
      <c r="M38" s="289">
        <v>84</v>
      </c>
      <c r="N38" s="288">
        <v>3206</v>
      </c>
      <c r="O38" s="288">
        <v>3395</v>
      </c>
      <c r="P38" s="264">
        <v>91254</v>
      </c>
      <c r="Q38" s="288">
        <v>3365</v>
      </c>
      <c r="R38" s="288">
        <v>80495</v>
      </c>
      <c r="S38" s="288">
        <v>46</v>
      </c>
      <c r="T38" s="288">
        <v>2534</v>
      </c>
      <c r="U38" s="288">
        <v>31</v>
      </c>
      <c r="V38" s="288">
        <v>3364</v>
      </c>
      <c r="W38" s="288">
        <v>410</v>
      </c>
      <c r="X38" s="288">
        <v>7395</v>
      </c>
    </row>
    <row r="39" spans="2:24" ht="12">
      <c r="B39" s="254" t="s">
        <v>1155</v>
      </c>
      <c r="C39" s="286">
        <v>3034</v>
      </c>
      <c r="D39" s="264">
        <v>353977</v>
      </c>
      <c r="E39" s="288">
        <v>2716</v>
      </c>
      <c r="F39" s="288">
        <v>233900</v>
      </c>
      <c r="G39" s="288">
        <v>1870</v>
      </c>
      <c r="H39" s="264">
        <v>74093</v>
      </c>
      <c r="I39" s="288">
        <v>1699</v>
      </c>
      <c r="J39" s="288">
        <v>65676</v>
      </c>
      <c r="K39" s="290">
        <v>160</v>
      </c>
      <c r="L39" s="289">
        <v>5663</v>
      </c>
      <c r="M39" s="289">
        <v>70</v>
      </c>
      <c r="N39" s="288">
        <v>2754</v>
      </c>
      <c r="O39" s="288">
        <v>2618</v>
      </c>
      <c r="P39" s="264">
        <v>45984</v>
      </c>
      <c r="Q39" s="288">
        <v>2578</v>
      </c>
      <c r="R39" s="288">
        <v>33650</v>
      </c>
      <c r="S39" s="288">
        <v>64</v>
      </c>
      <c r="T39" s="288">
        <v>1661</v>
      </c>
      <c r="U39" s="288">
        <v>101</v>
      </c>
      <c r="V39" s="288">
        <v>5597</v>
      </c>
      <c r="W39" s="288">
        <v>464</v>
      </c>
      <c r="X39" s="288">
        <v>6737</v>
      </c>
    </row>
    <row r="40" spans="2:24" ht="12">
      <c r="B40" s="254"/>
      <c r="C40" s="286"/>
      <c r="D40" s="289"/>
      <c r="E40" s="288"/>
      <c r="F40" s="288"/>
      <c r="G40" s="288"/>
      <c r="H40" s="289"/>
      <c r="I40" s="288"/>
      <c r="J40" s="288"/>
      <c r="K40" s="290"/>
      <c r="L40" s="289"/>
      <c r="M40" s="289"/>
      <c r="N40" s="288"/>
      <c r="O40" s="288"/>
      <c r="P40" s="289"/>
      <c r="Q40" s="288"/>
      <c r="R40" s="288"/>
      <c r="S40" s="288"/>
      <c r="T40" s="288"/>
      <c r="U40" s="288"/>
      <c r="V40" s="288"/>
      <c r="W40" s="288"/>
      <c r="X40" s="288"/>
    </row>
    <row r="41" spans="2:24" ht="12">
      <c r="B41" s="254" t="s">
        <v>1157</v>
      </c>
      <c r="C41" s="286">
        <v>1313</v>
      </c>
      <c r="D41" s="264">
        <v>108668</v>
      </c>
      <c r="E41" s="288">
        <v>1154</v>
      </c>
      <c r="F41" s="288">
        <v>63281</v>
      </c>
      <c r="G41" s="288">
        <v>824</v>
      </c>
      <c r="H41" s="264">
        <v>28018</v>
      </c>
      <c r="I41" s="288">
        <v>572</v>
      </c>
      <c r="J41" s="288">
        <v>16177</v>
      </c>
      <c r="K41" s="290">
        <v>251</v>
      </c>
      <c r="L41" s="289">
        <v>10593</v>
      </c>
      <c r="M41" s="289">
        <v>44</v>
      </c>
      <c r="N41" s="288">
        <v>1248</v>
      </c>
      <c r="O41" s="288">
        <v>1018</v>
      </c>
      <c r="P41" s="264">
        <v>17369</v>
      </c>
      <c r="Q41" s="288">
        <v>987</v>
      </c>
      <c r="R41" s="288">
        <v>9988</v>
      </c>
      <c r="S41" s="288">
        <v>57</v>
      </c>
      <c r="T41" s="288">
        <v>1746</v>
      </c>
      <c r="U41" s="288">
        <v>33</v>
      </c>
      <c r="V41" s="288">
        <v>3171</v>
      </c>
      <c r="W41" s="288">
        <v>232</v>
      </c>
      <c r="X41" s="288">
        <v>4210</v>
      </c>
    </row>
    <row r="42" spans="2:24" ht="12">
      <c r="B42" s="254" t="s">
        <v>1159</v>
      </c>
      <c r="C42" s="286">
        <v>1269</v>
      </c>
      <c r="D42" s="264">
        <v>106765</v>
      </c>
      <c r="E42" s="288">
        <v>1192</v>
      </c>
      <c r="F42" s="288">
        <v>75748</v>
      </c>
      <c r="G42" s="288">
        <v>804</v>
      </c>
      <c r="H42" s="264">
        <v>21109</v>
      </c>
      <c r="I42" s="288">
        <v>783</v>
      </c>
      <c r="J42" s="288">
        <v>19842</v>
      </c>
      <c r="K42" s="290">
        <v>9</v>
      </c>
      <c r="L42" s="290">
        <v>139</v>
      </c>
      <c r="M42" s="289">
        <v>42</v>
      </c>
      <c r="N42" s="288">
        <v>1128</v>
      </c>
      <c r="O42" s="288">
        <v>1004</v>
      </c>
      <c r="P42" s="264">
        <v>9908</v>
      </c>
      <c r="Q42" s="288">
        <v>958</v>
      </c>
      <c r="R42" s="288">
        <v>7885</v>
      </c>
      <c r="S42" s="288">
        <v>30</v>
      </c>
      <c r="T42" s="292">
        <v>1017</v>
      </c>
      <c r="U42" s="290">
        <v>4</v>
      </c>
      <c r="V42" s="292">
        <v>36</v>
      </c>
      <c r="W42" s="288">
        <v>175</v>
      </c>
      <c r="X42" s="288">
        <v>1987</v>
      </c>
    </row>
    <row r="43" spans="2:24" ht="12">
      <c r="B43" s="254" t="s">
        <v>1161</v>
      </c>
      <c r="C43" s="286">
        <v>2416</v>
      </c>
      <c r="D43" s="264">
        <v>220228</v>
      </c>
      <c r="E43" s="288">
        <v>2314</v>
      </c>
      <c r="F43" s="288">
        <v>175673</v>
      </c>
      <c r="G43" s="288">
        <v>1399</v>
      </c>
      <c r="H43" s="264">
        <v>28441</v>
      </c>
      <c r="I43" s="288">
        <v>1355</v>
      </c>
      <c r="J43" s="288">
        <v>26612</v>
      </c>
      <c r="K43" s="290">
        <v>63</v>
      </c>
      <c r="L43" s="289">
        <v>1119</v>
      </c>
      <c r="M43" s="289">
        <v>35</v>
      </c>
      <c r="N43" s="288">
        <v>710</v>
      </c>
      <c r="O43" s="288">
        <v>1841</v>
      </c>
      <c r="P43" s="264">
        <v>16114</v>
      </c>
      <c r="Q43" s="288">
        <v>1803</v>
      </c>
      <c r="R43" s="288">
        <v>12435</v>
      </c>
      <c r="S43" s="290">
        <v>21</v>
      </c>
      <c r="T43" s="288">
        <v>347</v>
      </c>
      <c r="U43" s="288">
        <v>18</v>
      </c>
      <c r="V43" s="288">
        <v>1230</v>
      </c>
      <c r="W43" s="288">
        <v>257</v>
      </c>
      <c r="X43" s="288">
        <v>2449</v>
      </c>
    </row>
    <row r="44" spans="2:24" ht="12">
      <c r="B44" s="254" t="s">
        <v>1163</v>
      </c>
      <c r="C44" s="286">
        <v>1204</v>
      </c>
      <c r="D44" s="264">
        <v>75522</v>
      </c>
      <c r="E44" s="288">
        <v>1164</v>
      </c>
      <c r="F44" s="288">
        <v>55007</v>
      </c>
      <c r="G44" s="288">
        <v>152</v>
      </c>
      <c r="H44" s="264">
        <v>5246</v>
      </c>
      <c r="I44" s="288">
        <v>135</v>
      </c>
      <c r="J44" s="288">
        <v>4800</v>
      </c>
      <c r="K44" s="290">
        <v>11</v>
      </c>
      <c r="L44" s="290">
        <v>220</v>
      </c>
      <c r="M44" s="289">
        <v>14</v>
      </c>
      <c r="N44" s="288">
        <v>226</v>
      </c>
      <c r="O44" s="288">
        <v>1136</v>
      </c>
      <c r="P44" s="264">
        <v>15269</v>
      </c>
      <c r="Q44" s="288">
        <v>1124</v>
      </c>
      <c r="R44" s="288">
        <v>11476</v>
      </c>
      <c r="S44" s="288">
        <v>48</v>
      </c>
      <c r="T44" s="292">
        <v>467</v>
      </c>
      <c r="U44" s="288">
        <v>37</v>
      </c>
      <c r="V44" s="292">
        <v>1458</v>
      </c>
      <c r="W44" s="288">
        <v>225</v>
      </c>
      <c r="X44" s="288">
        <v>2335</v>
      </c>
    </row>
    <row r="45" spans="2:24" ht="12">
      <c r="B45" s="254" t="s">
        <v>1165</v>
      </c>
      <c r="C45" s="286">
        <v>1707</v>
      </c>
      <c r="D45" s="264">
        <v>174272</v>
      </c>
      <c r="E45" s="288">
        <v>1548</v>
      </c>
      <c r="F45" s="288">
        <v>70432</v>
      </c>
      <c r="G45" s="288">
        <v>1130</v>
      </c>
      <c r="H45" s="264">
        <v>72837</v>
      </c>
      <c r="I45" s="288">
        <v>860</v>
      </c>
      <c r="J45" s="288">
        <v>58837</v>
      </c>
      <c r="K45" s="290">
        <v>309</v>
      </c>
      <c r="L45" s="289">
        <v>11802</v>
      </c>
      <c r="M45" s="289">
        <v>71</v>
      </c>
      <c r="N45" s="288">
        <v>2198</v>
      </c>
      <c r="O45" s="288">
        <v>1505</v>
      </c>
      <c r="P45" s="264">
        <v>31003</v>
      </c>
      <c r="Q45" s="288">
        <v>1471</v>
      </c>
      <c r="R45" s="288">
        <v>19439</v>
      </c>
      <c r="S45" s="288">
        <v>50</v>
      </c>
      <c r="T45" s="288">
        <v>1708</v>
      </c>
      <c r="U45" s="288">
        <v>37</v>
      </c>
      <c r="V45" s="288">
        <v>2028</v>
      </c>
      <c r="W45" s="288">
        <v>543</v>
      </c>
      <c r="X45" s="288">
        <v>9536</v>
      </c>
    </row>
    <row r="46" spans="2:24" ht="12">
      <c r="B46" s="254" t="s">
        <v>1117</v>
      </c>
      <c r="C46" s="286">
        <v>1253</v>
      </c>
      <c r="D46" s="264">
        <v>113153</v>
      </c>
      <c r="E46" s="288">
        <v>1164</v>
      </c>
      <c r="F46" s="288">
        <v>61120</v>
      </c>
      <c r="G46" s="288">
        <v>700</v>
      </c>
      <c r="H46" s="264">
        <v>36915</v>
      </c>
      <c r="I46" s="288">
        <v>653</v>
      </c>
      <c r="J46" s="288">
        <v>33414</v>
      </c>
      <c r="K46" s="290">
        <v>53</v>
      </c>
      <c r="L46" s="289">
        <v>2240</v>
      </c>
      <c r="M46" s="289">
        <v>40</v>
      </c>
      <c r="N46" s="289">
        <v>1261</v>
      </c>
      <c r="O46" s="288">
        <v>1139</v>
      </c>
      <c r="P46" s="264">
        <v>15118</v>
      </c>
      <c r="Q46" s="288">
        <v>1137</v>
      </c>
      <c r="R46" s="288">
        <v>12363</v>
      </c>
      <c r="S46" s="288">
        <v>46</v>
      </c>
      <c r="T46" s="288">
        <v>1332</v>
      </c>
      <c r="U46" s="288">
        <v>15</v>
      </c>
      <c r="V46" s="288">
        <v>1230</v>
      </c>
      <c r="W46" s="288">
        <v>129</v>
      </c>
      <c r="X46" s="288">
        <v>1525</v>
      </c>
    </row>
    <row r="47" spans="2:24" ht="12">
      <c r="B47" s="254" t="s">
        <v>1118</v>
      </c>
      <c r="C47" s="286">
        <v>1451</v>
      </c>
      <c r="D47" s="264">
        <v>194997</v>
      </c>
      <c r="E47" s="288">
        <v>1392</v>
      </c>
      <c r="F47" s="288">
        <v>146484</v>
      </c>
      <c r="G47" s="288">
        <v>198</v>
      </c>
      <c r="H47" s="264">
        <v>9333</v>
      </c>
      <c r="I47" s="288">
        <v>35</v>
      </c>
      <c r="J47" s="288">
        <v>1177</v>
      </c>
      <c r="K47" s="290">
        <v>155</v>
      </c>
      <c r="L47" s="289">
        <v>7827</v>
      </c>
      <c r="M47" s="289">
        <v>13</v>
      </c>
      <c r="N47" s="289">
        <v>329</v>
      </c>
      <c r="O47" s="288">
        <v>1376</v>
      </c>
      <c r="P47" s="264">
        <v>39180</v>
      </c>
      <c r="Q47" s="288">
        <v>1372</v>
      </c>
      <c r="R47" s="288">
        <v>34807</v>
      </c>
      <c r="S47" s="288">
        <v>57</v>
      </c>
      <c r="T47" s="288">
        <v>3098</v>
      </c>
      <c r="U47" s="288">
        <v>26</v>
      </c>
      <c r="V47" s="288">
        <v>2151</v>
      </c>
      <c r="W47" s="288">
        <v>144</v>
      </c>
      <c r="X47" s="288">
        <v>2222</v>
      </c>
    </row>
    <row r="48" spans="2:24" ht="12">
      <c r="B48" s="254"/>
      <c r="C48" s="286"/>
      <c r="D48" s="289"/>
      <c r="E48" s="288"/>
      <c r="F48" s="288"/>
      <c r="G48" s="288"/>
      <c r="H48" s="289"/>
      <c r="I48" s="288"/>
      <c r="J48" s="288"/>
      <c r="K48" s="290"/>
      <c r="L48" s="289"/>
      <c r="M48" s="289"/>
      <c r="N48" s="289"/>
      <c r="O48" s="288"/>
      <c r="P48" s="289"/>
      <c r="Q48" s="288"/>
      <c r="R48" s="288"/>
      <c r="S48" s="288"/>
      <c r="T48" s="288"/>
      <c r="U48" s="288"/>
      <c r="V48" s="288"/>
      <c r="W48" s="288"/>
      <c r="X48" s="288"/>
    </row>
    <row r="49" spans="2:24" ht="12">
      <c r="B49" s="254" t="s">
        <v>1121</v>
      </c>
      <c r="C49" s="286">
        <v>1038</v>
      </c>
      <c r="D49" s="264">
        <v>162807</v>
      </c>
      <c r="E49" s="288">
        <v>995</v>
      </c>
      <c r="F49" s="288">
        <v>146677</v>
      </c>
      <c r="G49" s="288">
        <v>48</v>
      </c>
      <c r="H49" s="264">
        <v>2293</v>
      </c>
      <c r="I49" s="288">
        <v>3</v>
      </c>
      <c r="J49" s="288">
        <v>43</v>
      </c>
      <c r="K49" s="290">
        <v>44</v>
      </c>
      <c r="L49" s="289">
        <v>2230</v>
      </c>
      <c r="M49" s="290">
        <v>1</v>
      </c>
      <c r="N49" s="290">
        <v>20</v>
      </c>
      <c r="O49" s="288">
        <v>986</v>
      </c>
      <c r="P49" s="264">
        <v>13837</v>
      </c>
      <c r="Q49" s="288">
        <v>984</v>
      </c>
      <c r="R49" s="288">
        <v>11040</v>
      </c>
      <c r="S49" s="288">
        <v>45</v>
      </c>
      <c r="T49" s="288">
        <v>519</v>
      </c>
      <c r="U49" s="288">
        <v>51</v>
      </c>
      <c r="V49" s="288">
        <v>1762</v>
      </c>
      <c r="W49" s="288">
        <v>94</v>
      </c>
      <c r="X49" s="288">
        <v>1035</v>
      </c>
    </row>
    <row r="50" spans="2:24" ht="12">
      <c r="B50" s="254" t="s">
        <v>1122</v>
      </c>
      <c r="C50" s="286">
        <v>1560</v>
      </c>
      <c r="D50" s="264">
        <v>226887</v>
      </c>
      <c r="E50" s="288">
        <v>1533</v>
      </c>
      <c r="F50" s="288">
        <v>206970</v>
      </c>
      <c r="G50" s="288">
        <v>85</v>
      </c>
      <c r="H50" s="264">
        <v>5857</v>
      </c>
      <c r="I50" s="288">
        <v>0</v>
      </c>
      <c r="J50" s="288">
        <v>0</v>
      </c>
      <c r="K50" s="290">
        <v>84</v>
      </c>
      <c r="L50" s="289">
        <v>5837</v>
      </c>
      <c r="M50" s="289">
        <v>1</v>
      </c>
      <c r="N50" s="290">
        <v>20</v>
      </c>
      <c r="O50" s="288">
        <v>1417</v>
      </c>
      <c r="P50" s="264">
        <v>14060</v>
      </c>
      <c r="Q50" s="288">
        <v>1413</v>
      </c>
      <c r="R50" s="288">
        <v>9965</v>
      </c>
      <c r="S50" s="288">
        <v>55</v>
      </c>
      <c r="T50" s="288">
        <v>621</v>
      </c>
      <c r="U50" s="288">
        <v>84</v>
      </c>
      <c r="V50" s="288">
        <v>3905</v>
      </c>
      <c r="W50" s="288">
        <v>26</v>
      </c>
      <c r="X50" s="288">
        <v>190</v>
      </c>
    </row>
    <row r="51" spans="2:24" ht="12">
      <c r="B51" s="254" t="s">
        <v>1124</v>
      </c>
      <c r="C51" s="286">
        <v>1085</v>
      </c>
      <c r="D51" s="264">
        <v>160653</v>
      </c>
      <c r="E51" s="288">
        <v>1067</v>
      </c>
      <c r="F51" s="288">
        <v>145487</v>
      </c>
      <c r="G51" s="288">
        <v>77</v>
      </c>
      <c r="H51" s="264">
        <v>4195</v>
      </c>
      <c r="I51" s="288">
        <v>6</v>
      </c>
      <c r="J51" s="288">
        <v>276</v>
      </c>
      <c r="K51" s="290">
        <v>42</v>
      </c>
      <c r="L51" s="290">
        <v>3158</v>
      </c>
      <c r="M51" s="289">
        <v>29</v>
      </c>
      <c r="N51" s="289">
        <v>761</v>
      </c>
      <c r="O51" s="288">
        <v>929</v>
      </c>
      <c r="P51" s="264">
        <v>10971</v>
      </c>
      <c r="Q51" s="288">
        <v>922</v>
      </c>
      <c r="R51" s="288">
        <v>9160</v>
      </c>
      <c r="S51" s="288">
        <v>14</v>
      </c>
      <c r="T51" s="288">
        <v>385</v>
      </c>
      <c r="U51" s="288">
        <v>8</v>
      </c>
      <c r="V51" s="288">
        <v>562</v>
      </c>
      <c r="W51" s="288">
        <v>59</v>
      </c>
      <c r="X51" s="288">
        <v>1249</v>
      </c>
    </row>
    <row r="52" spans="2:24" ht="12">
      <c r="B52" s="254" t="s">
        <v>1126</v>
      </c>
      <c r="C52" s="286">
        <v>1491</v>
      </c>
      <c r="D52" s="264">
        <v>213650</v>
      </c>
      <c r="E52" s="288">
        <v>1322</v>
      </c>
      <c r="F52" s="288">
        <v>192331</v>
      </c>
      <c r="G52" s="288">
        <v>54</v>
      </c>
      <c r="H52" s="264">
        <v>2940</v>
      </c>
      <c r="I52" s="288">
        <v>26</v>
      </c>
      <c r="J52" s="288">
        <v>750</v>
      </c>
      <c r="K52" s="290">
        <v>27</v>
      </c>
      <c r="L52" s="289">
        <v>2175</v>
      </c>
      <c r="M52" s="289">
        <v>1</v>
      </c>
      <c r="N52" s="290">
        <v>15</v>
      </c>
      <c r="O52" s="288">
        <v>1369</v>
      </c>
      <c r="P52" s="264">
        <v>18379</v>
      </c>
      <c r="Q52" s="288">
        <v>1346</v>
      </c>
      <c r="R52" s="288">
        <v>14384</v>
      </c>
      <c r="S52" s="288">
        <v>39</v>
      </c>
      <c r="T52" s="288">
        <v>749</v>
      </c>
      <c r="U52" s="288">
        <v>14</v>
      </c>
      <c r="V52" s="288">
        <v>914</v>
      </c>
      <c r="W52" s="288">
        <v>226</v>
      </c>
      <c r="X52" s="288">
        <v>3081</v>
      </c>
    </row>
    <row r="53" spans="2:24" ht="12">
      <c r="B53" s="254" t="s">
        <v>1128</v>
      </c>
      <c r="C53" s="286">
        <v>767</v>
      </c>
      <c r="D53" s="264">
        <v>105606</v>
      </c>
      <c r="E53" s="288">
        <v>727</v>
      </c>
      <c r="F53" s="288">
        <v>81166</v>
      </c>
      <c r="G53" s="288">
        <v>28</v>
      </c>
      <c r="H53" s="264">
        <v>1778</v>
      </c>
      <c r="I53" s="288">
        <v>4</v>
      </c>
      <c r="J53" s="288">
        <v>260</v>
      </c>
      <c r="K53" s="290">
        <v>24</v>
      </c>
      <c r="L53" s="289">
        <v>1518</v>
      </c>
      <c r="M53" s="290">
        <v>0</v>
      </c>
      <c r="N53" s="290">
        <v>0</v>
      </c>
      <c r="O53" s="288">
        <v>736</v>
      </c>
      <c r="P53" s="264">
        <v>22662</v>
      </c>
      <c r="Q53" s="288">
        <v>730</v>
      </c>
      <c r="R53" s="288">
        <v>14344</v>
      </c>
      <c r="S53" s="288">
        <v>118</v>
      </c>
      <c r="T53" s="288">
        <v>3552</v>
      </c>
      <c r="U53" s="288">
        <v>96</v>
      </c>
      <c r="V53" s="288">
        <v>7721</v>
      </c>
      <c r="W53" s="288">
        <v>42</v>
      </c>
      <c r="X53" s="288">
        <v>597</v>
      </c>
    </row>
    <row r="54" spans="2:24" ht="12">
      <c r="B54" s="254" t="s">
        <v>1130</v>
      </c>
      <c r="C54" s="286">
        <v>1045</v>
      </c>
      <c r="D54" s="264">
        <v>193147</v>
      </c>
      <c r="E54" s="288">
        <v>1028</v>
      </c>
      <c r="F54" s="288">
        <v>174055</v>
      </c>
      <c r="G54" s="288">
        <v>120</v>
      </c>
      <c r="H54" s="264">
        <v>3959</v>
      </c>
      <c r="I54" s="288">
        <v>74</v>
      </c>
      <c r="J54" s="288">
        <v>1164</v>
      </c>
      <c r="K54" s="290">
        <v>47</v>
      </c>
      <c r="L54" s="289">
        <v>2795</v>
      </c>
      <c r="M54" s="290">
        <v>0</v>
      </c>
      <c r="N54" s="290">
        <v>0</v>
      </c>
      <c r="O54" s="288">
        <v>972</v>
      </c>
      <c r="P54" s="264">
        <v>15133</v>
      </c>
      <c r="Q54" s="288">
        <v>968</v>
      </c>
      <c r="R54" s="288">
        <v>13849</v>
      </c>
      <c r="S54" s="288">
        <v>13</v>
      </c>
      <c r="T54" s="288">
        <v>191</v>
      </c>
      <c r="U54" s="288">
        <v>4</v>
      </c>
      <c r="V54" s="290">
        <v>355</v>
      </c>
      <c r="W54" s="288">
        <v>70</v>
      </c>
      <c r="X54" s="288">
        <v>929</v>
      </c>
    </row>
    <row r="55" spans="2:24" ht="12">
      <c r="B55" s="254" t="s">
        <v>1131</v>
      </c>
      <c r="C55" s="286">
        <v>1116</v>
      </c>
      <c r="D55" s="264">
        <v>135187</v>
      </c>
      <c r="E55" s="288">
        <v>1068</v>
      </c>
      <c r="F55" s="288">
        <v>118464</v>
      </c>
      <c r="G55" s="288">
        <v>47</v>
      </c>
      <c r="H55" s="264">
        <v>2585</v>
      </c>
      <c r="I55" s="288">
        <v>10</v>
      </c>
      <c r="J55" s="288">
        <v>146</v>
      </c>
      <c r="K55" s="290">
        <v>37</v>
      </c>
      <c r="L55" s="289">
        <v>2432</v>
      </c>
      <c r="M55" s="290">
        <v>1</v>
      </c>
      <c r="N55" s="290">
        <v>7</v>
      </c>
      <c r="O55" s="288">
        <v>1071</v>
      </c>
      <c r="P55" s="264">
        <v>14138</v>
      </c>
      <c r="Q55" s="288">
        <v>1062</v>
      </c>
      <c r="R55" s="288">
        <v>11675</v>
      </c>
      <c r="S55" s="288">
        <v>19</v>
      </c>
      <c r="T55" s="288">
        <v>288</v>
      </c>
      <c r="U55" s="288">
        <v>16</v>
      </c>
      <c r="V55" s="288">
        <v>855</v>
      </c>
      <c r="W55" s="288">
        <v>163</v>
      </c>
      <c r="X55" s="288">
        <v>1608</v>
      </c>
    </row>
    <row r="56" spans="2:24" ht="12">
      <c r="B56" s="254"/>
      <c r="C56" s="286"/>
      <c r="D56" s="289"/>
      <c r="E56" s="288"/>
      <c r="F56" s="288"/>
      <c r="G56" s="288"/>
      <c r="H56" s="289"/>
      <c r="I56" s="288"/>
      <c r="J56" s="288"/>
      <c r="K56" s="290"/>
      <c r="L56" s="289"/>
      <c r="M56" s="289"/>
      <c r="N56" s="289"/>
      <c r="O56" s="288"/>
      <c r="P56" s="289"/>
      <c r="Q56" s="288"/>
      <c r="R56" s="288"/>
      <c r="S56" s="288"/>
      <c r="T56" s="292"/>
      <c r="U56" s="288"/>
      <c r="V56" s="292"/>
      <c r="W56" s="288"/>
      <c r="X56" s="288"/>
    </row>
    <row r="57" spans="2:24" ht="12">
      <c r="B57" s="254" t="s">
        <v>1134</v>
      </c>
      <c r="C57" s="286">
        <v>3046</v>
      </c>
      <c r="D57" s="264">
        <v>422992</v>
      </c>
      <c r="E57" s="288">
        <v>2836</v>
      </c>
      <c r="F57" s="288">
        <v>309139</v>
      </c>
      <c r="G57" s="288">
        <v>1537</v>
      </c>
      <c r="H57" s="264">
        <v>67488</v>
      </c>
      <c r="I57" s="288">
        <v>1488</v>
      </c>
      <c r="J57" s="288">
        <v>65249</v>
      </c>
      <c r="K57" s="290">
        <v>13</v>
      </c>
      <c r="L57" s="290">
        <v>443</v>
      </c>
      <c r="M57" s="289">
        <v>57</v>
      </c>
      <c r="N57" s="289">
        <v>1796</v>
      </c>
      <c r="O57" s="288">
        <v>2725</v>
      </c>
      <c r="P57" s="264">
        <v>46365</v>
      </c>
      <c r="Q57" s="288">
        <v>2708</v>
      </c>
      <c r="R57" s="288">
        <v>39223</v>
      </c>
      <c r="S57" s="288">
        <v>300</v>
      </c>
      <c r="T57" s="288">
        <v>10568</v>
      </c>
      <c r="U57" s="288">
        <v>77</v>
      </c>
      <c r="V57" s="288">
        <v>3573</v>
      </c>
      <c r="W57" s="288">
        <v>252</v>
      </c>
      <c r="X57" s="288">
        <v>3569</v>
      </c>
    </row>
    <row r="58" spans="2:24" ht="12">
      <c r="B58" s="254" t="s">
        <v>1256</v>
      </c>
      <c r="C58" s="286">
        <v>2972</v>
      </c>
      <c r="D58" s="264">
        <v>504303</v>
      </c>
      <c r="E58" s="288">
        <v>2915</v>
      </c>
      <c r="F58" s="288">
        <v>462777</v>
      </c>
      <c r="G58" s="288">
        <v>312</v>
      </c>
      <c r="H58" s="264">
        <v>9268</v>
      </c>
      <c r="I58" s="288">
        <v>193</v>
      </c>
      <c r="J58" s="288">
        <v>5184</v>
      </c>
      <c r="K58" s="290">
        <v>73</v>
      </c>
      <c r="L58" s="289">
        <v>2553</v>
      </c>
      <c r="M58" s="289">
        <v>57</v>
      </c>
      <c r="N58" s="288">
        <v>1531</v>
      </c>
      <c r="O58" s="288">
        <v>2813</v>
      </c>
      <c r="P58" s="264">
        <v>32258</v>
      </c>
      <c r="Q58" s="288">
        <v>2800</v>
      </c>
      <c r="R58" s="288">
        <v>22705</v>
      </c>
      <c r="S58" s="288">
        <v>151</v>
      </c>
      <c r="T58" s="288">
        <v>2383</v>
      </c>
      <c r="U58" s="288">
        <v>132</v>
      </c>
      <c r="V58" s="288">
        <v>7768</v>
      </c>
      <c r="W58" s="288">
        <v>171</v>
      </c>
      <c r="X58" s="288">
        <v>1785</v>
      </c>
    </row>
    <row r="59" spans="2:24" ht="12">
      <c r="B59" s="254" t="s">
        <v>1138</v>
      </c>
      <c r="C59" s="286">
        <v>1155</v>
      </c>
      <c r="D59" s="264">
        <v>131347</v>
      </c>
      <c r="E59" s="288">
        <v>1080</v>
      </c>
      <c r="F59" s="288">
        <v>113539</v>
      </c>
      <c r="G59" s="288">
        <v>3</v>
      </c>
      <c r="H59" s="264">
        <v>43</v>
      </c>
      <c r="I59" s="288">
        <v>3</v>
      </c>
      <c r="J59" s="288">
        <v>43</v>
      </c>
      <c r="K59" s="290">
        <v>0</v>
      </c>
      <c r="L59" s="290">
        <v>0</v>
      </c>
      <c r="M59" s="290">
        <v>0</v>
      </c>
      <c r="N59" s="290">
        <v>0</v>
      </c>
      <c r="O59" s="288">
        <v>1101</v>
      </c>
      <c r="P59" s="264">
        <v>17765</v>
      </c>
      <c r="Q59" s="288">
        <v>1094</v>
      </c>
      <c r="R59" s="288">
        <v>11668</v>
      </c>
      <c r="S59" s="288">
        <v>183</v>
      </c>
      <c r="T59" s="288">
        <v>1731</v>
      </c>
      <c r="U59" s="288">
        <v>166</v>
      </c>
      <c r="V59" s="288">
        <v>5102</v>
      </c>
      <c r="W59" s="288">
        <v>112</v>
      </c>
      <c r="X59" s="288">
        <v>995</v>
      </c>
    </row>
    <row r="60" spans="2:24" ht="12">
      <c r="B60" s="254" t="s">
        <v>1140</v>
      </c>
      <c r="C60" s="286">
        <v>2648</v>
      </c>
      <c r="D60" s="264">
        <v>258275</v>
      </c>
      <c r="E60" s="288">
        <v>2444</v>
      </c>
      <c r="F60" s="288">
        <v>147920</v>
      </c>
      <c r="G60" s="288">
        <v>1489</v>
      </c>
      <c r="H60" s="264">
        <v>59345</v>
      </c>
      <c r="I60" s="288">
        <v>340</v>
      </c>
      <c r="J60" s="288">
        <v>13204</v>
      </c>
      <c r="K60" s="290">
        <v>1179</v>
      </c>
      <c r="L60" s="289">
        <v>41408</v>
      </c>
      <c r="M60" s="289">
        <v>135</v>
      </c>
      <c r="N60" s="288">
        <v>4733</v>
      </c>
      <c r="O60" s="288">
        <v>2521</v>
      </c>
      <c r="P60" s="264">
        <v>51010</v>
      </c>
      <c r="Q60" s="288">
        <v>2495</v>
      </c>
      <c r="R60" s="288">
        <v>33489</v>
      </c>
      <c r="S60" s="288">
        <v>102</v>
      </c>
      <c r="T60" s="288">
        <v>5609</v>
      </c>
      <c r="U60" s="288">
        <v>88</v>
      </c>
      <c r="V60" s="288">
        <v>8817</v>
      </c>
      <c r="W60" s="288">
        <v>568</v>
      </c>
      <c r="X60" s="288">
        <v>8704</v>
      </c>
    </row>
    <row r="61" spans="2:24" ht="12">
      <c r="B61" s="254" t="s">
        <v>1142</v>
      </c>
      <c r="C61" s="286">
        <v>1571</v>
      </c>
      <c r="D61" s="264">
        <v>223686</v>
      </c>
      <c r="E61" s="288">
        <v>1541</v>
      </c>
      <c r="F61" s="288">
        <v>204472</v>
      </c>
      <c r="G61" s="288">
        <v>14</v>
      </c>
      <c r="H61" s="264">
        <v>524</v>
      </c>
      <c r="I61" s="288">
        <v>10</v>
      </c>
      <c r="J61" s="288">
        <v>281</v>
      </c>
      <c r="K61" s="290">
        <v>4</v>
      </c>
      <c r="L61" s="290">
        <v>243</v>
      </c>
      <c r="M61" s="289">
        <v>0</v>
      </c>
      <c r="N61" s="288">
        <v>0</v>
      </c>
      <c r="O61" s="288">
        <v>1463</v>
      </c>
      <c r="P61" s="264">
        <v>18690</v>
      </c>
      <c r="Q61" s="288">
        <v>1454</v>
      </c>
      <c r="R61" s="288">
        <v>14189</v>
      </c>
      <c r="S61" s="288">
        <v>60</v>
      </c>
      <c r="T61" s="288">
        <v>829</v>
      </c>
      <c r="U61" s="288">
        <v>85</v>
      </c>
      <c r="V61" s="288">
        <v>3180</v>
      </c>
      <c r="W61" s="288">
        <v>102</v>
      </c>
      <c r="X61" s="288">
        <v>1321</v>
      </c>
    </row>
    <row r="62" spans="2:24" ht="12">
      <c r="B62" s="254"/>
      <c r="C62" s="286"/>
      <c r="D62" s="289"/>
      <c r="E62" s="288"/>
      <c r="F62" s="288"/>
      <c r="G62" s="288"/>
      <c r="H62" s="289"/>
      <c r="I62" s="288"/>
      <c r="J62" s="288"/>
      <c r="K62" s="290"/>
      <c r="L62" s="289"/>
      <c r="M62" s="290"/>
      <c r="N62" s="288"/>
      <c r="O62" s="288"/>
      <c r="P62" s="289"/>
      <c r="Q62" s="288"/>
      <c r="R62" s="288"/>
      <c r="S62" s="288"/>
      <c r="T62" s="288"/>
      <c r="U62" s="288"/>
      <c r="V62" s="288"/>
      <c r="W62" s="288"/>
      <c r="X62" s="288"/>
    </row>
    <row r="63" spans="2:24" ht="12">
      <c r="B63" s="254" t="s">
        <v>1145</v>
      </c>
      <c r="C63" s="286">
        <v>1068</v>
      </c>
      <c r="D63" s="264">
        <v>169231</v>
      </c>
      <c r="E63" s="288">
        <v>1058</v>
      </c>
      <c r="F63" s="288">
        <v>161308</v>
      </c>
      <c r="G63" s="288">
        <v>64</v>
      </c>
      <c r="H63" s="264">
        <v>2454</v>
      </c>
      <c r="I63" s="288">
        <v>59</v>
      </c>
      <c r="J63" s="288">
        <v>1994</v>
      </c>
      <c r="K63" s="290">
        <v>6</v>
      </c>
      <c r="L63" s="289">
        <v>460</v>
      </c>
      <c r="M63" s="289">
        <v>0</v>
      </c>
      <c r="N63" s="290">
        <v>0</v>
      </c>
      <c r="O63" s="288">
        <v>792</v>
      </c>
      <c r="P63" s="264">
        <v>5469</v>
      </c>
      <c r="Q63" s="288">
        <v>763</v>
      </c>
      <c r="R63" s="288">
        <v>3476</v>
      </c>
      <c r="S63" s="288">
        <v>3</v>
      </c>
      <c r="T63" s="288">
        <v>111</v>
      </c>
      <c r="U63" s="288">
        <v>12</v>
      </c>
      <c r="V63" s="288">
        <v>1226</v>
      </c>
      <c r="W63" s="288">
        <v>138</v>
      </c>
      <c r="X63" s="288">
        <v>767</v>
      </c>
    </row>
    <row r="64" spans="2:24" ht="12">
      <c r="B64" s="254" t="s">
        <v>1146</v>
      </c>
      <c r="C64" s="286">
        <v>2050</v>
      </c>
      <c r="D64" s="264">
        <v>413969</v>
      </c>
      <c r="E64" s="288">
        <v>2036</v>
      </c>
      <c r="F64" s="288">
        <v>399422</v>
      </c>
      <c r="G64" s="288">
        <v>22</v>
      </c>
      <c r="H64" s="264">
        <v>297</v>
      </c>
      <c r="I64" s="288">
        <v>22</v>
      </c>
      <c r="J64" s="288">
        <v>297</v>
      </c>
      <c r="K64" s="290">
        <v>0</v>
      </c>
      <c r="L64" s="290">
        <v>0</v>
      </c>
      <c r="M64" s="290">
        <v>0</v>
      </c>
      <c r="N64" s="290">
        <v>0</v>
      </c>
      <c r="O64" s="288">
        <v>1623</v>
      </c>
      <c r="P64" s="264">
        <v>14250</v>
      </c>
      <c r="Q64" s="288">
        <v>1582</v>
      </c>
      <c r="R64" s="288">
        <v>13436</v>
      </c>
      <c r="S64" s="288">
        <v>18</v>
      </c>
      <c r="T64" s="288">
        <v>125</v>
      </c>
      <c r="U64" s="288">
        <v>6</v>
      </c>
      <c r="V64" s="290">
        <v>71</v>
      </c>
      <c r="W64" s="288">
        <v>143</v>
      </c>
      <c r="X64" s="288">
        <v>743</v>
      </c>
    </row>
    <row r="65" spans="2:24" ht="12">
      <c r="B65" s="254" t="s">
        <v>1148</v>
      </c>
      <c r="C65" s="286">
        <v>1612</v>
      </c>
      <c r="D65" s="264">
        <v>381569</v>
      </c>
      <c r="E65" s="288">
        <v>1587</v>
      </c>
      <c r="F65" s="288">
        <v>360423</v>
      </c>
      <c r="G65" s="288">
        <v>301</v>
      </c>
      <c r="H65" s="264">
        <v>4002</v>
      </c>
      <c r="I65" s="288">
        <v>297</v>
      </c>
      <c r="J65" s="288">
        <v>3752</v>
      </c>
      <c r="K65" s="290">
        <v>4</v>
      </c>
      <c r="L65" s="289">
        <v>240</v>
      </c>
      <c r="M65" s="289">
        <v>1</v>
      </c>
      <c r="N65" s="290">
        <v>10</v>
      </c>
      <c r="O65" s="288">
        <v>1424</v>
      </c>
      <c r="P65" s="264">
        <v>17144</v>
      </c>
      <c r="Q65" s="288">
        <v>1403</v>
      </c>
      <c r="R65" s="288">
        <v>12076</v>
      </c>
      <c r="S65" s="288">
        <v>17</v>
      </c>
      <c r="T65" s="288">
        <v>869</v>
      </c>
      <c r="U65" s="288">
        <v>20</v>
      </c>
      <c r="V65" s="288">
        <v>3942</v>
      </c>
      <c r="W65" s="288">
        <v>138</v>
      </c>
      <c r="X65" s="288">
        <v>1126</v>
      </c>
    </row>
    <row r="66" spans="2:24" ht="12">
      <c r="B66" s="254" t="s">
        <v>1150</v>
      </c>
      <c r="C66" s="286">
        <v>1514</v>
      </c>
      <c r="D66" s="264">
        <v>331121</v>
      </c>
      <c r="E66" s="288">
        <v>1397</v>
      </c>
      <c r="F66" s="288">
        <v>292055</v>
      </c>
      <c r="G66" s="288">
        <v>762</v>
      </c>
      <c r="H66" s="264">
        <v>17551</v>
      </c>
      <c r="I66" s="288">
        <v>756</v>
      </c>
      <c r="J66" s="288">
        <v>16257</v>
      </c>
      <c r="K66" s="290">
        <v>14</v>
      </c>
      <c r="L66" s="289">
        <v>1274</v>
      </c>
      <c r="M66" s="289">
        <v>2</v>
      </c>
      <c r="N66" s="290">
        <v>20</v>
      </c>
      <c r="O66" s="288">
        <v>1388</v>
      </c>
      <c r="P66" s="264">
        <v>21515</v>
      </c>
      <c r="Q66" s="288">
        <v>1351</v>
      </c>
      <c r="R66" s="288">
        <v>18133</v>
      </c>
      <c r="S66" s="288">
        <v>4</v>
      </c>
      <c r="T66" s="288">
        <v>271</v>
      </c>
      <c r="U66" s="288">
        <v>6</v>
      </c>
      <c r="V66" s="288">
        <v>252</v>
      </c>
      <c r="W66" s="288">
        <v>250</v>
      </c>
      <c r="X66" s="288">
        <v>3130</v>
      </c>
    </row>
    <row r="67" spans="2:24" ht="12">
      <c r="B67" s="254" t="s">
        <v>1152</v>
      </c>
      <c r="C67" s="286">
        <v>1178</v>
      </c>
      <c r="D67" s="264">
        <v>224169</v>
      </c>
      <c r="E67" s="288">
        <v>1113</v>
      </c>
      <c r="F67" s="288">
        <v>182903</v>
      </c>
      <c r="G67" s="288">
        <v>789</v>
      </c>
      <c r="H67" s="264">
        <v>20880</v>
      </c>
      <c r="I67" s="288">
        <v>789</v>
      </c>
      <c r="J67" s="288">
        <v>20744</v>
      </c>
      <c r="K67" s="290">
        <v>1</v>
      </c>
      <c r="L67" s="290">
        <v>110</v>
      </c>
      <c r="M67" s="289">
        <v>4</v>
      </c>
      <c r="N67" s="290">
        <v>26</v>
      </c>
      <c r="O67" s="288">
        <v>909</v>
      </c>
      <c r="P67" s="264">
        <v>20386</v>
      </c>
      <c r="Q67" s="288">
        <v>894</v>
      </c>
      <c r="R67" s="288">
        <v>17676</v>
      </c>
      <c r="S67" s="288">
        <v>6</v>
      </c>
      <c r="T67" s="288">
        <v>310</v>
      </c>
      <c r="U67" s="288">
        <v>7</v>
      </c>
      <c r="V67" s="288">
        <v>1644</v>
      </c>
      <c r="W67" s="288">
        <v>63</v>
      </c>
      <c r="X67" s="288">
        <v>1066</v>
      </c>
    </row>
    <row r="68" spans="2:24" ht="12">
      <c r="B68" s="254" t="s">
        <v>1154</v>
      </c>
      <c r="C68" s="286">
        <v>933</v>
      </c>
      <c r="D68" s="264">
        <v>233478</v>
      </c>
      <c r="E68" s="288">
        <v>912</v>
      </c>
      <c r="F68" s="288">
        <v>225227</v>
      </c>
      <c r="G68" s="288">
        <v>153</v>
      </c>
      <c r="H68" s="264">
        <v>1707</v>
      </c>
      <c r="I68" s="288">
        <v>137</v>
      </c>
      <c r="J68" s="288">
        <v>1492</v>
      </c>
      <c r="K68" s="290">
        <v>16</v>
      </c>
      <c r="L68" s="290">
        <v>169</v>
      </c>
      <c r="M68" s="290">
        <v>5</v>
      </c>
      <c r="N68" s="290">
        <v>46</v>
      </c>
      <c r="O68" s="288">
        <v>851</v>
      </c>
      <c r="P68" s="264">
        <v>6544</v>
      </c>
      <c r="Q68" s="288">
        <v>844</v>
      </c>
      <c r="R68" s="288">
        <v>6101</v>
      </c>
      <c r="S68" s="292">
        <v>7</v>
      </c>
      <c r="T68" s="290">
        <v>153</v>
      </c>
      <c r="U68" s="292">
        <v>4</v>
      </c>
      <c r="V68" s="290">
        <v>57</v>
      </c>
      <c r="W68" s="288">
        <v>48</v>
      </c>
      <c r="X68" s="288">
        <v>386</v>
      </c>
    </row>
    <row r="69" spans="2:24" ht="12">
      <c r="B69" s="254" t="s">
        <v>1156</v>
      </c>
      <c r="C69" s="286">
        <v>948</v>
      </c>
      <c r="D69" s="264">
        <v>125373</v>
      </c>
      <c r="E69" s="288">
        <v>897</v>
      </c>
      <c r="F69" s="288">
        <v>103256</v>
      </c>
      <c r="G69" s="288">
        <v>413</v>
      </c>
      <c r="H69" s="264">
        <v>11239</v>
      </c>
      <c r="I69" s="288">
        <v>393</v>
      </c>
      <c r="J69" s="288">
        <v>9663</v>
      </c>
      <c r="K69" s="290">
        <v>19</v>
      </c>
      <c r="L69" s="290">
        <v>1355</v>
      </c>
      <c r="M69" s="289">
        <v>9</v>
      </c>
      <c r="N69" s="289">
        <v>221</v>
      </c>
      <c r="O69" s="288">
        <v>866</v>
      </c>
      <c r="P69" s="264">
        <v>10878</v>
      </c>
      <c r="Q69" s="288">
        <v>861</v>
      </c>
      <c r="R69" s="288">
        <v>5790</v>
      </c>
      <c r="S69" s="288">
        <v>10</v>
      </c>
      <c r="T69" s="288">
        <v>581</v>
      </c>
      <c r="U69" s="288">
        <v>48</v>
      </c>
      <c r="V69" s="288">
        <v>4427</v>
      </c>
      <c r="W69" s="288">
        <v>59</v>
      </c>
      <c r="X69" s="288">
        <v>661</v>
      </c>
    </row>
    <row r="70" spans="2:24" ht="12">
      <c r="B70" s="254" t="s">
        <v>1158</v>
      </c>
      <c r="C70" s="286">
        <v>1157</v>
      </c>
      <c r="D70" s="264">
        <v>90174</v>
      </c>
      <c r="E70" s="288">
        <v>1121</v>
      </c>
      <c r="F70" s="288">
        <v>77720</v>
      </c>
      <c r="G70" s="288">
        <v>140</v>
      </c>
      <c r="H70" s="264">
        <v>2871</v>
      </c>
      <c r="I70" s="288">
        <v>113</v>
      </c>
      <c r="J70" s="288">
        <v>1907</v>
      </c>
      <c r="K70" s="290">
        <v>32</v>
      </c>
      <c r="L70" s="289">
        <v>964</v>
      </c>
      <c r="M70" s="289">
        <v>0</v>
      </c>
      <c r="N70" s="289">
        <v>0</v>
      </c>
      <c r="O70" s="288">
        <v>1040</v>
      </c>
      <c r="P70" s="264">
        <v>9583</v>
      </c>
      <c r="Q70" s="288">
        <v>1029</v>
      </c>
      <c r="R70" s="288">
        <v>7510</v>
      </c>
      <c r="S70" s="288">
        <v>8</v>
      </c>
      <c r="T70" s="288">
        <v>67</v>
      </c>
      <c r="U70" s="288">
        <v>18</v>
      </c>
      <c r="V70" s="288">
        <v>1200</v>
      </c>
      <c r="W70" s="288">
        <v>146</v>
      </c>
      <c r="X70" s="288">
        <v>873</v>
      </c>
    </row>
    <row r="71" spans="2:24" ht="12">
      <c r="B71" s="254" t="s">
        <v>1160</v>
      </c>
      <c r="C71" s="286">
        <v>2486</v>
      </c>
      <c r="D71" s="264">
        <v>374135</v>
      </c>
      <c r="E71" s="288">
        <v>2099</v>
      </c>
      <c r="F71" s="288">
        <v>307037</v>
      </c>
      <c r="G71" s="288">
        <v>409</v>
      </c>
      <c r="H71" s="264">
        <v>15157</v>
      </c>
      <c r="I71" s="288">
        <v>367</v>
      </c>
      <c r="J71" s="288">
        <v>10919</v>
      </c>
      <c r="K71" s="290">
        <v>46</v>
      </c>
      <c r="L71" s="289">
        <v>4170</v>
      </c>
      <c r="M71" s="289">
        <v>5</v>
      </c>
      <c r="N71" s="290">
        <v>68</v>
      </c>
      <c r="O71" s="288">
        <v>2301</v>
      </c>
      <c r="P71" s="264">
        <v>51941</v>
      </c>
      <c r="Q71" s="288">
        <v>2263</v>
      </c>
      <c r="R71" s="288">
        <v>40799</v>
      </c>
      <c r="S71" s="288">
        <v>26</v>
      </c>
      <c r="T71" s="288">
        <v>888</v>
      </c>
      <c r="U71" s="288">
        <v>32</v>
      </c>
      <c r="V71" s="288">
        <v>5106</v>
      </c>
      <c r="W71" s="288">
        <v>443</v>
      </c>
      <c r="X71" s="288">
        <v>6036</v>
      </c>
    </row>
    <row r="72" spans="2:24" ht="12">
      <c r="B72" s="254" t="s">
        <v>1162</v>
      </c>
      <c r="C72" s="286">
        <v>937</v>
      </c>
      <c r="D72" s="264">
        <v>141873</v>
      </c>
      <c r="E72" s="288">
        <v>911</v>
      </c>
      <c r="F72" s="288">
        <v>122868</v>
      </c>
      <c r="G72" s="288">
        <v>123</v>
      </c>
      <c r="H72" s="264">
        <v>2974</v>
      </c>
      <c r="I72" s="288">
        <v>118</v>
      </c>
      <c r="J72" s="288">
        <v>2759</v>
      </c>
      <c r="K72" s="290">
        <v>5</v>
      </c>
      <c r="L72" s="290">
        <v>215</v>
      </c>
      <c r="M72" s="290">
        <v>0</v>
      </c>
      <c r="N72" s="290">
        <v>0</v>
      </c>
      <c r="O72" s="288">
        <v>832</v>
      </c>
      <c r="P72" s="264">
        <v>16031</v>
      </c>
      <c r="Q72" s="288">
        <v>820</v>
      </c>
      <c r="R72" s="288">
        <v>5840</v>
      </c>
      <c r="S72" s="288">
        <v>16</v>
      </c>
      <c r="T72" s="288">
        <v>1280</v>
      </c>
      <c r="U72" s="288">
        <v>22</v>
      </c>
      <c r="V72" s="288">
        <v>8951</v>
      </c>
      <c r="W72" s="288">
        <v>96</v>
      </c>
      <c r="X72" s="288">
        <v>1240</v>
      </c>
    </row>
    <row r="73" spans="2:24" ht="12">
      <c r="B73" s="254" t="s">
        <v>1164</v>
      </c>
      <c r="C73" s="286">
        <v>771</v>
      </c>
      <c r="D73" s="264">
        <v>113988</v>
      </c>
      <c r="E73" s="288">
        <v>714</v>
      </c>
      <c r="F73" s="288">
        <v>103740</v>
      </c>
      <c r="G73" s="288">
        <v>261</v>
      </c>
      <c r="H73" s="264">
        <v>5233</v>
      </c>
      <c r="I73" s="288">
        <v>261</v>
      </c>
      <c r="J73" s="288">
        <v>5163</v>
      </c>
      <c r="K73" s="290">
        <v>0</v>
      </c>
      <c r="L73" s="290">
        <v>0</v>
      </c>
      <c r="M73" s="290">
        <v>2</v>
      </c>
      <c r="N73" s="290">
        <v>70</v>
      </c>
      <c r="O73" s="288">
        <v>647</v>
      </c>
      <c r="P73" s="264">
        <v>5015</v>
      </c>
      <c r="Q73" s="288">
        <v>634</v>
      </c>
      <c r="R73" s="288">
        <v>3503</v>
      </c>
      <c r="S73" s="288">
        <v>14</v>
      </c>
      <c r="T73" s="288">
        <v>236</v>
      </c>
      <c r="U73" s="288">
        <v>15</v>
      </c>
      <c r="V73" s="288">
        <v>1046</v>
      </c>
      <c r="W73" s="288">
        <v>63</v>
      </c>
      <c r="X73" s="288">
        <v>466</v>
      </c>
    </row>
    <row r="74" spans="2:24" ht="12">
      <c r="B74" s="293" t="s">
        <v>1166</v>
      </c>
      <c r="C74" s="294">
        <v>1137</v>
      </c>
      <c r="D74" s="295">
        <v>157650</v>
      </c>
      <c r="E74" s="296">
        <v>1101</v>
      </c>
      <c r="F74" s="296">
        <v>141786</v>
      </c>
      <c r="G74" s="296">
        <v>140</v>
      </c>
      <c r="H74" s="295">
        <v>4946</v>
      </c>
      <c r="I74" s="296">
        <v>135</v>
      </c>
      <c r="J74" s="296">
        <v>4156</v>
      </c>
      <c r="K74" s="297">
        <v>8</v>
      </c>
      <c r="L74" s="297">
        <v>790</v>
      </c>
      <c r="M74" s="297">
        <v>0</v>
      </c>
      <c r="N74" s="297">
        <v>0</v>
      </c>
      <c r="O74" s="296">
        <v>1016</v>
      </c>
      <c r="P74" s="295">
        <v>10918</v>
      </c>
      <c r="Q74" s="296">
        <v>976</v>
      </c>
      <c r="R74" s="296">
        <v>7521</v>
      </c>
      <c r="S74" s="296">
        <v>24</v>
      </c>
      <c r="T74" s="296">
        <v>413</v>
      </c>
      <c r="U74" s="296">
        <v>37</v>
      </c>
      <c r="V74" s="296">
        <v>1365</v>
      </c>
      <c r="W74" s="296">
        <v>197</v>
      </c>
      <c r="X74" s="296">
        <v>2032</v>
      </c>
    </row>
    <row r="75" ht="12">
      <c r="C75" s="246"/>
    </row>
    <row r="76" ht="12">
      <c r="C76" s="246"/>
    </row>
  </sheetData>
  <mergeCells count="35">
    <mergeCell ref="K4:L4"/>
    <mergeCell ref="M4:N4"/>
    <mergeCell ref="O4:P4"/>
    <mergeCell ref="B3:B4"/>
    <mergeCell ref="C3:D3"/>
    <mergeCell ref="E3:F3"/>
    <mergeCell ref="G3:N3"/>
    <mergeCell ref="U6:U7"/>
    <mergeCell ref="V6:V7"/>
    <mergeCell ref="W6:W7"/>
    <mergeCell ref="O3:X3"/>
    <mergeCell ref="Q4:T4"/>
    <mergeCell ref="S5:T6"/>
    <mergeCell ref="X6:X7"/>
    <mergeCell ref="W4:X5"/>
    <mergeCell ref="R5:R7"/>
    <mergeCell ref="U4:V5"/>
    <mergeCell ref="B5:B7"/>
    <mergeCell ref="G5:G7"/>
    <mergeCell ref="H5:H7"/>
    <mergeCell ref="I5:I7"/>
    <mergeCell ref="C4:C7"/>
    <mergeCell ref="D4:D7"/>
    <mergeCell ref="E4:E7"/>
    <mergeCell ref="F4:F7"/>
    <mergeCell ref="G4:H4"/>
    <mergeCell ref="I4:J4"/>
    <mergeCell ref="J5:J7"/>
    <mergeCell ref="K5:K7"/>
    <mergeCell ref="L5:L7"/>
    <mergeCell ref="M5:M7"/>
    <mergeCell ref="N5:N7"/>
    <mergeCell ref="O5:O7"/>
    <mergeCell ref="P5:P7"/>
    <mergeCell ref="Q5:Q7"/>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2:Q126"/>
  <sheetViews>
    <sheetView workbookViewId="0" topLeftCell="A1">
      <selection activeCell="A1" sqref="A1"/>
    </sheetView>
  </sheetViews>
  <sheetFormatPr defaultColWidth="9.00390625" defaultRowHeight="15" customHeight="1"/>
  <cols>
    <col min="1" max="6" width="10.625" style="298" customWidth="1"/>
    <col min="7" max="9" width="10.625" style="299" customWidth="1"/>
    <col min="10" max="11" width="9.625" style="298" customWidth="1"/>
    <col min="12" max="17" width="8.125" style="298" customWidth="1"/>
    <col min="18" max="16384" width="9.00390625" style="298" customWidth="1"/>
  </cols>
  <sheetData>
    <row r="1" ht="9" customHeight="1"/>
    <row r="2" ht="13.5" customHeight="1">
      <c r="A2" s="300" t="s">
        <v>1301</v>
      </c>
    </row>
    <row r="3" ht="13.5" customHeight="1">
      <c r="A3" s="301"/>
    </row>
    <row r="4" spans="2:12" ht="13.5" customHeight="1" thickBot="1">
      <c r="B4" s="302"/>
      <c r="C4" s="302"/>
      <c r="D4" s="302"/>
      <c r="G4" s="303"/>
      <c r="H4" s="303"/>
      <c r="I4" s="304" t="s">
        <v>1293</v>
      </c>
      <c r="L4" s="302"/>
    </row>
    <row r="5" spans="1:17" ht="13.5" customHeight="1" thickTop="1">
      <c r="A5" s="305" t="s">
        <v>1229</v>
      </c>
      <c r="B5" s="306" t="s">
        <v>1294</v>
      </c>
      <c r="C5" s="306"/>
      <c r="D5" s="306" t="s">
        <v>1287</v>
      </c>
      <c r="E5" s="306"/>
      <c r="F5" s="307"/>
      <c r="G5" s="308" t="s">
        <v>1288</v>
      </c>
      <c r="H5" s="309"/>
      <c r="I5" s="309"/>
      <c r="J5" s="302"/>
      <c r="K5" s="310"/>
      <c r="L5" s="310"/>
      <c r="M5" s="310"/>
      <c r="N5" s="310"/>
      <c r="O5" s="302"/>
      <c r="P5" s="302"/>
      <c r="Q5" s="302"/>
    </row>
    <row r="6" spans="1:17" ht="25.5" customHeight="1">
      <c r="A6" s="311" t="s">
        <v>1230</v>
      </c>
      <c r="B6" s="311" t="s">
        <v>1289</v>
      </c>
      <c r="C6" s="312" t="s">
        <v>1295</v>
      </c>
      <c r="D6" s="311" t="s">
        <v>1289</v>
      </c>
      <c r="E6" s="313" t="s">
        <v>1296</v>
      </c>
      <c r="F6" s="312" t="s">
        <v>1295</v>
      </c>
      <c r="G6" s="314" t="s">
        <v>1289</v>
      </c>
      <c r="H6" s="313" t="s">
        <v>1296</v>
      </c>
      <c r="I6" s="312" t="s">
        <v>1295</v>
      </c>
      <c r="J6" s="315"/>
      <c r="K6" s="315"/>
      <c r="L6" s="302"/>
      <c r="M6" s="316"/>
      <c r="N6" s="302"/>
      <c r="O6" s="316"/>
      <c r="P6" s="302"/>
      <c r="Q6" s="316"/>
    </row>
    <row r="7" spans="1:17" ht="6.75" customHeight="1">
      <c r="A7" s="317"/>
      <c r="B7" s="317"/>
      <c r="C7" s="315"/>
      <c r="D7" s="318"/>
      <c r="E7" s="319"/>
      <c r="F7" s="315"/>
      <c r="G7" s="320"/>
      <c r="H7" s="321"/>
      <c r="I7" s="322"/>
      <c r="J7" s="315"/>
      <c r="K7" s="315"/>
      <c r="L7" s="302"/>
      <c r="M7" s="316"/>
      <c r="N7" s="302"/>
      <c r="O7" s="316"/>
      <c r="P7" s="302"/>
      <c r="Q7" s="316"/>
    </row>
    <row r="8" spans="1:17" ht="13.5" customHeight="1">
      <c r="A8" s="317" t="s">
        <v>1297</v>
      </c>
      <c r="B8" s="323">
        <v>97800</v>
      </c>
      <c r="C8" s="324">
        <v>566300</v>
      </c>
      <c r="D8" s="324">
        <v>97800</v>
      </c>
      <c r="E8" s="324">
        <v>579</v>
      </c>
      <c r="F8" s="324">
        <v>566300</v>
      </c>
      <c r="G8" s="324">
        <v>46</v>
      </c>
      <c r="H8" s="324">
        <v>72</v>
      </c>
      <c r="I8" s="325">
        <v>33</v>
      </c>
      <c r="J8" s="315"/>
      <c r="K8" s="315"/>
      <c r="L8" s="302"/>
      <c r="M8" s="316"/>
      <c r="N8" s="302"/>
      <c r="O8" s="316"/>
      <c r="P8" s="302"/>
      <c r="Q8" s="316"/>
    </row>
    <row r="9" spans="1:17" ht="13.5" customHeight="1">
      <c r="A9" s="326" t="s">
        <v>1290</v>
      </c>
      <c r="B9" s="323">
        <v>97100</v>
      </c>
      <c r="C9" s="324">
        <v>532100</v>
      </c>
      <c r="D9" s="324">
        <v>97100</v>
      </c>
      <c r="E9" s="324">
        <v>548</v>
      </c>
      <c r="F9" s="324">
        <v>532100</v>
      </c>
      <c r="G9" s="324">
        <v>21</v>
      </c>
      <c r="H9" s="324">
        <v>205</v>
      </c>
      <c r="I9" s="325">
        <v>43</v>
      </c>
      <c r="J9" s="315"/>
      <c r="K9" s="315"/>
      <c r="L9" s="302"/>
      <c r="M9" s="316"/>
      <c r="N9" s="302"/>
      <c r="O9" s="316"/>
      <c r="P9" s="302"/>
      <c r="Q9" s="316"/>
    </row>
    <row r="10" spans="1:17" ht="13.5" customHeight="1">
      <c r="A10" s="326" t="s">
        <v>1291</v>
      </c>
      <c r="B10" s="323">
        <v>93700</v>
      </c>
      <c r="C10" s="324">
        <v>511600</v>
      </c>
      <c r="D10" s="324">
        <v>93700</v>
      </c>
      <c r="E10" s="324">
        <v>546</v>
      </c>
      <c r="F10" s="324">
        <v>511600</v>
      </c>
      <c r="G10" s="324">
        <v>20</v>
      </c>
      <c r="H10" s="324">
        <v>99</v>
      </c>
      <c r="I10" s="325">
        <v>20</v>
      </c>
      <c r="J10" s="315"/>
      <c r="K10" s="315"/>
      <c r="L10" s="302"/>
      <c r="M10" s="316"/>
      <c r="N10" s="302"/>
      <c r="O10" s="316"/>
      <c r="P10" s="302"/>
      <c r="Q10" s="316"/>
    </row>
    <row r="11" spans="1:17" ht="13.5" customHeight="1">
      <c r="A11" s="326" t="s">
        <v>1292</v>
      </c>
      <c r="B11" s="323">
        <v>88900</v>
      </c>
      <c r="C11" s="324">
        <v>466700</v>
      </c>
      <c r="D11" s="324">
        <v>88900</v>
      </c>
      <c r="E11" s="324">
        <v>525</v>
      </c>
      <c r="F11" s="324">
        <v>466700</v>
      </c>
      <c r="G11" s="324">
        <v>15</v>
      </c>
      <c r="H11" s="324">
        <v>153</v>
      </c>
      <c r="I11" s="325">
        <v>23</v>
      </c>
      <c r="J11" s="315"/>
      <c r="K11" s="315"/>
      <c r="L11" s="302"/>
      <c r="M11" s="316"/>
      <c r="N11" s="302"/>
      <c r="O11" s="316"/>
      <c r="P11" s="302"/>
      <c r="Q11" s="316"/>
    </row>
    <row r="12" spans="1:17" ht="13.5" customHeight="1">
      <c r="A12" s="326" t="s">
        <v>1298</v>
      </c>
      <c r="B12" s="323">
        <v>88500</v>
      </c>
      <c r="C12" s="324">
        <v>489400</v>
      </c>
      <c r="D12" s="324">
        <v>88500</v>
      </c>
      <c r="E12" s="324">
        <v>553</v>
      </c>
      <c r="F12" s="324">
        <v>489400</v>
      </c>
      <c r="G12" s="324">
        <v>13</v>
      </c>
      <c r="H12" s="324">
        <v>191</v>
      </c>
      <c r="I12" s="325">
        <v>25</v>
      </c>
      <c r="J12" s="315"/>
      <c r="K12" s="315"/>
      <c r="L12" s="302"/>
      <c r="M12" s="316"/>
      <c r="N12" s="302"/>
      <c r="O12" s="316"/>
      <c r="P12" s="302"/>
      <c r="Q12" s="316"/>
    </row>
    <row r="13" spans="1:17" ht="13.5" customHeight="1">
      <c r="A13" s="327"/>
      <c r="B13" s="323"/>
      <c r="C13" s="324"/>
      <c r="D13" s="324"/>
      <c r="E13" s="324"/>
      <c r="F13" s="324"/>
      <c r="G13" s="324"/>
      <c r="H13" s="324"/>
      <c r="I13" s="325"/>
      <c r="J13" s="315"/>
      <c r="K13" s="315"/>
      <c r="L13" s="302"/>
      <c r="M13" s="316"/>
      <c r="N13" s="302"/>
      <c r="O13" s="316"/>
      <c r="P13" s="302"/>
      <c r="Q13" s="316"/>
    </row>
    <row r="14" spans="1:17" s="335" customFormat="1" ht="13.5" customHeight="1">
      <c r="A14" s="328" t="s">
        <v>1299</v>
      </c>
      <c r="B14" s="329">
        <f>SUM(B16:B19)</f>
        <v>89700</v>
      </c>
      <c r="C14" s="330">
        <f>SUM(C16:C19)</f>
        <v>522100</v>
      </c>
      <c r="D14" s="330">
        <f>SUM(D16:D19)</f>
        <v>89700</v>
      </c>
      <c r="E14" s="330">
        <v>582</v>
      </c>
      <c r="F14" s="330">
        <f>SUM(F16:F19)</f>
        <v>522100</v>
      </c>
      <c r="G14" s="330">
        <f>SUM(G16:G19)</f>
        <v>12</v>
      </c>
      <c r="H14" s="330">
        <v>187</v>
      </c>
      <c r="I14" s="331">
        <f>SUM(I16:I19)</f>
        <v>22</v>
      </c>
      <c r="J14" s="332"/>
      <c r="K14" s="332"/>
      <c r="L14" s="333"/>
      <c r="M14" s="334"/>
      <c r="N14" s="333"/>
      <c r="O14" s="334"/>
      <c r="P14" s="333"/>
      <c r="Q14" s="334"/>
    </row>
    <row r="15" spans="1:17" s="335" customFormat="1" ht="13.5" customHeight="1">
      <c r="A15" s="336"/>
      <c r="B15" s="329"/>
      <c r="C15" s="330"/>
      <c r="D15" s="330"/>
      <c r="E15" s="330"/>
      <c r="F15" s="330"/>
      <c r="G15" s="330"/>
      <c r="H15" s="330"/>
      <c r="I15" s="331"/>
      <c r="J15" s="332"/>
      <c r="K15" s="332"/>
      <c r="L15" s="333"/>
      <c r="M15" s="334"/>
      <c r="N15" s="333"/>
      <c r="O15" s="334"/>
      <c r="P15" s="333"/>
      <c r="Q15" s="334"/>
    </row>
    <row r="16" spans="1:17" s="335" customFormat="1" ht="13.5" customHeight="1">
      <c r="A16" s="336" t="s">
        <v>1123</v>
      </c>
      <c r="B16" s="337">
        <v>22900</v>
      </c>
      <c r="C16" s="338">
        <v>132400</v>
      </c>
      <c r="D16" s="338">
        <v>22900</v>
      </c>
      <c r="E16" s="338">
        <v>578</v>
      </c>
      <c r="F16" s="338">
        <v>132400</v>
      </c>
      <c r="G16" s="338">
        <f>+G21+G27+G28+G29+G32+G33+G34+G37+G38+G39+G40+G41+G42+G43</f>
        <v>7</v>
      </c>
      <c r="H16" s="338">
        <v>230</v>
      </c>
      <c r="I16" s="339">
        <f>+I21+I27+I28+I29+I32+I33+I34+I37+I38+I39+I40+I41+I42+I43</f>
        <v>16</v>
      </c>
      <c r="J16" s="340"/>
      <c r="K16" s="340"/>
      <c r="L16" s="341"/>
      <c r="M16" s="341"/>
      <c r="N16" s="340"/>
      <c r="O16" s="340"/>
      <c r="P16" s="340"/>
      <c r="Q16" s="340"/>
    </row>
    <row r="17" spans="1:17" s="335" customFormat="1" ht="13.5" customHeight="1">
      <c r="A17" s="336" t="s">
        <v>1125</v>
      </c>
      <c r="B17" s="337">
        <v>13500</v>
      </c>
      <c r="C17" s="338">
        <v>73200</v>
      </c>
      <c r="D17" s="338">
        <v>13500</v>
      </c>
      <c r="E17" s="338">
        <v>542</v>
      </c>
      <c r="F17" s="338">
        <v>73200</v>
      </c>
      <c r="G17" s="342">
        <v>0</v>
      </c>
      <c r="H17" s="338">
        <v>233</v>
      </c>
      <c r="I17" s="343">
        <v>0</v>
      </c>
      <c r="J17" s="340"/>
      <c r="K17" s="340"/>
      <c r="L17" s="341"/>
      <c r="M17" s="341"/>
      <c r="N17" s="340"/>
      <c r="O17" s="340"/>
      <c r="P17" s="340"/>
      <c r="Q17" s="340"/>
    </row>
    <row r="18" spans="1:17" s="335" customFormat="1" ht="13.5" customHeight="1">
      <c r="A18" s="336" t="s">
        <v>1127</v>
      </c>
      <c r="B18" s="337">
        <v>19700</v>
      </c>
      <c r="C18" s="338">
        <v>115200</v>
      </c>
      <c r="D18" s="338">
        <v>19700</v>
      </c>
      <c r="E18" s="338">
        <v>585</v>
      </c>
      <c r="F18" s="338">
        <v>115200</v>
      </c>
      <c r="G18" s="338">
        <f>+G22+G31+G35+G53+G54+G55+G56+G57</f>
        <v>5</v>
      </c>
      <c r="H18" s="338">
        <v>126</v>
      </c>
      <c r="I18" s="339">
        <f>+I22+I31+I35+I53+I54+I55+I56+I57</f>
        <v>6</v>
      </c>
      <c r="J18" s="340"/>
      <c r="K18" s="340"/>
      <c r="L18" s="341"/>
      <c r="M18" s="341"/>
      <c r="N18" s="340"/>
      <c r="O18" s="340"/>
      <c r="P18" s="340"/>
      <c r="Q18" s="340"/>
    </row>
    <row r="19" spans="1:17" s="335" customFormat="1" ht="13.5" customHeight="1">
      <c r="A19" s="336" t="s">
        <v>1129</v>
      </c>
      <c r="B19" s="337">
        <v>33600</v>
      </c>
      <c r="C19" s="338">
        <v>201300</v>
      </c>
      <c r="D19" s="338">
        <v>33600</v>
      </c>
      <c r="E19" s="338">
        <v>599</v>
      </c>
      <c r="F19" s="338">
        <v>201300</v>
      </c>
      <c r="G19" s="338">
        <f>+G23+G24+G59+G60+G61+G62+G63+G64+G65+G66+G67+G68+G69+G70</f>
        <v>0</v>
      </c>
      <c r="H19" s="338">
        <f>+H23+H24+H59+H60+H61+H62+H63+H64+H65+H66+H67+H68+H69+H70</f>
        <v>0</v>
      </c>
      <c r="I19" s="339">
        <f>+I23+I24+I59+I60+I61+I62+I63+I64+I65+I66+I67+I68+I69+I70</f>
        <v>0</v>
      </c>
      <c r="J19" s="340"/>
      <c r="K19" s="340"/>
      <c r="L19" s="341"/>
      <c r="M19" s="341"/>
      <c r="N19" s="340"/>
      <c r="O19" s="340"/>
      <c r="P19" s="340"/>
      <c r="Q19" s="340"/>
    </row>
    <row r="20" spans="1:17" ht="9" customHeight="1">
      <c r="A20" s="344"/>
      <c r="B20" s="323"/>
      <c r="C20" s="324"/>
      <c r="D20" s="324"/>
      <c r="E20" s="324"/>
      <c r="F20" s="324"/>
      <c r="G20" s="345"/>
      <c r="H20" s="345"/>
      <c r="I20" s="346"/>
      <c r="J20" s="347"/>
      <c r="K20" s="347"/>
      <c r="L20" s="348"/>
      <c r="M20" s="348"/>
      <c r="N20" s="347"/>
      <c r="O20" s="347"/>
      <c r="P20" s="347"/>
      <c r="Q20" s="347"/>
    </row>
    <row r="21" spans="1:17" ht="13.5" customHeight="1">
      <c r="A21" s="344" t="s">
        <v>1132</v>
      </c>
      <c r="B21" s="349">
        <v>4400</v>
      </c>
      <c r="C21" s="350">
        <v>25500</v>
      </c>
      <c r="D21" s="350">
        <v>4400</v>
      </c>
      <c r="E21" s="350">
        <v>580</v>
      </c>
      <c r="F21" s="350">
        <v>25500</v>
      </c>
      <c r="G21" s="351"/>
      <c r="H21" s="351">
        <v>0</v>
      </c>
      <c r="I21" s="352">
        <v>0</v>
      </c>
      <c r="J21" s="347"/>
      <c r="K21" s="347"/>
      <c r="L21" s="348"/>
      <c r="M21" s="348"/>
      <c r="N21" s="347"/>
      <c r="O21" s="347"/>
      <c r="P21" s="347"/>
      <c r="Q21" s="347"/>
    </row>
    <row r="22" spans="1:17" ht="13.5" customHeight="1">
      <c r="A22" s="344" t="s">
        <v>1133</v>
      </c>
      <c r="B22" s="349">
        <v>3860</v>
      </c>
      <c r="C22" s="350">
        <v>21700</v>
      </c>
      <c r="D22" s="350">
        <v>3850</v>
      </c>
      <c r="E22" s="350">
        <v>564</v>
      </c>
      <c r="F22" s="350">
        <v>21700</v>
      </c>
      <c r="G22" s="351">
        <v>5</v>
      </c>
      <c r="H22" s="351">
        <v>126</v>
      </c>
      <c r="I22" s="353">
        <v>6</v>
      </c>
      <c r="J22" s="347"/>
      <c r="K22" s="347"/>
      <c r="L22" s="348"/>
      <c r="M22" s="302"/>
      <c r="N22" s="347"/>
      <c r="O22" s="347"/>
      <c r="P22" s="347"/>
      <c r="Q22" s="347"/>
    </row>
    <row r="23" spans="1:17" ht="13.5" customHeight="1">
      <c r="A23" s="344" t="s">
        <v>1135</v>
      </c>
      <c r="B23" s="349">
        <v>5580</v>
      </c>
      <c r="C23" s="350">
        <v>34600</v>
      </c>
      <c r="D23" s="350">
        <v>5580</v>
      </c>
      <c r="E23" s="350">
        <v>620</v>
      </c>
      <c r="F23" s="350">
        <v>34600</v>
      </c>
      <c r="G23" s="351">
        <v>0</v>
      </c>
      <c r="H23" s="351">
        <v>0</v>
      </c>
      <c r="I23" s="352">
        <v>0</v>
      </c>
      <c r="J23" s="347"/>
      <c r="K23" s="347"/>
      <c r="L23" s="348"/>
      <c r="M23" s="302"/>
      <c r="N23" s="347"/>
      <c r="O23" s="347"/>
      <c r="P23" s="347"/>
      <c r="Q23" s="347"/>
    </row>
    <row r="24" spans="1:17" ht="13.5" customHeight="1">
      <c r="A24" s="344" t="s">
        <v>1137</v>
      </c>
      <c r="B24" s="349">
        <v>6190</v>
      </c>
      <c r="C24" s="350">
        <v>39100</v>
      </c>
      <c r="D24" s="350">
        <v>6190</v>
      </c>
      <c r="E24" s="350">
        <v>632</v>
      </c>
      <c r="F24" s="350">
        <v>39100</v>
      </c>
      <c r="G24" s="351">
        <v>0</v>
      </c>
      <c r="H24" s="351">
        <v>0</v>
      </c>
      <c r="I24" s="352">
        <v>0</v>
      </c>
      <c r="J24" s="347"/>
      <c r="K24" s="347"/>
      <c r="L24" s="348"/>
      <c r="M24" s="302"/>
      <c r="N24" s="347"/>
      <c r="O24" s="347"/>
      <c r="P24" s="347"/>
      <c r="Q24" s="347"/>
    </row>
    <row r="25" spans="1:17" ht="13.5" customHeight="1">
      <c r="A25" s="344"/>
      <c r="B25" s="349"/>
      <c r="C25" s="350"/>
      <c r="D25" s="350"/>
      <c r="E25" s="350"/>
      <c r="F25" s="350"/>
      <c r="G25" s="351"/>
      <c r="H25" s="351"/>
      <c r="I25" s="352"/>
      <c r="J25" s="347"/>
      <c r="K25" s="347"/>
      <c r="L25" s="348"/>
      <c r="M25" s="302"/>
      <c r="N25" s="347"/>
      <c r="O25" s="347"/>
      <c r="P25" s="347"/>
      <c r="Q25" s="347"/>
    </row>
    <row r="26" spans="1:17" ht="13.5" customHeight="1">
      <c r="A26" s="344" t="s">
        <v>1139</v>
      </c>
      <c r="B26" s="349">
        <v>4050</v>
      </c>
      <c r="C26" s="350">
        <v>22900</v>
      </c>
      <c r="D26" s="350">
        <v>4050</v>
      </c>
      <c r="E26" s="350">
        <v>566</v>
      </c>
      <c r="F26" s="350">
        <v>22900</v>
      </c>
      <c r="G26" s="354">
        <v>0</v>
      </c>
      <c r="H26" s="351">
        <v>246</v>
      </c>
      <c r="I26" s="353">
        <v>0</v>
      </c>
      <c r="J26" s="347"/>
      <c r="K26" s="347"/>
      <c r="L26" s="348"/>
      <c r="M26" s="302"/>
      <c r="N26" s="347"/>
      <c r="O26" s="347"/>
      <c r="P26" s="347"/>
      <c r="Q26" s="347"/>
    </row>
    <row r="27" spans="1:17" ht="13.5" customHeight="1">
      <c r="A27" s="344" t="s">
        <v>1141</v>
      </c>
      <c r="B27" s="349">
        <v>1940</v>
      </c>
      <c r="C27" s="350">
        <v>11600</v>
      </c>
      <c r="D27" s="350">
        <v>1940</v>
      </c>
      <c r="E27" s="350">
        <v>598</v>
      </c>
      <c r="F27" s="350">
        <v>11600</v>
      </c>
      <c r="G27" s="351">
        <v>0</v>
      </c>
      <c r="H27" s="351">
        <v>0</v>
      </c>
      <c r="I27" s="352">
        <v>0</v>
      </c>
      <c r="J27" s="347"/>
      <c r="K27" s="347"/>
      <c r="L27" s="348"/>
      <c r="M27" s="302"/>
      <c r="N27" s="347"/>
      <c r="O27" s="347"/>
      <c r="P27" s="347"/>
      <c r="Q27" s="347"/>
    </row>
    <row r="28" spans="1:17" ht="13.5" customHeight="1">
      <c r="A28" s="344" t="s">
        <v>1143</v>
      </c>
      <c r="B28" s="349">
        <v>1320</v>
      </c>
      <c r="C28" s="350">
        <v>7590</v>
      </c>
      <c r="D28" s="350">
        <v>1320</v>
      </c>
      <c r="E28" s="350">
        <v>575</v>
      </c>
      <c r="F28" s="350">
        <v>7590</v>
      </c>
      <c r="G28" s="351">
        <v>0</v>
      </c>
      <c r="H28" s="351">
        <v>0</v>
      </c>
      <c r="I28" s="352">
        <v>0</v>
      </c>
      <c r="J28" s="347"/>
      <c r="K28" s="347"/>
      <c r="L28" s="348"/>
      <c r="M28" s="302"/>
      <c r="N28" s="347"/>
      <c r="O28" s="347"/>
      <c r="P28" s="347"/>
      <c r="Q28" s="347"/>
    </row>
    <row r="29" spans="1:17" ht="13.5" customHeight="1">
      <c r="A29" s="344" t="s">
        <v>1144</v>
      </c>
      <c r="B29" s="349">
        <v>2710</v>
      </c>
      <c r="C29" s="350">
        <v>15700</v>
      </c>
      <c r="D29" s="350">
        <v>2710</v>
      </c>
      <c r="E29" s="350">
        <v>578</v>
      </c>
      <c r="F29" s="350">
        <v>15700</v>
      </c>
      <c r="G29" s="354">
        <v>0</v>
      </c>
      <c r="H29" s="351">
        <v>238</v>
      </c>
      <c r="I29" s="353">
        <v>0</v>
      </c>
      <c r="J29" s="347"/>
      <c r="K29" s="347"/>
      <c r="L29" s="348"/>
      <c r="M29" s="302"/>
      <c r="N29" s="347"/>
      <c r="O29" s="347"/>
      <c r="P29" s="347"/>
      <c r="Q29" s="347"/>
    </row>
    <row r="30" spans="1:17" ht="13.5" customHeight="1">
      <c r="A30" s="344"/>
      <c r="B30" s="349"/>
      <c r="C30" s="350"/>
      <c r="D30" s="350"/>
      <c r="E30" s="350"/>
      <c r="F30" s="350"/>
      <c r="G30" s="351"/>
      <c r="H30" s="351"/>
      <c r="I30" s="352"/>
      <c r="J30" s="347"/>
      <c r="K30" s="347"/>
      <c r="L30" s="348"/>
      <c r="M30" s="302"/>
      <c r="N30" s="347"/>
      <c r="O30" s="347"/>
      <c r="P30" s="347"/>
      <c r="Q30" s="347"/>
    </row>
    <row r="31" spans="1:17" ht="13.5" customHeight="1">
      <c r="A31" s="344" t="s">
        <v>1147</v>
      </c>
      <c r="B31" s="349">
        <v>2780</v>
      </c>
      <c r="C31" s="350">
        <v>17000</v>
      </c>
      <c r="D31" s="350">
        <v>2780</v>
      </c>
      <c r="E31" s="350">
        <v>611</v>
      </c>
      <c r="F31" s="350">
        <v>17000</v>
      </c>
      <c r="G31" s="351">
        <v>0</v>
      </c>
      <c r="H31" s="351">
        <v>0</v>
      </c>
      <c r="I31" s="352">
        <v>0</v>
      </c>
      <c r="J31" s="347"/>
      <c r="K31" s="347"/>
      <c r="L31" s="348"/>
      <c r="M31" s="302"/>
      <c r="N31" s="347"/>
      <c r="O31" s="347"/>
      <c r="P31" s="347"/>
      <c r="Q31" s="347"/>
    </row>
    <row r="32" spans="1:17" ht="13.5" customHeight="1">
      <c r="A32" s="344" t="s">
        <v>1149</v>
      </c>
      <c r="B32" s="349">
        <v>1820</v>
      </c>
      <c r="C32" s="350">
        <v>11100</v>
      </c>
      <c r="D32" s="350">
        <v>1820</v>
      </c>
      <c r="E32" s="350">
        <v>610</v>
      </c>
      <c r="F32" s="350">
        <v>11100</v>
      </c>
      <c r="G32" s="351">
        <v>0</v>
      </c>
      <c r="H32" s="351">
        <v>0</v>
      </c>
      <c r="I32" s="352">
        <v>0</v>
      </c>
      <c r="J32" s="347"/>
      <c r="K32" s="347"/>
      <c r="L32" s="348"/>
      <c r="M32" s="302"/>
      <c r="N32" s="347"/>
      <c r="O32" s="347"/>
      <c r="P32" s="347"/>
      <c r="Q32" s="347"/>
    </row>
    <row r="33" spans="1:17" ht="13.5" customHeight="1">
      <c r="A33" s="344" t="s">
        <v>1151</v>
      </c>
      <c r="B33" s="349">
        <v>1640</v>
      </c>
      <c r="C33" s="350">
        <v>9630</v>
      </c>
      <c r="D33" s="350">
        <v>1640</v>
      </c>
      <c r="E33" s="350">
        <v>587</v>
      </c>
      <c r="F33" s="350">
        <v>9630</v>
      </c>
      <c r="G33" s="355">
        <v>0</v>
      </c>
      <c r="H33" s="351">
        <v>232</v>
      </c>
      <c r="I33" s="356">
        <v>0</v>
      </c>
      <c r="J33" s="347"/>
      <c r="K33" s="347"/>
      <c r="L33" s="348"/>
      <c r="M33" s="302"/>
      <c r="N33" s="347"/>
      <c r="O33" s="347"/>
      <c r="P33" s="347"/>
      <c r="Q33" s="347"/>
    </row>
    <row r="34" spans="1:17" ht="13.5" customHeight="1">
      <c r="A34" s="344" t="s">
        <v>1153</v>
      </c>
      <c r="B34" s="349">
        <v>3500</v>
      </c>
      <c r="C34" s="350">
        <v>19700</v>
      </c>
      <c r="D34" s="350">
        <v>3490</v>
      </c>
      <c r="E34" s="350">
        <v>565</v>
      </c>
      <c r="F34" s="350">
        <v>19700</v>
      </c>
      <c r="G34" s="351">
        <v>5</v>
      </c>
      <c r="H34" s="351">
        <v>232</v>
      </c>
      <c r="I34" s="352">
        <v>12</v>
      </c>
      <c r="J34" s="347"/>
      <c r="K34" s="347"/>
      <c r="L34" s="348"/>
      <c r="M34" s="302"/>
      <c r="N34" s="347"/>
      <c r="O34" s="347"/>
      <c r="P34" s="347"/>
      <c r="Q34" s="347"/>
    </row>
    <row r="35" spans="1:17" ht="13.5" customHeight="1">
      <c r="A35" s="344" t="s">
        <v>1155</v>
      </c>
      <c r="B35" s="349">
        <v>1940</v>
      </c>
      <c r="C35" s="350">
        <v>11900</v>
      </c>
      <c r="D35" s="350">
        <v>1940</v>
      </c>
      <c r="E35" s="350">
        <v>612</v>
      </c>
      <c r="F35" s="350">
        <v>11900</v>
      </c>
      <c r="G35" s="355">
        <v>0</v>
      </c>
      <c r="H35" s="351">
        <v>130</v>
      </c>
      <c r="I35" s="356">
        <v>0</v>
      </c>
      <c r="J35" s="347"/>
      <c r="K35" s="347"/>
      <c r="L35" s="348"/>
      <c r="M35" s="302"/>
      <c r="N35" s="347"/>
      <c r="O35" s="347"/>
      <c r="P35" s="347"/>
      <c r="Q35" s="347"/>
    </row>
    <row r="36" spans="1:17" ht="13.5" customHeight="1">
      <c r="A36" s="344"/>
      <c r="B36" s="349"/>
      <c r="C36" s="350"/>
      <c r="D36" s="350"/>
      <c r="E36" s="350"/>
      <c r="F36" s="350"/>
      <c r="G36" s="351"/>
      <c r="H36" s="351"/>
      <c r="I36" s="352"/>
      <c r="J36" s="347"/>
      <c r="K36" s="347"/>
      <c r="L36" s="348"/>
      <c r="M36" s="302"/>
      <c r="N36" s="347"/>
      <c r="O36" s="347"/>
      <c r="P36" s="347"/>
      <c r="Q36" s="347"/>
    </row>
    <row r="37" spans="1:17" ht="13.5" customHeight="1">
      <c r="A37" s="344" t="s">
        <v>1157</v>
      </c>
      <c r="B37" s="349">
        <v>619</v>
      </c>
      <c r="C37" s="350">
        <v>3420</v>
      </c>
      <c r="D37" s="350">
        <v>619</v>
      </c>
      <c r="E37" s="350">
        <v>553</v>
      </c>
      <c r="F37" s="350">
        <v>3420</v>
      </c>
      <c r="G37" s="351">
        <v>0</v>
      </c>
      <c r="H37" s="351">
        <v>0</v>
      </c>
      <c r="I37" s="352">
        <v>0</v>
      </c>
      <c r="J37" s="347"/>
      <c r="K37" s="347"/>
      <c r="L37" s="348"/>
      <c r="M37" s="302"/>
      <c r="N37" s="347"/>
      <c r="O37" s="347"/>
      <c r="P37" s="347"/>
      <c r="Q37" s="347"/>
    </row>
    <row r="38" spans="1:17" ht="13.5" customHeight="1">
      <c r="A38" s="344" t="s">
        <v>1159</v>
      </c>
      <c r="B38" s="349">
        <v>625</v>
      </c>
      <c r="C38" s="350">
        <v>3790</v>
      </c>
      <c r="D38" s="350">
        <v>625</v>
      </c>
      <c r="E38" s="350">
        <v>606</v>
      </c>
      <c r="F38" s="350">
        <v>3790</v>
      </c>
      <c r="G38" s="351">
        <v>0</v>
      </c>
      <c r="H38" s="351">
        <v>0</v>
      </c>
      <c r="I38" s="352">
        <v>0</v>
      </c>
      <c r="J38" s="347"/>
      <c r="K38" s="347"/>
      <c r="L38" s="348"/>
      <c r="M38" s="302"/>
      <c r="N38" s="347"/>
      <c r="O38" s="347"/>
      <c r="P38" s="347"/>
      <c r="Q38" s="347"/>
    </row>
    <row r="39" spans="1:17" ht="13.5" customHeight="1">
      <c r="A39" s="344" t="s">
        <v>1161</v>
      </c>
      <c r="B39" s="349">
        <v>1410</v>
      </c>
      <c r="C39" s="350">
        <v>8490</v>
      </c>
      <c r="D39" s="350">
        <v>1410</v>
      </c>
      <c r="E39" s="350">
        <v>602</v>
      </c>
      <c r="F39" s="350">
        <v>8490</v>
      </c>
      <c r="G39" s="351">
        <v>0</v>
      </c>
      <c r="H39" s="351">
        <v>0</v>
      </c>
      <c r="I39" s="352">
        <v>0</v>
      </c>
      <c r="J39" s="347"/>
      <c r="K39" s="347"/>
      <c r="L39" s="348"/>
      <c r="M39" s="302"/>
      <c r="N39" s="347"/>
      <c r="O39" s="347"/>
      <c r="P39" s="347"/>
      <c r="Q39" s="347"/>
    </row>
    <row r="40" spans="1:17" ht="13.5" customHeight="1">
      <c r="A40" s="344" t="s">
        <v>1163</v>
      </c>
      <c r="B40" s="349">
        <v>471</v>
      </c>
      <c r="C40" s="350">
        <v>2300</v>
      </c>
      <c r="D40" s="350">
        <v>471</v>
      </c>
      <c r="E40" s="350">
        <v>489</v>
      </c>
      <c r="F40" s="350">
        <v>2300</v>
      </c>
      <c r="G40" s="351">
        <v>0</v>
      </c>
      <c r="H40" s="351">
        <v>0</v>
      </c>
      <c r="I40" s="352">
        <v>0</v>
      </c>
      <c r="J40" s="347"/>
      <c r="K40" s="347"/>
      <c r="L40" s="348"/>
      <c r="M40" s="302"/>
      <c r="N40" s="347"/>
      <c r="O40" s="347"/>
      <c r="P40" s="347"/>
      <c r="Q40" s="347"/>
    </row>
    <row r="41" spans="1:17" ht="13.5" customHeight="1">
      <c r="A41" s="344" t="s">
        <v>1165</v>
      </c>
      <c r="B41" s="349">
        <v>638</v>
      </c>
      <c r="C41" s="350">
        <v>3450</v>
      </c>
      <c r="D41" s="350">
        <v>638</v>
      </c>
      <c r="E41" s="350">
        <v>540</v>
      </c>
      <c r="F41" s="350">
        <v>3450</v>
      </c>
      <c r="G41" s="351">
        <v>0</v>
      </c>
      <c r="H41" s="351">
        <v>0</v>
      </c>
      <c r="I41" s="352">
        <v>0</v>
      </c>
      <c r="J41" s="347"/>
      <c r="K41" s="347"/>
      <c r="L41" s="348"/>
      <c r="M41" s="302"/>
      <c r="N41" s="347"/>
      <c r="O41" s="347"/>
      <c r="P41" s="347"/>
      <c r="Q41" s="347"/>
    </row>
    <row r="42" spans="1:17" ht="13.5" customHeight="1">
      <c r="A42" s="344" t="s">
        <v>1117</v>
      </c>
      <c r="B42" s="349">
        <v>572</v>
      </c>
      <c r="C42" s="350">
        <v>3060</v>
      </c>
      <c r="D42" s="350">
        <v>572</v>
      </c>
      <c r="E42" s="350">
        <v>535</v>
      </c>
      <c r="F42" s="350">
        <v>3060</v>
      </c>
      <c r="G42" s="351">
        <v>0</v>
      </c>
      <c r="H42" s="351">
        <v>0</v>
      </c>
      <c r="I42" s="352">
        <v>0</v>
      </c>
      <c r="J42" s="347"/>
      <c r="K42" s="347"/>
      <c r="L42" s="348"/>
      <c r="M42" s="302"/>
      <c r="N42" s="347"/>
      <c r="O42" s="347"/>
      <c r="P42" s="347"/>
      <c r="Q42" s="347"/>
    </row>
    <row r="43" spans="1:17" ht="13.5" customHeight="1">
      <c r="A43" s="344" t="s">
        <v>1118</v>
      </c>
      <c r="B43" s="349">
        <v>1260</v>
      </c>
      <c r="C43" s="350">
        <v>7030</v>
      </c>
      <c r="D43" s="350">
        <v>1260</v>
      </c>
      <c r="E43" s="350">
        <v>558</v>
      </c>
      <c r="F43" s="350">
        <v>7030</v>
      </c>
      <c r="G43" s="351">
        <v>2</v>
      </c>
      <c r="H43" s="351">
        <v>220</v>
      </c>
      <c r="I43" s="352">
        <v>4</v>
      </c>
      <c r="J43" s="347"/>
      <c r="K43" s="347"/>
      <c r="L43" s="348"/>
      <c r="M43" s="302"/>
      <c r="N43" s="347"/>
      <c r="O43" s="347"/>
      <c r="P43" s="347"/>
      <c r="Q43" s="347"/>
    </row>
    <row r="44" spans="1:17" ht="13.5" customHeight="1">
      <c r="A44" s="344"/>
      <c r="B44" s="349"/>
      <c r="C44" s="350"/>
      <c r="D44" s="350"/>
      <c r="E44" s="350"/>
      <c r="F44" s="350"/>
      <c r="G44" s="351"/>
      <c r="H44" s="351"/>
      <c r="I44" s="352"/>
      <c r="J44" s="347"/>
      <c r="K44" s="347"/>
      <c r="L44" s="348"/>
      <c r="M44" s="302"/>
      <c r="N44" s="347"/>
      <c r="O44" s="347"/>
      <c r="P44" s="347"/>
      <c r="Q44" s="347"/>
    </row>
    <row r="45" spans="1:17" ht="13.5" customHeight="1">
      <c r="A45" s="344" t="s">
        <v>1121</v>
      </c>
      <c r="B45" s="349">
        <v>1300</v>
      </c>
      <c r="C45" s="350">
        <v>6600</v>
      </c>
      <c r="D45" s="350">
        <v>1300</v>
      </c>
      <c r="E45" s="350">
        <v>508</v>
      </c>
      <c r="F45" s="350">
        <v>6600</v>
      </c>
      <c r="G45" s="354">
        <v>0</v>
      </c>
      <c r="H45" s="351">
        <v>245</v>
      </c>
      <c r="I45" s="353">
        <v>0</v>
      </c>
      <c r="J45" s="347"/>
      <c r="K45" s="347"/>
      <c r="L45" s="348"/>
      <c r="M45" s="302"/>
      <c r="N45" s="347"/>
      <c r="O45" s="347"/>
      <c r="P45" s="347"/>
      <c r="Q45" s="347"/>
    </row>
    <row r="46" spans="1:17" ht="13.5" customHeight="1">
      <c r="A46" s="344" t="s">
        <v>1122</v>
      </c>
      <c r="B46" s="349">
        <v>1800</v>
      </c>
      <c r="C46" s="350">
        <v>9400</v>
      </c>
      <c r="D46" s="350">
        <v>1800</v>
      </c>
      <c r="E46" s="350">
        <v>522</v>
      </c>
      <c r="F46" s="350">
        <v>9400</v>
      </c>
      <c r="G46" s="351">
        <v>0</v>
      </c>
      <c r="H46" s="351">
        <v>0</v>
      </c>
      <c r="I46" s="352">
        <v>0</v>
      </c>
      <c r="J46" s="347"/>
      <c r="K46" s="347"/>
      <c r="L46" s="348"/>
      <c r="M46" s="302"/>
      <c r="N46" s="347"/>
      <c r="O46" s="347"/>
      <c r="P46" s="347"/>
      <c r="Q46" s="347"/>
    </row>
    <row r="47" spans="1:17" ht="13.5" customHeight="1">
      <c r="A47" s="344" t="s">
        <v>1124</v>
      </c>
      <c r="B47" s="349">
        <v>1280</v>
      </c>
      <c r="C47" s="350">
        <v>7170</v>
      </c>
      <c r="D47" s="350">
        <v>1280</v>
      </c>
      <c r="E47" s="350">
        <v>560</v>
      </c>
      <c r="F47" s="350">
        <v>7170</v>
      </c>
      <c r="G47" s="351">
        <v>0</v>
      </c>
      <c r="H47" s="351">
        <v>0</v>
      </c>
      <c r="I47" s="352">
        <v>0</v>
      </c>
      <c r="J47" s="347"/>
      <c r="K47" s="347"/>
      <c r="L47" s="348"/>
      <c r="M47" s="302"/>
      <c r="N47" s="347"/>
      <c r="O47" s="347"/>
      <c r="P47" s="347"/>
      <c r="Q47" s="347"/>
    </row>
    <row r="48" spans="1:17" ht="13.5" customHeight="1">
      <c r="A48" s="344" t="s">
        <v>1126</v>
      </c>
      <c r="B48" s="349">
        <v>1650</v>
      </c>
      <c r="C48" s="350">
        <v>8650</v>
      </c>
      <c r="D48" s="350">
        <v>1650</v>
      </c>
      <c r="E48" s="350">
        <v>524</v>
      </c>
      <c r="F48" s="350">
        <v>8650</v>
      </c>
      <c r="G48" s="354">
        <v>0</v>
      </c>
      <c r="H48" s="351">
        <v>223</v>
      </c>
      <c r="I48" s="353">
        <v>0</v>
      </c>
      <c r="J48" s="347"/>
      <c r="K48" s="347"/>
      <c r="L48" s="348"/>
      <c r="M48" s="302"/>
      <c r="N48" s="347"/>
      <c r="O48" s="347"/>
      <c r="P48" s="347"/>
      <c r="Q48" s="347"/>
    </row>
    <row r="49" spans="1:17" ht="13.5" customHeight="1">
      <c r="A49" s="344" t="s">
        <v>1128</v>
      </c>
      <c r="B49" s="349">
        <v>728</v>
      </c>
      <c r="C49" s="350">
        <v>3920</v>
      </c>
      <c r="D49" s="350">
        <v>728</v>
      </c>
      <c r="E49" s="350">
        <v>539</v>
      </c>
      <c r="F49" s="350">
        <v>3920</v>
      </c>
      <c r="G49" s="354">
        <v>0</v>
      </c>
      <c r="H49" s="351">
        <v>218</v>
      </c>
      <c r="I49" s="353">
        <v>0</v>
      </c>
      <c r="J49" s="347"/>
      <c r="K49" s="347"/>
      <c r="L49" s="348"/>
      <c r="M49" s="302"/>
      <c r="N49" s="347"/>
      <c r="O49" s="347"/>
      <c r="P49" s="347"/>
      <c r="Q49" s="347"/>
    </row>
    <row r="50" spans="1:17" ht="13.5" customHeight="1">
      <c r="A50" s="344" t="s">
        <v>1130</v>
      </c>
      <c r="B50" s="349">
        <v>1540</v>
      </c>
      <c r="C50" s="350">
        <v>8350</v>
      </c>
      <c r="D50" s="350">
        <v>1540</v>
      </c>
      <c r="E50" s="350">
        <v>542</v>
      </c>
      <c r="F50" s="350">
        <v>8350</v>
      </c>
      <c r="G50" s="351">
        <v>0</v>
      </c>
      <c r="H50" s="351">
        <v>0</v>
      </c>
      <c r="I50" s="352">
        <v>0</v>
      </c>
      <c r="J50" s="347"/>
      <c r="K50" s="347"/>
      <c r="L50" s="348"/>
      <c r="M50" s="302"/>
      <c r="N50" s="347"/>
      <c r="O50" s="347"/>
      <c r="P50" s="347"/>
      <c r="Q50" s="347"/>
    </row>
    <row r="51" spans="1:17" ht="13.5" customHeight="1">
      <c r="A51" s="344" t="s">
        <v>1131</v>
      </c>
      <c r="B51" s="349">
        <v>1190</v>
      </c>
      <c r="C51" s="350">
        <v>6180</v>
      </c>
      <c r="D51" s="350">
        <v>1190</v>
      </c>
      <c r="E51" s="350">
        <v>519</v>
      </c>
      <c r="F51" s="350">
        <v>6180</v>
      </c>
      <c r="G51" s="354">
        <v>0</v>
      </c>
      <c r="H51" s="351">
        <v>219</v>
      </c>
      <c r="I51" s="353">
        <v>0</v>
      </c>
      <c r="J51" s="347"/>
      <c r="K51" s="347"/>
      <c r="L51" s="348"/>
      <c r="M51" s="302"/>
      <c r="N51" s="347"/>
      <c r="O51" s="347"/>
      <c r="P51" s="347"/>
      <c r="Q51" s="347"/>
    </row>
    <row r="52" spans="1:17" ht="13.5" customHeight="1">
      <c r="A52" s="344"/>
      <c r="B52" s="349"/>
      <c r="C52" s="357"/>
      <c r="D52" s="350"/>
      <c r="E52" s="350"/>
      <c r="F52" s="350"/>
      <c r="G52" s="351"/>
      <c r="H52" s="351"/>
      <c r="I52" s="353"/>
      <c r="J52" s="347"/>
      <c r="K52" s="347"/>
      <c r="L52" s="348"/>
      <c r="M52" s="302"/>
      <c r="N52" s="347"/>
      <c r="O52" s="347"/>
      <c r="P52" s="347"/>
      <c r="Q52" s="347"/>
    </row>
    <row r="53" spans="1:17" ht="13.5" customHeight="1">
      <c r="A53" s="344" t="s">
        <v>1134</v>
      </c>
      <c r="B53" s="349">
        <v>2830</v>
      </c>
      <c r="C53" s="350">
        <v>16800</v>
      </c>
      <c r="D53" s="350">
        <v>2830</v>
      </c>
      <c r="E53" s="350">
        <v>592</v>
      </c>
      <c r="F53" s="350">
        <v>16800</v>
      </c>
      <c r="G53" s="354">
        <v>0</v>
      </c>
      <c r="H53" s="351">
        <v>128</v>
      </c>
      <c r="I53" s="356">
        <v>0</v>
      </c>
      <c r="J53" s="347"/>
      <c r="K53" s="347"/>
      <c r="L53" s="348"/>
      <c r="M53" s="302"/>
      <c r="N53" s="347"/>
      <c r="O53" s="347"/>
      <c r="P53" s="347"/>
      <c r="Q53" s="347"/>
    </row>
    <row r="54" spans="1:17" ht="13.5" customHeight="1">
      <c r="A54" s="344" t="s">
        <v>1136</v>
      </c>
      <c r="B54" s="349">
        <v>4070</v>
      </c>
      <c r="C54" s="350">
        <v>25200</v>
      </c>
      <c r="D54" s="350">
        <v>4070</v>
      </c>
      <c r="E54" s="350">
        <v>618</v>
      </c>
      <c r="F54" s="350">
        <v>25200</v>
      </c>
      <c r="G54" s="351">
        <v>0</v>
      </c>
      <c r="H54" s="351">
        <v>0</v>
      </c>
      <c r="I54" s="352">
        <v>0</v>
      </c>
      <c r="J54" s="347"/>
      <c r="K54" s="347"/>
      <c r="L54" s="348"/>
      <c r="M54" s="302"/>
      <c r="N54" s="347"/>
      <c r="O54" s="347"/>
      <c r="P54" s="347"/>
      <c r="Q54" s="347"/>
    </row>
    <row r="55" spans="1:17" ht="13.5" customHeight="1">
      <c r="A55" s="344" t="s">
        <v>1138</v>
      </c>
      <c r="B55" s="349">
        <v>940</v>
      </c>
      <c r="C55" s="350">
        <v>4360</v>
      </c>
      <c r="D55" s="350">
        <v>940</v>
      </c>
      <c r="E55" s="350">
        <v>464</v>
      </c>
      <c r="F55" s="350">
        <v>4360</v>
      </c>
      <c r="G55" s="351">
        <v>0</v>
      </c>
      <c r="H55" s="351">
        <v>0</v>
      </c>
      <c r="I55" s="352">
        <v>0</v>
      </c>
      <c r="J55" s="347"/>
      <c r="K55" s="347"/>
      <c r="L55" s="348"/>
      <c r="M55" s="302"/>
      <c r="N55" s="347"/>
      <c r="O55" s="347"/>
      <c r="P55" s="347"/>
      <c r="Q55" s="347"/>
    </row>
    <row r="56" spans="1:17" ht="13.5" customHeight="1">
      <c r="A56" s="344" t="s">
        <v>1140</v>
      </c>
      <c r="B56" s="349">
        <v>1330</v>
      </c>
      <c r="C56" s="350">
        <v>7250</v>
      </c>
      <c r="D56" s="350">
        <v>1330</v>
      </c>
      <c r="E56" s="350">
        <v>545</v>
      </c>
      <c r="F56" s="350">
        <v>7250</v>
      </c>
      <c r="G56" s="351">
        <v>0</v>
      </c>
      <c r="H56" s="351">
        <v>0</v>
      </c>
      <c r="I56" s="352">
        <v>0</v>
      </c>
      <c r="J56" s="347"/>
      <c r="K56" s="347"/>
      <c r="L56" s="348"/>
      <c r="M56" s="302"/>
      <c r="N56" s="347"/>
      <c r="O56" s="347"/>
      <c r="P56" s="347"/>
      <c r="Q56" s="347"/>
    </row>
    <row r="57" spans="1:17" ht="13.5" customHeight="1">
      <c r="A57" s="344" t="s">
        <v>1142</v>
      </c>
      <c r="B57" s="349">
        <v>1980</v>
      </c>
      <c r="C57" s="350">
        <v>11000</v>
      </c>
      <c r="D57" s="350">
        <v>1980</v>
      </c>
      <c r="E57" s="350">
        <v>557</v>
      </c>
      <c r="F57" s="350">
        <v>11000</v>
      </c>
      <c r="G57" s="351">
        <v>0</v>
      </c>
      <c r="H57" s="351">
        <v>0</v>
      </c>
      <c r="I57" s="352">
        <v>0</v>
      </c>
      <c r="J57" s="347"/>
      <c r="K57" s="347"/>
      <c r="L57" s="348"/>
      <c r="M57" s="302"/>
      <c r="N57" s="347"/>
      <c r="O57" s="347"/>
      <c r="P57" s="347"/>
      <c r="Q57" s="347"/>
    </row>
    <row r="58" spans="1:17" ht="13.5" customHeight="1">
      <c r="A58" s="344"/>
      <c r="B58" s="349"/>
      <c r="C58" s="350"/>
      <c r="D58" s="350"/>
      <c r="E58" s="350"/>
      <c r="F58" s="350"/>
      <c r="G58" s="351"/>
      <c r="H58" s="351"/>
      <c r="I58" s="352"/>
      <c r="J58" s="347"/>
      <c r="K58" s="347"/>
      <c r="L58" s="348"/>
      <c r="M58" s="302"/>
      <c r="N58" s="347"/>
      <c r="O58" s="347"/>
      <c r="P58" s="347"/>
      <c r="Q58" s="347"/>
    </row>
    <row r="59" spans="1:17" ht="13.5" customHeight="1">
      <c r="A59" s="344" t="s">
        <v>1145</v>
      </c>
      <c r="B59" s="349">
        <v>1490</v>
      </c>
      <c r="C59" s="350">
        <v>8400</v>
      </c>
      <c r="D59" s="350">
        <v>1490</v>
      </c>
      <c r="E59" s="350">
        <v>564</v>
      </c>
      <c r="F59" s="350">
        <v>8400</v>
      </c>
      <c r="G59" s="351">
        <v>0</v>
      </c>
      <c r="H59" s="351">
        <v>0</v>
      </c>
      <c r="I59" s="352">
        <v>0</v>
      </c>
      <c r="J59" s="347"/>
      <c r="K59" s="347"/>
      <c r="L59" s="348"/>
      <c r="M59" s="302"/>
      <c r="N59" s="347"/>
      <c r="O59" s="347"/>
      <c r="P59" s="347"/>
      <c r="Q59" s="347"/>
    </row>
    <row r="60" spans="1:17" ht="13.5" customHeight="1">
      <c r="A60" s="344" t="s">
        <v>1146</v>
      </c>
      <c r="B60" s="349">
        <v>3280</v>
      </c>
      <c r="C60" s="350">
        <v>20800</v>
      </c>
      <c r="D60" s="350">
        <v>3280</v>
      </c>
      <c r="E60" s="350">
        <v>634</v>
      </c>
      <c r="F60" s="351">
        <v>20800</v>
      </c>
      <c r="G60" s="351">
        <v>0</v>
      </c>
      <c r="H60" s="351">
        <v>0</v>
      </c>
      <c r="I60" s="352">
        <v>0</v>
      </c>
      <c r="J60" s="347"/>
      <c r="K60" s="347"/>
      <c r="L60" s="348"/>
      <c r="M60" s="302"/>
      <c r="N60" s="347"/>
      <c r="O60" s="347"/>
      <c r="P60" s="347"/>
      <c r="Q60" s="347"/>
    </row>
    <row r="61" spans="1:17" ht="13.5" customHeight="1">
      <c r="A61" s="344" t="s">
        <v>1148</v>
      </c>
      <c r="B61" s="349">
        <v>3160</v>
      </c>
      <c r="C61" s="350">
        <v>19600</v>
      </c>
      <c r="D61" s="350">
        <v>3160</v>
      </c>
      <c r="E61" s="350">
        <v>620</v>
      </c>
      <c r="F61" s="350">
        <v>19600</v>
      </c>
      <c r="G61" s="351">
        <v>0</v>
      </c>
      <c r="H61" s="351">
        <v>0</v>
      </c>
      <c r="I61" s="352">
        <v>0</v>
      </c>
      <c r="J61" s="347"/>
      <c r="K61" s="347"/>
      <c r="L61" s="348"/>
      <c r="M61" s="302"/>
      <c r="N61" s="347"/>
      <c r="O61" s="347"/>
      <c r="P61" s="347"/>
      <c r="Q61" s="347"/>
    </row>
    <row r="62" spans="1:17" ht="13.5" customHeight="1">
      <c r="A62" s="344" t="s">
        <v>1150</v>
      </c>
      <c r="B62" s="349">
        <v>2570</v>
      </c>
      <c r="C62" s="350">
        <v>13900</v>
      </c>
      <c r="D62" s="350">
        <v>2570</v>
      </c>
      <c r="E62" s="350">
        <v>541</v>
      </c>
      <c r="F62" s="350">
        <v>13900</v>
      </c>
      <c r="G62" s="351">
        <v>0</v>
      </c>
      <c r="H62" s="351">
        <v>0</v>
      </c>
      <c r="I62" s="352">
        <v>0</v>
      </c>
      <c r="J62" s="347"/>
      <c r="K62" s="347"/>
      <c r="L62" s="348"/>
      <c r="M62" s="302"/>
      <c r="N62" s="347"/>
      <c r="O62" s="347"/>
      <c r="P62" s="347"/>
      <c r="Q62" s="347"/>
    </row>
    <row r="63" spans="1:17" ht="13.5" customHeight="1">
      <c r="A63" s="344" t="s">
        <v>1152</v>
      </c>
      <c r="B63" s="349">
        <v>1660</v>
      </c>
      <c r="C63" s="350">
        <v>9300</v>
      </c>
      <c r="D63" s="350">
        <v>1660</v>
      </c>
      <c r="E63" s="350">
        <v>560</v>
      </c>
      <c r="F63" s="350">
        <v>9300</v>
      </c>
      <c r="G63" s="351">
        <v>0</v>
      </c>
      <c r="H63" s="351">
        <v>0</v>
      </c>
      <c r="I63" s="352">
        <v>0</v>
      </c>
      <c r="J63" s="347"/>
      <c r="K63" s="347"/>
      <c r="L63" s="348"/>
      <c r="M63" s="302"/>
      <c r="N63" s="347"/>
      <c r="O63" s="347"/>
      <c r="P63" s="347"/>
      <c r="Q63" s="347"/>
    </row>
    <row r="64" spans="1:17" ht="13.5" customHeight="1">
      <c r="A64" s="344" t="s">
        <v>1154</v>
      </c>
      <c r="B64" s="349">
        <v>2110</v>
      </c>
      <c r="C64" s="350">
        <v>12900</v>
      </c>
      <c r="D64" s="350">
        <v>2110</v>
      </c>
      <c r="E64" s="350">
        <v>611</v>
      </c>
      <c r="F64" s="350">
        <v>12900</v>
      </c>
      <c r="G64" s="351">
        <v>0</v>
      </c>
      <c r="H64" s="351">
        <v>0</v>
      </c>
      <c r="I64" s="352">
        <v>0</v>
      </c>
      <c r="J64" s="347"/>
      <c r="K64" s="347"/>
      <c r="L64" s="348"/>
      <c r="M64" s="302"/>
      <c r="N64" s="347"/>
      <c r="O64" s="347"/>
      <c r="P64" s="347"/>
      <c r="Q64" s="347"/>
    </row>
    <row r="65" spans="1:17" ht="13.5" customHeight="1">
      <c r="A65" s="344" t="s">
        <v>1156</v>
      </c>
      <c r="B65" s="349">
        <v>858</v>
      </c>
      <c r="C65" s="350">
        <v>4500</v>
      </c>
      <c r="D65" s="350">
        <v>858</v>
      </c>
      <c r="E65" s="350">
        <v>524</v>
      </c>
      <c r="F65" s="350">
        <v>4500</v>
      </c>
      <c r="G65" s="351">
        <v>0</v>
      </c>
      <c r="H65" s="351">
        <v>0</v>
      </c>
      <c r="I65" s="352">
        <v>0</v>
      </c>
      <c r="J65" s="347"/>
      <c r="K65" s="347"/>
      <c r="L65" s="348"/>
      <c r="M65" s="302"/>
      <c r="N65" s="347"/>
      <c r="O65" s="347"/>
      <c r="P65" s="347"/>
      <c r="Q65" s="347"/>
    </row>
    <row r="66" spans="1:17" ht="13.5" customHeight="1">
      <c r="A66" s="344" t="s">
        <v>1158</v>
      </c>
      <c r="B66" s="349">
        <v>647</v>
      </c>
      <c r="C66" s="350">
        <v>2900</v>
      </c>
      <c r="D66" s="350">
        <v>647</v>
      </c>
      <c r="E66" s="350">
        <v>448</v>
      </c>
      <c r="F66" s="350">
        <v>2900</v>
      </c>
      <c r="G66" s="351">
        <v>0</v>
      </c>
      <c r="H66" s="351">
        <v>0</v>
      </c>
      <c r="I66" s="352">
        <v>0</v>
      </c>
      <c r="J66" s="347"/>
      <c r="K66" s="347"/>
      <c r="L66" s="348"/>
      <c r="M66" s="302"/>
      <c r="N66" s="347"/>
      <c r="O66" s="347"/>
      <c r="P66" s="347"/>
      <c r="Q66" s="347"/>
    </row>
    <row r="67" spans="1:17" ht="13.5" customHeight="1">
      <c r="A67" s="344" t="s">
        <v>1160</v>
      </c>
      <c r="B67" s="349">
        <v>2750</v>
      </c>
      <c r="C67" s="350">
        <v>16400</v>
      </c>
      <c r="D67" s="350">
        <v>2750</v>
      </c>
      <c r="E67" s="350">
        <v>597</v>
      </c>
      <c r="F67" s="350">
        <v>16400</v>
      </c>
      <c r="G67" s="351">
        <v>0</v>
      </c>
      <c r="H67" s="351">
        <v>0</v>
      </c>
      <c r="I67" s="352">
        <v>0</v>
      </c>
      <c r="J67" s="347"/>
      <c r="K67" s="347"/>
      <c r="L67" s="348"/>
      <c r="M67" s="302"/>
      <c r="N67" s="347"/>
      <c r="O67" s="347"/>
      <c r="P67" s="347"/>
      <c r="Q67" s="347"/>
    </row>
    <row r="68" spans="1:17" ht="13.5" customHeight="1">
      <c r="A68" s="344" t="s">
        <v>1162</v>
      </c>
      <c r="B68" s="349">
        <v>1040</v>
      </c>
      <c r="C68" s="350">
        <v>6060</v>
      </c>
      <c r="D68" s="350">
        <v>1040</v>
      </c>
      <c r="E68" s="350">
        <v>583</v>
      </c>
      <c r="F68" s="350">
        <v>6060</v>
      </c>
      <c r="G68" s="351">
        <v>0</v>
      </c>
      <c r="H68" s="351">
        <v>0</v>
      </c>
      <c r="I68" s="352">
        <v>0</v>
      </c>
      <c r="J68" s="347"/>
      <c r="K68" s="347"/>
      <c r="L68" s="348"/>
      <c r="M68" s="302"/>
      <c r="N68" s="347"/>
      <c r="O68" s="347"/>
      <c r="P68" s="347"/>
      <c r="Q68" s="347"/>
    </row>
    <row r="69" spans="1:17" ht="13.5" customHeight="1">
      <c r="A69" s="344" t="s">
        <v>1164</v>
      </c>
      <c r="B69" s="349">
        <v>859</v>
      </c>
      <c r="C69" s="350">
        <v>4920</v>
      </c>
      <c r="D69" s="350">
        <v>859</v>
      </c>
      <c r="E69" s="350">
        <v>573</v>
      </c>
      <c r="F69" s="350">
        <v>4920</v>
      </c>
      <c r="G69" s="351">
        <v>0</v>
      </c>
      <c r="H69" s="351">
        <v>0</v>
      </c>
      <c r="I69" s="352">
        <v>0</v>
      </c>
      <c r="J69" s="347"/>
      <c r="K69" s="347"/>
      <c r="L69" s="348"/>
      <c r="M69" s="302"/>
      <c r="N69" s="347"/>
      <c r="O69" s="347"/>
      <c r="P69" s="347"/>
      <c r="Q69" s="347"/>
    </row>
    <row r="70" spans="1:17" ht="13.5" customHeight="1">
      <c r="A70" s="311" t="s">
        <v>1166</v>
      </c>
      <c r="B70" s="358">
        <v>1380</v>
      </c>
      <c r="C70" s="359">
        <v>7920</v>
      </c>
      <c r="D70" s="359">
        <v>1380</v>
      </c>
      <c r="E70" s="359">
        <v>574</v>
      </c>
      <c r="F70" s="359">
        <v>7920</v>
      </c>
      <c r="G70" s="360">
        <v>0</v>
      </c>
      <c r="H70" s="360">
        <v>0</v>
      </c>
      <c r="I70" s="361">
        <v>0</v>
      </c>
      <c r="J70" s="347"/>
      <c r="K70" s="347"/>
      <c r="L70" s="348"/>
      <c r="M70" s="302"/>
      <c r="N70" s="347"/>
      <c r="O70" s="347"/>
      <c r="P70" s="347"/>
      <c r="Q70" s="347"/>
    </row>
    <row r="71" spans="1:12" ht="13.5" customHeight="1">
      <c r="A71" s="362" t="s">
        <v>1300</v>
      </c>
      <c r="B71" s="302"/>
      <c r="C71" s="302"/>
      <c r="D71" s="302"/>
      <c r="E71" s="302"/>
      <c r="F71" s="302"/>
      <c r="G71" s="303"/>
      <c r="H71" s="303"/>
      <c r="I71" s="303"/>
      <c r="J71" s="302"/>
      <c r="K71" s="302"/>
      <c r="L71" s="302"/>
    </row>
    <row r="72" spans="2:12" ht="13.5" customHeight="1">
      <c r="B72" s="302"/>
      <c r="C72" s="302"/>
      <c r="D72" s="302"/>
      <c r="E72" s="302"/>
      <c r="F72" s="302"/>
      <c r="G72" s="303"/>
      <c r="H72" s="303"/>
      <c r="I72" s="303"/>
      <c r="J72" s="302"/>
      <c r="K72" s="302"/>
      <c r="L72" s="302"/>
    </row>
    <row r="73" spans="2:12" ht="13.5" customHeight="1">
      <c r="B73" s="302"/>
      <c r="C73" s="302"/>
      <c r="D73" s="302"/>
      <c r="E73" s="302"/>
      <c r="F73" s="302"/>
      <c r="G73" s="303"/>
      <c r="H73" s="303"/>
      <c r="I73" s="303"/>
      <c r="J73" s="302"/>
      <c r="K73" s="302"/>
      <c r="L73" s="302"/>
    </row>
    <row r="74" spans="1:12" ht="13.5" customHeight="1">
      <c r="A74" s="302"/>
      <c r="B74" s="302"/>
      <c r="C74" s="302"/>
      <c r="D74" s="302"/>
      <c r="E74" s="302"/>
      <c r="F74" s="302"/>
      <c r="G74" s="303"/>
      <c r="H74" s="303"/>
      <c r="I74" s="303"/>
      <c r="J74" s="302"/>
      <c r="K74" s="302"/>
      <c r="L74" s="302"/>
    </row>
    <row r="75" spans="1:12" ht="15" customHeight="1">
      <c r="A75" s="302"/>
      <c r="B75" s="302"/>
      <c r="C75" s="302"/>
      <c r="D75" s="302"/>
      <c r="E75" s="302"/>
      <c r="F75" s="302"/>
      <c r="G75" s="303"/>
      <c r="H75" s="303"/>
      <c r="I75" s="303"/>
      <c r="J75" s="302"/>
      <c r="K75" s="302"/>
      <c r="L75" s="302"/>
    </row>
    <row r="76" spans="1:12" ht="15" customHeight="1">
      <c r="A76" s="302"/>
      <c r="B76" s="302"/>
      <c r="C76" s="302"/>
      <c r="D76" s="302"/>
      <c r="E76" s="302"/>
      <c r="F76" s="302"/>
      <c r="G76" s="303"/>
      <c r="H76" s="303"/>
      <c r="I76" s="303"/>
      <c r="L76" s="302"/>
    </row>
    <row r="77" spans="1:12" ht="15" customHeight="1">
      <c r="A77" s="302"/>
      <c r="B77" s="302"/>
      <c r="C77" s="302"/>
      <c r="D77" s="302"/>
      <c r="E77" s="302"/>
      <c r="F77" s="302"/>
      <c r="G77" s="303"/>
      <c r="H77" s="303"/>
      <c r="I77" s="303"/>
      <c r="L77" s="302"/>
    </row>
    <row r="78" spans="1:12" ht="15" customHeight="1">
      <c r="A78" s="302"/>
      <c r="B78" s="302"/>
      <c r="C78" s="302"/>
      <c r="D78" s="302"/>
      <c r="E78" s="302"/>
      <c r="F78" s="302"/>
      <c r="G78" s="303"/>
      <c r="H78" s="303"/>
      <c r="I78" s="303"/>
      <c r="L78" s="302"/>
    </row>
    <row r="79" spans="1:12" ht="15" customHeight="1">
      <c r="A79" s="302"/>
      <c r="B79" s="302"/>
      <c r="C79" s="302"/>
      <c r="D79" s="302"/>
      <c r="E79" s="302"/>
      <c r="F79" s="302"/>
      <c r="G79" s="303"/>
      <c r="H79" s="303"/>
      <c r="I79" s="303"/>
      <c r="L79" s="302"/>
    </row>
    <row r="80" spans="1:12" ht="15" customHeight="1">
      <c r="A80" s="302"/>
      <c r="B80" s="302"/>
      <c r="C80" s="302"/>
      <c r="D80" s="302"/>
      <c r="E80" s="302"/>
      <c r="F80" s="302"/>
      <c r="G80" s="303"/>
      <c r="H80" s="303"/>
      <c r="I80" s="303"/>
      <c r="L80" s="302"/>
    </row>
    <row r="81" spans="1:12" ht="15" customHeight="1">
      <c r="A81" s="302"/>
      <c r="B81" s="302"/>
      <c r="C81" s="302"/>
      <c r="D81" s="302"/>
      <c r="E81" s="302"/>
      <c r="F81" s="302"/>
      <c r="G81" s="303"/>
      <c r="H81" s="303"/>
      <c r="I81" s="303"/>
      <c r="L81" s="302"/>
    </row>
    <row r="82" spans="1:12" ht="15" customHeight="1">
      <c r="A82" s="302"/>
      <c r="B82" s="302"/>
      <c r="C82" s="302"/>
      <c r="D82" s="302"/>
      <c r="E82" s="302"/>
      <c r="F82" s="302"/>
      <c r="G82" s="303"/>
      <c r="H82" s="303"/>
      <c r="I82" s="303"/>
      <c r="L82" s="302"/>
    </row>
    <row r="83" spans="1:12" ht="15" customHeight="1">
      <c r="A83" s="302"/>
      <c r="B83" s="302"/>
      <c r="C83" s="302"/>
      <c r="D83" s="302"/>
      <c r="E83" s="302"/>
      <c r="F83" s="302"/>
      <c r="G83" s="303"/>
      <c r="H83" s="303"/>
      <c r="I83" s="303"/>
      <c r="L83" s="302"/>
    </row>
    <row r="84" spans="1:12" ht="15" customHeight="1">
      <c r="A84" s="302"/>
      <c r="B84" s="302"/>
      <c r="C84" s="302"/>
      <c r="D84" s="302"/>
      <c r="E84" s="302"/>
      <c r="F84" s="302"/>
      <c r="G84" s="303"/>
      <c r="H84" s="303"/>
      <c r="I84" s="303"/>
      <c r="L84" s="302"/>
    </row>
    <row r="85" spans="1:12" ht="15" customHeight="1">
      <c r="A85" s="302"/>
      <c r="B85" s="302"/>
      <c r="C85" s="302"/>
      <c r="D85" s="302"/>
      <c r="E85" s="302"/>
      <c r="F85" s="302"/>
      <c r="G85" s="303"/>
      <c r="H85" s="303"/>
      <c r="I85" s="303"/>
      <c r="L85" s="302"/>
    </row>
    <row r="86" spans="1:12" ht="15" customHeight="1">
      <c r="A86" s="302"/>
      <c r="B86" s="302"/>
      <c r="C86" s="302"/>
      <c r="D86" s="302"/>
      <c r="E86" s="302"/>
      <c r="F86" s="302"/>
      <c r="G86" s="303"/>
      <c r="H86" s="303"/>
      <c r="I86" s="303"/>
      <c r="L86" s="302"/>
    </row>
    <row r="87" spans="1:12" ht="15" customHeight="1">
      <c r="A87" s="302"/>
      <c r="B87" s="302"/>
      <c r="C87" s="302"/>
      <c r="D87" s="302"/>
      <c r="E87" s="302"/>
      <c r="F87" s="302"/>
      <c r="G87" s="303"/>
      <c r="H87" s="303"/>
      <c r="I87" s="303"/>
      <c r="L87" s="302"/>
    </row>
    <row r="88" spans="1:9" ht="15" customHeight="1">
      <c r="A88" s="302"/>
      <c r="B88" s="302"/>
      <c r="C88" s="302"/>
      <c r="D88" s="302"/>
      <c r="E88" s="302"/>
      <c r="F88" s="302"/>
      <c r="G88" s="303"/>
      <c r="H88" s="303"/>
      <c r="I88" s="303"/>
    </row>
    <row r="89" spans="1:9" ht="15" customHeight="1">
      <c r="A89" s="302"/>
      <c r="B89" s="302"/>
      <c r="C89" s="302"/>
      <c r="D89" s="302"/>
      <c r="E89" s="302"/>
      <c r="F89" s="302"/>
      <c r="G89" s="303"/>
      <c r="H89" s="303"/>
      <c r="I89" s="303"/>
    </row>
    <row r="90" spans="1:9" ht="15" customHeight="1">
      <c r="A90" s="302"/>
      <c r="B90" s="302"/>
      <c r="C90" s="302"/>
      <c r="D90" s="302"/>
      <c r="E90" s="302"/>
      <c r="F90" s="302"/>
      <c r="G90" s="303"/>
      <c r="H90" s="303"/>
      <c r="I90" s="303"/>
    </row>
    <row r="91" spans="1:9" ht="15" customHeight="1">
      <c r="A91" s="302"/>
      <c r="B91" s="302"/>
      <c r="C91" s="302"/>
      <c r="D91" s="302"/>
      <c r="E91" s="302"/>
      <c r="F91" s="302"/>
      <c r="G91" s="303"/>
      <c r="H91" s="303"/>
      <c r="I91" s="303"/>
    </row>
    <row r="92" spans="1:9" ht="15" customHeight="1">
      <c r="A92" s="302"/>
      <c r="B92" s="302"/>
      <c r="C92" s="302"/>
      <c r="D92" s="302"/>
      <c r="E92" s="302"/>
      <c r="F92" s="302"/>
      <c r="G92" s="303"/>
      <c r="H92" s="303"/>
      <c r="I92" s="303"/>
    </row>
    <row r="93" spans="1:9" ht="15" customHeight="1">
      <c r="A93" s="302"/>
      <c r="B93" s="302"/>
      <c r="C93" s="302"/>
      <c r="D93" s="302"/>
      <c r="E93" s="302"/>
      <c r="F93" s="302"/>
      <c r="G93" s="303"/>
      <c r="H93" s="303"/>
      <c r="I93" s="303"/>
    </row>
    <row r="94" spans="1:9" ht="15" customHeight="1">
      <c r="A94" s="302"/>
      <c r="B94" s="302"/>
      <c r="C94" s="302"/>
      <c r="D94" s="302"/>
      <c r="E94" s="302"/>
      <c r="F94" s="302"/>
      <c r="G94" s="303"/>
      <c r="H94" s="303"/>
      <c r="I94" s="303"/>
    </row>
    <row r="95" spans="1:9" ht="15" customHeight="1">
      <c r="A95" s="302"/>
      <c r="B95" s="302"/>
      <c r="C95" s="302"/>
      <c r="D95" s="302"/>
      <c r="E95" s="302"/>
      <c r="F95" s="302"/>
      <c r="G95" s="303"/>
      <c r="H95" s="303"/>
      <c r="I95" s="303"/>
    </row>
    <row r="96" spans="1:9" ht="15" customHeight="1">
      <c r="A96" s="302"/>
      <c r="B96" s="302"/>
      <c r="C96" s="302"/>
      <c r="D96" s="302"/>
      <c r="E96" s="302"/>
      <c r="F96" s="302"/>
      <c r="G96" s="303"/>
      <c r="H96" s="303"/>
      <c r="I96" s="303"/>
    </row>
    <row r="97" spans="1:9" ht="15" customHeight="1">
      <c r="A97" s="302"/>
      <c r="B97" s="302"/>
      <c r="C97" s="302"/>
      <c r="D97" s="302"/>
      <c r="E97" s="302"/>
      <c r="F97" s="302"/>
      <c r="G97" s="303"/>
      <c r="H97" s="303"/>
      <c r="I97" s="303"/>
    </row>
    <row r="98" spans="1:9" ht="15" customHeight="1">
      <c r="A98" s="302"/>
      <c r="B98" s="302"/>
      <c r="C98" s="302"/>
      <c r="D98" s="302"/>
      <c r="E98" s="302"/>
      <c r="F98" s="302"/>
      <c r="G98" s="303"/>
      <c r="H98" s="303"/>
      <c r="I98" s="303"/>
    </row>
    <row r="99" spans="1:9" ht="15" customHeight="1">
      <c r="A99" s="302"/>
      <c r="B99" s="302"/>
      <c r="C99" s="302"/>
      <c r="D99" s="302"/>
      <c r="E99" s="302"/>
      <c r="F99" s="302"/>
      <c r="G99" s="303"/>
      <c r="H99" s="303"/>
      <c r="I99" s="303"/>
    </row>
    <row r="100" spans="1:9" ht="15" customHeight="1">
      <c r="A100" s="302"/>
      <c r="B100" s="302"/>
      <c r="C100" s="302"/>
      <c r="D100" s="302"/>
      <c r="E100" s="302"/>
      <c r="F100" s="302"/>
      <c r="G100" s="303"/>
      <c r="H100" s="303"/>
      <c r="I100" s="303"/>
    </row>
    <row r="101" spans="1:9" ht="15" customHeight="1">
      <c r="A101" s="302"/>
      <c r="B101" s="302"/>
      <c r="C101" s="302"/>
      <c r="D101" s="302"/>
      <c r="E101" s="302"/>
      <c r="F101" s="302"/>
      <c r="G101" s="303"/>
      <c r="H101" s="303"/>
      <c r="I101" s="303"/>
    </row>
    <row r="102" spans="1:9" ht="15" customHeight="1">
      <c r="A102" s="302"/>
      <c r="B102" s="302"/>
      <c r="C102" s="302"/>
      <c r="D102" s="302"/>
      <c r="E102" s="302"/>
      <c r="F102" s="302"/>
      <c r="G102" s="303"/>
      <c r="H102" s="303"/>
      <c r="I102" s="303"/>
    </row>
    <row r="103" spans="1:9" ht="15" customHeight="1">
      <c r="A103" s="302"/>
      <c r="B103" s="302"/>
      <c r="C103" s="302"/>
      <c r="D103" s="302"/>
      <c r="E103" s="302"/>
      <c r="F103" s="302"/>
      <c r="G103" s="303"/>
      <c r="H103" s="303"/>
      <c r="I103" s="303"/>
    </row>
    <row r="104" spans="1:9" ht="15" customHeight="1">
      <c r="A104" s="302"/>
      <c r="B104" s="302"/>
      <c r="C104" s="302"/>
      <c r="D104" s="302"/>
      <c r="E104" s="302"/>
      <c r="F104" s="302"/>
      <c r="G104" s="303"/>
      <c r="H104" s="303"/>
      <c r="I104" s="303"/>
    </row>
    <row r="105" spans="1:9" ht="15" customHeight="1">
      <c r="A105" s="302"/>
      <c r="B105" s="302"/>
      <c r="C105" s="302"/>
      <c r="D105" s="302"/>
      <c r="E105" s="302"/>
      <c r="F105" s="302"/>
      <c r="G105" s="303"/>
      <c r="H105" s="303"/>
      <c r="I105" s="303"/>
    </row>
    <row r="106" spans="1:9" ht="15" customHeight="1">
      <c r="A106" s="302"/>
      <c r="B106" s="302"/>
      <c r="C106" s="302"/>
      <c r="D106" s="302"/>
      <c r="E106" s="302"/>
      <c r="F106" s="302"/>
      <c r="G106" s="303"/>
      <c r="H106" s="303"/>
      <c r="I106" s="303"/>
    </row>
    <row r="107" spans="1:9" ht="15" customHeight="1">
      <c r="A107" s="302"/>
      <c r="B107" s="302"/>
      <c r="C107" s="302"/>
      <c r="D107" s="302"/>
      <c r="E107" s="302"/>
      <c r="F107" s="302"/>
      <c r="G107" s="303"/>
      <c r="H107" s="303"/>
      <c r="I107" s="303"/>
    </row>
    <row r="108" spans="1:9" ht="15" customHeight="1">
      <c r="A108" s="302"/>
      <c r="B108" s="302"/>
      <c r="C108" s="302"/>
      <c r="D108" s="302"/>
      <c r="E108" s="302"/>
      <c r="F108" s="302"/>
      <c r="G108" s="303"/>
      <c r="H108" s="303"/>
      <c r="I108" s="303"/>
    </row>
    <row r="109" spans="1:9" ht="15" customHeight="1">
      <c r="A109" s="302"/>
      <c r="B109" s="302"/>
      <c r="C109" s="302"/>
      <c r="D109" s="302"/>
      <c r="E109" s="302"/>
      <c r="F109" s="302"/>
      <c r="G109" s="303"/>
      <c r="H109" s="303"/>
      <c r="I109" s="303"/>
    </row>
    <row r="110" spans="1:9" ht="15" customHeight="1">
      <c r="A110" s="302"/>
      <c r="B110" s="302"/>
      <c r="C110" s="302"/>
      <c r="D110" s="302"/>
      <c r="E110" s="302"/>
      <c r="F110" s="302"/>
      <c r="G110" s="303"/>
      <c r="H110" s="303"/>
      <c r="I110" s="303"/>
    </row>
    <row r="111" spans="1:9" ht="15" customHeight="1">
      <c r="A111" s="302"/>
      <c r="B111" s="302"/>
      <c r="C111" s="302"/>
      <c r="D111" s="302"/>
      <c r="E111" s="302"/>
      <c r="F111" s="302"/>
      <c r="G111" s="303"/>
      <c r="H111" s="303"/>
      <c r="I111" s="303"/>
    </row>
    <row r="112" spans="1:9" ht="15" customHeight="1">
      <c r="A112" s="302"/>
      <c r="B112" s="302"/>
      <c r="C112" s="302"/>
      <c r="D112" s="302"/>
      <c r="E112" s="302"/>
      <c r="F112" s="302"/>
      <c r="G112" s="303"/>
      <c r="H112" s="303"/>
      <c r="I112" s="303"/>
    </row>
    <row r="113" spans="1:9" ht="15" customHeight="1">
      <c r="A113" s="302"/>
      <c r="B113" s="302"/>
      <c r="C113" s="302"/>
      <c r="D113" s="302"/>
      <c r="E113" s="302"/>
      <c r="F113" s="302"/>
      <c r="G113" s="303"/>
      <c r="H113" s="303"/>
      <c r="I113" s="303"/>
    </row>
    <row r="114" spans="1:9" ht="15" customHeight="1">
      <c r="A114" s="302"/>
      <c r="B114" s="302"/>
      <c r="C114" s="302"/>
      <c r="D114" s="302"/>
      <c r="E114" s="302"/>
      <c r="F114" s="302"/>
      <c r="G114" s="303"/>
      <c r="H114" s="303"/>
      <c r="I114" s="303"/>
    </row>
    <row r="115" spans="1:9" ht="15" customHeight="1">
      <c r="A115" s="302"/>
      <c r="B115" s="302"/>
      <c r="C115" s="302"/>
      <c r="D115" s="302"/>
      <c r="E115" s="302"/>
      <c r="F115" s="302"/>
      <c r="G115" s="303"/>
      <c r="H115" s="303"/>
      <c r="I115" s="303"/>
    </row>
    <row r="116" spans="1:9" ht="15" customHeight="1">
      <c r="A116" s="302"/>
      <c r="B116" s="302"/>
      <c r="C116" s="302"/>
      <c r="D116" s="302"/>
      <c r="E116" s="302"/>
      <c r="F116" s="302"/>
      <c r="G116" s="303"/>
      <c r="H116" s="303"/>
      <c r="I116" s="303"/>
    </row>
    <row r="117" spans="1:9" ht="15" customHeight="1">
      <c r="A117" s="302"/>
      <c r="B117" s="302"/>
      <c r="C117" s="302"/>
      <c r="D117" s="302"/>
      <c r="E117" s="302"/>
      <c r="F117" s="302"/>
      <c r="G117" s="303"/>
      <c r="H117" s="303"/>
      <c r="I117" s="303"/>
    </row>
    <row r="118" spans="1:9" ht="15" customHeight="1">
      <c r="A118" s="302"/>
      <c r="B118" s="302"/>
      <c r="C118" s="302"/>
      <c r="D118" s="302"/>
      <c r="E118" s="302"/>
      <c r="F118" s="302"/>
      <c r="G118" s="303"/>
      <c r="H118" s="303"/>
      <c r="I118" s="303"/>
    </row>
    <row r="119" spans="1:9" ht="15" customHeight="1">
      <c r="A119" s="302"/>
      <c r="B119" s="302"/>
      <c r="C119" s="302"/>
      <c r="D119" s="302"/>
      <c r="E119" s="302"/>
      <c r="F119" s="302"/>
      <c r="G119" s="303"/>
      <c r="H119" s="303"/>
      <c r="I119" s="303"/>
    </row>
    <row r="120" spans="1:9" ht="15" customHeight="1">
      <c r="A120" s="302"/>
      <c r="B120" s="302"/>
      <c r="C120" s="302"/>
      <c r="D120" s="302"/>
      <c r="E120" s="302"/>
      <c r="F120" s="302"/>
      <c r="G120" s="303"/>
      <c r="H120" s="303"/>
      <c r="I120" s="303"/>
    </row>
    <row r="121" spans="1:9" ht="15" customHeight="1">
      <c r="A121" s="302"/>
      <c r="B121" s="302"/>
      <c r="C121" s="302"/>
      <c r="D121" s="302"/>
      <c r="E121" s="302"/>
      <c r="F121" s="302"/>
      <c r="G121" s="303"/>
      <c r="H121" s="303"/>
      <c r="I121" s="303"/>
    </row>
    <row r="122" spans="1:9" ht="15" customHeight="1">
      <c r="A122" s="302"/>
      <c r="B122" s="302"/>
      <c r="C122" s="302"/>
      <c r="D122" s="302"/>
      <c r="E122" s="302"/>
      <c r="F122" s="302"/>
      <c r="G122" s="303"/>
      <c r="H122" s="303"/>
      <c r="I122" s="303"/>
    </row>
    <row r="123" spans="1:9" ht="15" customHeight="1">
      <c r="A123" s="302"/>
      <c r="B123" s="302"/>
      <c r="C123" s="302"/>
      <c r="D123" s="302"/>
      <c r="E123" s="302"/>
      <c r="F123" s="302"/>
      <c r="G123" s="303"/>
      <c r="H123" s="303"/>
      <c r="I123" s="303"/>
    </row>
    <row r="124" spans="1:9" ht="15" customHeight="1">
      <c r="A124" s="302"/>
      <c r="B124" s="302"/>
      <c r="C124" s="302"/>
      <c r="D124" s="302"/>
      <c r="E124" s="302"/>
      <c r="F124" s="302"/>
      <c r="G124" s="303"/>
      <c r="H124" s="303"/>
      <c r="I124" s="303"/>
    </row>
    <row r="125" ht="15" customHeight="1">
      <c r="I125" s="303"/>
    </row>
    <row r="126" ht="15" customHeight="1">
      <c r="I126" s="303"/>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昭和58・59年　山形県統計年鑑</dc:title>
  <dc:subject/>
  <dc:creator>山形県</dc:creator>
  <cp:keywords/>
  <dc:description/>
  <cp:lastModifiedBy>工藤　裕子</cp:lastModifiedBy>
  <cp:lastPrinted>2005-07-13T00:50:49Z</cp:lastPrinted>
  <dcterms:created xsi:type="dcterms:W3CDTF">2005-04-02T01:55:19Z</dcterms:created>
  <dcterms:modified xsi:type="dcterms:W3CDTF">2008-10-29T05:18:43Z</dcterms:modified>
  <cp:category/>
  <cp:version/>
  <cp:contentType/>
  <cp:contentStatus/>
</cp:coreProperties>
</file>