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9"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calcPr fullCalcOnLoad="1"/>
</workbook>
</file>

<file path=xl/sharedStrings.xml><?xml version="1.0" encoding="utf-8"?>
<sst xmlns="http://schemas.openxmlformats.org/spreadsheetml/2006/main" count="3043" uniqueCount="1669">
  <si>
    <t>市部、町村部、人口集中地区別の居住世帯有無別住宅数及び人が居住する住宅以外の建物数（昭和53年）</t>
  </si>
  <si>
    <t>住宅の種類、所有関係、人が居住する住宅以外の建物の種類別建物数、世帯の種類別世帯数及び世帯人員（昭和53年）</t>
  </si>
  <si>
    <t>住宅の種類、建築の時期別の所有関係別住宅数（昭和53年）</t>
  </si>
  <si>
    <t>住宅の種類、所有関係、構造別の建築時期別住宅数（昭和53年）</t>
  </si>
  <si>
    <t>住宅の種類、建て方、建築時期別の構造別住宅数（昭和53年）</t>
  </si>
  <si>
    <t>（統計年鑑より抜粋）</t>
  </si>
  <si>
    <t>総数</t>
  </si>
  <si>
    <t>大江町</t>
  </si>
  <si>
    <t>大石田町</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</si>
  <si>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</si>
  <si>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</si>
  <si>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</si>
  <si>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</si>
  <si>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</si>
  <si>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</si>
  <si>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</si>
  <si>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</si>
  <si>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</si>
  <si>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</si>
  <si>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</si>
  <si>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</si>
  <si>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</si>
  <si>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</si>
  <si>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</si>
  <si>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</si>
  <si>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</si>
  <si>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</si>
  <si>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</si>
  <si>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</si>
  <si>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</si>
  <si>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</si>
  <si>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</si>
  <si>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</si>
  <si>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</si>
  <si>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</si>
  <si>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</si>
  <si>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</si>
  <si>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</si>
  <si>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</si>
  <si>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</si>
  <si>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</si>
  <si>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</si>
  <si>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</si>
  <si>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</si>
  <si>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</si>
  <si>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</si>
  <si>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</si>
  <si>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</si>
  <si>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</si>
  <si>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</si>
  <si>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</si>
  <si>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</si>
  <si>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</si>
  <si>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</si>
  <si>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</si>
  <si>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市町村別</t>
  </si>
  <si>
    <t>昭和50年</t>
  </si>
  <si>
    <t>市部計</t>
  </si>
  <si>
    <t>町村部計</t>
  </si>
  <si>
    <t>資料：昭和50年、55年は、総理府統計局｢国勢調査報告｣、その他の年は、県統計調査課｢山形県の人口と世帯数｣</t>
  </si>
  <si>
    <t>１．市町村別の人口推移（昭和50年～55年）</t>
  </si>
  <si>
    <t>30～34</t>
  </si>
  <si>
    <t>35～39</t>
  </si>
  <si>
    <t>40～44</t>
  </si>
  <si>
    <t>45～49</t>
  </si>
  <si>
    <t>50～54</t>
  </si>
  <si>
    <t>55～59</t>
  </si>
  <si>
    <t>60～64</t>
  </si>
  <si>
    <t>65～69</t>
  </si>
  <si>
    <t>70～74</t>
  </si>
  <si>
    <t>75～79</t>
  </si>
  <si>
    <t>80～84</t>
  </si>
  <si>
    <t>85～89</t>
  </si>
  <si>
    <t>年齢不詳</t>
  </si>
  <si>
    <t>-</t>
  </si>
  <si>
    <t>10月1日現在</t>
  </si>
  <si>
    <t>0～4歳</t>
  </si>
  <si>
    <t>5～9</t>
  </si>
  <si>
    <t>10～14</t>
  </si>
  <si>
    <t>15～19</t>
  </si>
  <si>
    <t>20～24</t>
  </si>
  <si>
    <t>25～29</t>
  </si>
  <si>
    <t>90歳以上</t>
  </si>
  <si>
    <t>昭 和54年</t>
  </si>
  <si>
    <t xml:space="preserve">   55</t>
  </si>
  <si>
    <t>市部</t>
  </si>
  <si>
    <t>町村部</t>
  </si>
  <si>
    <t>村山地域</t>
  </si>
  <si>
    <t>最上地域</t>
  </si>
  <si>
    <t>置賜地域</t>
  </si>
  <si>
    <t>庄内地域</t>
  </si>
  <si>
    <t>-</t>
  </si>
  <si>
    <t>注：昭和54年の総数は、昭和55年国勢調査の結果に基づき補正統計しているため、年齢区分別の積算値と一致しない。</t>
  </si>
  <si>
    <t>年は、暦年、年度は、会計年度を示し、符号の用法は、次のとおりである。</t>
  </si>
  <si>
    <t>　…　事実不詳及び調査を欠くもの　　　ｘ　数字が秘とくされているもの</t>
  </si>
  <si>
    <t>　０　表章単位に満たないもの　　　　　－　該当数字がないもの</t>
  </si>
  <si>
    <t>　＃　主要な事項を、うち数でかかげたもの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</si>
  <si>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</si>
  <si>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</si>
  <si>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</si>
  <si>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(1)国民総支出(名目・実質)</t>
  </si>
  <si>
    <t>本書は、国及び他都道府県との比較を考慮し、総理府統計局編集、日本統計協会発行の「日本統計年鑑」に準じて編集している。</t>
  </si>
  <si>
    <t>８</t>
  </si>
  <si>
    <t>第１章　土地及び気象</t>
  </si>
  <si>
    <t>市町村別民有地の面積、家屋の棟数及び床面積</t>
  </si>
  <si>
    <t>東北６県別の市、郡別面積及び地形別面積（昭和47年）</t>
  </si>
  <si>
    <t>市町村別の高度別面積（昭和46年）</t>
  </si>
  <si>
    <t>市町村別の従業地、通学地による人口（昼間人口）（昭和50年）</t>
  </si>
  <si>
    <t>(1)課程別学校数、生徒数及び教員数</t>
  </si>
  <si>
    <t>(2)課程別の学科別本科生徒数</t>
  </si>
  <si>
    <t>漁業地区別漁獲量（海面漁業）（昭和49～55年）</t>
  </si>
  <si>
    <t>漁業種類別漁獲量（海面漁業）（昭和49～55年）</t>
  </si>
  <si>
    <t>魚種別漁獲量（海面漁業）（昭和49～55年）</t>
  </si>
  <si>
    <t>魚種別漁獲量（内水面漁業）（昭和49～55年）</t>
  </si>
  <si>
    <t>養殖業収穫量（内水面漁業）（昭和49～55年）</t>
  </si>
  <si>
    <t>漁業地区別漁船隻数及びトン数（昭和49～55年）</t>
  </si>
  <si>
    <t>水産加工品生産量（昭和55、54年）</t>
  </si>
  <si>
    <t>経営体階層別の漁業種類別生産額（昭和49～55年）</t>
  </si>
  <si>
    <t>産業（中分類）別従業者規模別製造業の工業用地面積及び用水量（従業者30人以上の事業所）（昭和54、55年）</t>
  </si>
  <si>
    <t># 過去１年間に飼料         作物だけを作った畑</t>
  </si>
  <si>
    <t>面積</t>
  </si>
  <si>
    <t>昭 和 50 年</t>
  </si>
  <si>
    <t>…</t>
  </si>
  <si>
    <t>町村部</t>
  </si>
  <si>
    <t>６．市町村別の地目別経営農家数及び経営耕地面積（昭和50年～55年）</t>
  </si>
  <si>
    <t>水          稲</t>
  </si>
  <si>
    <t>陸          稲</t>
  </si>
  <si>
    <t>作付面積</t>
  </si>
  <si>
    <t>単位 ： 面積＝ｈａ、10ａ当たり収量＝㎏、収穫量＝ｔ</t>
  </si>
  <si>
    <t>10ａ当たり 収 量</t>
  </si>
  <si>
    <t>収　穫　量</t>
  </si>
  <si>
    <t>作 況 指 数</t>
  </si>
  <si>
    <t>収　穫　量</t>
  </si>
  <si>
    <t>昭和 50 年</t>
  </si>
  <si>
    <t>資料：東北農政局山形統計情報事務所「山形農林水産統計年報」</t>
  </si>
  <si>
    <t>７. 市町村別の水稲、陸稲の作付面積及び収穫量（昭和50～55年）</t>
  </si>
  <si>
    <t>2月1日現在　単位：面積＝ha</t>
  </si>
  <si>
    <t>所有山　　林があ　　る林家　　数　　　　　</t>
  </si>
  <si>
    <t>貸付分収林がある林家数</t>
  </si>
  <si>
    <t>借入分収林がある林家数</t>
  </si>
  <si>
    <t>保有山林がある林家</t>
  </si>
  <si>
    <t>山　　　　林　　　　面　　　　積</t>
  </si>
  <si>
    <t>総 林        家 数</t>
  </si>
  <si>
    <t>♯　　　　　針葉樹林がある林家数</t>
  </si>
  <si>
    <t>♯　　　　　　広葉樹林がある林家数</t>
  </si>
  <si>
    <t>所有</t>
  </si>
  <si>
    <t>貸付林  分収林</t>
  </si>
  <si>
    <t>借入林  分収林</t>
  </si>
  <si>
    <t>保有山林</t>
  </si>
  <si>
    <t>♯針葉樹林</t>
  </si>
  <si>
    <t>♯広葉樹林</t>
  </si>
  <si>
    <t>総数</t>
  </si>
  <si>
    <t>置賜地域</t>
  </si>
  <si>
    <t>８．市町村別の所有山林、保有山林がある林家数及び面積（昭和55年）</t>
  </si>
  <si>
    <t>1月1日現在　単位：ｈａ</t>
  </si>
  <si>
    <t>林野面積</t>
  </si>
  <si>
    <t>森林面積</t>
  </si>
  <si>
    <t>森林以外の草生地</t>
  </si>
  <si>
    <t>樹林地</t>
  </si>
  <si>
    <t>その他</t>
  </si>
  <si>
    <t>所有形態別</t>
  </si>
  <si>
    <t>人工林</t>
  </si>
  <si>
    <t>天然林</t>
  </si>
  <si>
    <t>国有</t>
  </si>
  <si>
    <t>公有</t>
  </si>
  <si>
    <t>私有</t>
  </si>
  <si>
    <t>計</t>
  </si>
  <si>
    <t>針葉樹</t>
  </si>
  <si>
    <t>広葉樹</t>
  </si>
  <si>
    <t>資料：東北農政局山形統計情報事務所「山形農林水産統計年報」</t>
  </si>
  <si>
    <t>９．市町村別の林野面積及び森林面積(昭和55年）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</si>
  <si>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</si>
  <si>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</si>
  <si>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</si>
  <si>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</si>
  <si>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</si>
  <si>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</si>
  <si>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</si>
  <si>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</si>
  <si>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</si>
  <si>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</si>
  <si>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</si>
  <si>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</si>
  <si>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</si>
  <si>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</si>
  <si>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</si>
  <si>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</si>
  <si>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</si>
  <si>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</si>
  <si>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</si>
  <si>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漁船非使用</t>
  </si>
  <si>
    <t>小型定置網</t>
  </si>
  <si>
    <t>酒     田</t>
  </si>
  <si>
    <t>飛     島</t>
  </si>
  <si>
    <t>加     茂</t>
  </si>
  <si>
    <t>由     良</t>
  </si>
  <si>
    <t>豊     浦</t>
  </si>
  <si>
    <t>-</t>
  </si>
  <si>
    <t>産業別電力（高圧電力甲＋大口電力）需要状況（昭和55年度）</t>
  </si>
  <si>
    <t>地域別の一般家庭１戸当たり月平均使用電力量（昭和50～55年度）</t>
  </si>
  <si>
    <t>東北７県別電力使用量（昭和55年度）</t>
  </si>
  <si>
    <t>山形県と東北７県の月別電力需要（昭和55年度）</t>
  </si>
  <si>
    <t>電力消費指数（昭和52～55年度）</t>
  </si>
  <si>
    <t>家庭用電気機器普及率の推移（昭和52～55年度）</t>
  </si>
  <si>
    <t>都市ガスの事業所別需要家メーター数、生産量、購入量及び送出量（昭和52～55年度）</t>
  </si>
  <si>
    <t>電力需給実績（昭和53～55年度）</t>
  </si>
  <si>
    <t>電灯及び電力需要実績（昭和53～55年度）</t>
  </si>
  <si>
    <t>品種別輸移出入量（昭和53～55年）</t>
  </si>
  <si>
    <t>自動車運送事業状況（昭和53～55年）</t>
  </si>
  <si>
    <t>郵便施設及び郵便物取扱数（昭和53～55年度）</t>
  </si>
  <si>
    <t>入港船舶実績（昭和53～55年）</t>
  </si>
  <si>
    <t>国鉄路線別の主要物資別輸送量（昭和55年度）</t>
  </si>
  <si>
    <t>国鉄路線別営業粁数及び駅等数（昭和55年）</t>
  </si>
  <si>
    <t>通信施設状況（昭和55年度）</t>
  </si>
  <si>
    <t>電話加入数（昭和55年度）</t>
  </si>
  <si>
    <t>公衆電話数（昭和55年度）</t>
  </si>
  <si>
    <t>電話施設状況（昭和55年度）</t>
  </si>
  <si>
    <t>電話普及率（昭和55年度）</t>
  </si>
  <si>
    <t>車種別保有自動車数(昭和46～56年)</t>
  </si>
  <si>
    <t>仕向国別輸出出荷実績（昭和55、54年）</t>
  </si>
  <si>
    <t>品目別輸出出荷実績（昭和55、54年）</t>
  </si>
  <si>
    <t>銀行主要勘定（昭和55年度）</t>
  </si>
  <si>
    <t>相互銀行主要勘定（昭和55年度）</t>
  </si>
  <si>
    <t>信用金庫主要勘定（昭和55年度）</t>
  </si>
  <si>
    <t>信用組合主要勘定（昭和55年度）</t>
  </si>
  <si>
    <t>商工組合中央金庫主要勘定（昭和55年度）</t>
  </si>
  <si>
    <t>農林中央金庫主要勘定（昭和55年度）</t>
  </si>
  <si>
    <t>信用農業協同組合連合会主要勘定（昭和55年度）</t>
  </si>
  <si>
    <t>農業協同組合主要勘定（昭和55年度）</t>
  </si>
  <si>
    <t>労働金庫主要勘定（昭和55年度）</t>
  </si>
  <si>
    <t>簡易生命保険（昭和55年度）</t>
  </si>
  <si>
    <t>金融機関別一般預金残高（昭和55年度）</t>
  </si>
  <si>
    <t>50～99</t>
  </si>
  <si>
    <t>100～199</t>
  </si>
  <si>
    <t>200～299</t>
  </si>
  <si>
    <t>300～499</t>
  </si>
  <si>
    <t>500～999</t>
  </si>
  <si>
    <t>*</t>
  </si>
  <si>
    <t>1,000人以上</t>
  </si>
  <si>
    <t>x</t>
  </si>
  <si>
    <t>注  ： 1)表側の産業名中○印のついたものは軽工業であり、無印は重化学工業である。</t>
  </si>
  <si>
    <t xml:space="preserve"> 　　  2）*のついた数字は、秘とく数字（ｘ）を合算したものである。</t>
  </si>
  <si>
    <t>資料 ：県統計調査課 「工業統計調査結果報告書」</t>
  </si>
  <si>
    <t>１２.産業（中分類）別従業者規模別製造業の事業所数、従業者数、原材料使用額等、</t>
  </si>
  <si>
    <t>事               業               所               数</t>
  </si>
  <si>
    <t>従     業     者     数</t>
  </si>
  <si>
    <t>製  造  品  出  荷  額  等</t>
  </si>
  <si>
    <t>経  営  組  織  別</t>
  </si>
  <si>
    <t>従        業        者        規        模        別</t>
  </si>
  <si>
    <t>製造品</t>
  </si>
  <si>
    <t>加工賃</t>
  </si>
  <si>
    <t>修理料</t>
  </si>
  <si>
    <t>出荷額</t>
  </si>
  <si>
    <t>収入額</t>
  </si>
  <si>
    <t>各年12月31日現在　　単位：金額＝万円</t>
  </si>
  <si>
    <t>市 町 村 別</t>
  </si>
  <si>
    <t>全　　　　　　　　　　　　　　　　　　　　事　　　　　　　　　　　　　　　　　　　　　業　　　　　　　　　　　　　　　　　　　　所</t>
  </si>
  <si>
    <t>現金　　　　　給与　　　　　総額</t>
  </si>
  <si>
    <t>原材料　　    　使用額等</t>
  </si>
  <si>
    <t>内国　　　  　　消費　   　　　　税額</t>
  </si>
  <si>
    <t>＃常用労働者数</t>
  </si>
  <si>
    <t>組  合
その他
法　人</t>
  </si>
  <si>
    <t>3人　　　　以下</t>
  </si>
  <si>
    <t>4～9</t>
  </si>
  <si>
    <t xml:space="preserve">10～ 　 19  </t>
  </si>
  <si>
    <t xml:space="preserve">20～  29  </t>
  </si>
  <si>
    <t xml:space="preserve">30～  49  </t>
  </si>
  <si>
    <t xml:space="preserve">50～  99  </t>
  </si>
  <si>
    <t>100～199</t>
  </si>
  <si>
    <t>200～299</t>
  </si>
  <si>
    <t>300～499</t>
  </si>
  <si>
    <t>500～999</t>
  </si>
  <si>
    <t>1,000  人以上</t>
  </si>
  <si>
    <t>男</t>
  </si>
  <si>
    <t>女</t>
  </si>
  <si>
    <t>男</t>
  </si>
  <si>
    <t>女</t>
  </si>
  <si>
    <t>昭和54年</t>
  </si>
  <si>
    <t xml:space="preserve">      55</t>
  </si>
  <si>
    <t>村山地域</t>
  </si>
  <si>
    <t>山形市</t>
  </si>
  <si>
    <t>注：*のついた数字は、秘とく数字（ｘ）を合算したものである。　　資料：県統計調査課「工業統計調査結果報告書」</t>
  </si>
  <si>
    <t>１３．市町村別製造業の事業所数、従業者数、現金給与総額、原材料使用額等、内国消費税額及び製造品出荷額等（昭和54、55年）</t>
  </si>
  <si>
    <t>個数</t>
  </si>
  <si>
    <t>延長</t>
  </si>
  <si>
    <r>
      <t>昭和56年4月1日現在   単位：km、％、</t>
    </r>
    <r>
      <rPr>
        <sz val="10"/>
        <rFont val="ＭＳ Ｐゴシック"/>
        <family val="3"/>
      </rPr>
      <t>㎢</t>
    </r>
  </si>
  <si>
    <t>道　路　種　別</t>
  </si>
  <si>
    <t>路線数</t>
  </si>
  <si>
    <t>総延長</t>
  </si>
  <si>
    <t>重用延長</t>
  </si>
  <si>
    <t>未供用延長</t>
  </si>
  <si>
    <t>実延長
A</t>
  </si>
  <si>
    <t>実延長の内訳</t>
  </si>
  <si>
    <t>渡船場</t>
  </si>
  <si>
    <t>鉄道と交差箇所数</t>
  </si>
  <si>
    <t>立体横断
施設数</t>
  </si>
  <si>
    <t>道路種別</t>
  </si>
  <si>
    <t>規格改良済・未改良内訳</t>
  </si>
  <si>
    <t>路面別内訳</t>
  </si>
  <si>
    <t>橋梁の内訳</t>
  </si>
  <si>
    <t>トンネル</t>
  </si>
  <si>
    <t>規格改良済延長
B</t>
  </si>
  <si>
    <t>未改良延長</t>
  </si>
  <si>
    <t>改良率
B/A</t>
  </si>
  <si>
    <t>舗装道
C</t>
  </si>
  <si>
    <t>砂利道</t>
  </si>
  <si>
    <t>舗装率C/A</t>
  </si>
  <si>
    <t>橋数</t>
  </si>
  <si>
    <t>橋梁延長</t>
  </si>
  <si>
    <t>木橋と永久橋</t>
  </si>
  <si>
    <t>個数</t>
  </si>
  <si>
    <t>延長</t>
  </si>
  <si>
    <t>国鉄</t>
  </si>
  <si>
    <t>私鉄</t>
  </si>
  <si>
    <t>東北６県県庁所在都市別勤労者世帯１世帯当たり平均１か月間の収支（昭和55年）</t>
  </si>
  <si>
    <t>全世帯及び勤労者世帯１世帯当たり平均１か月間の主要家計指標（昭和55年）</t>
  </si>
  <si>
    <t>市町村職員数（昭和54、55年）</t>
  </si>
  <si>
    <t>民事及び行政事件数（昭和54、55年）</t>
  </si>
  <si>
    <t>強制執行事件数（昭和54、55年）</t>
  </si>
  <si>
    <t>民事調停事件数（昭和54、55年）</t>
  </si>
  <si>
    <t>刑事事件数（昭和54、55年）</t>
  </si>
  <si>
    <t>家事事件数（昭和54、55年）</t>
  </si>
  <si>
    <t>少年関係事件数（昭和54、55年）</t>
  </si>
  <si>
    <t>罪種別受刑者数（昭和54、55年）</t>
  </si>
  <si>
    <t>法令別特別法犯送致件数及び人員（昭和54、55年）</t>
  </si>
  <si>
    <t>県職員数（昭和54、55年）</t>
  </si>
  <si>
    <t>登記及び謄、抄本交付等数（昭和53～55年）</t>
  </si>
  <si>
    <t>非行少年等の補導状況(昭和53～55年）</t>
  </si>
  <si>
    <t>市町村別選挙有権者数及び衆議院議員総選挙投票状況（昭和55年）</t>
  </si>
  <si>
    <t>警察職員数及び警察署管轄区域等（昭和55年）</t>
  </si>
  <si>
    <t>刑法犯の認知件数、検挙件数及び人員（昭和45～56年）</t>
  </si>
  <si>
    <t>罪種別刑法犯の認知、検挙件数及び検挙人員（昭和54、55年）</t>
  </si>
  <si>
    <t>医師、歯科医師及び薬剤師数（昭和54、55年）</t>
  </si>
  <si>
    <t>保健所、市町村別の業務種類別医師及び歯科医師数（昭和54、55年）</t>
  </si>
  <si>
    <t>保健婦、看護婦等医療施設の従事者数（昭和54、55年）</t>
  </si>
  <si>
    <t>保健所別の薬局及び医薬品製造販売業者数（昭和54、55年）</t>
  </si>
  <si>
    <t>医薬品等生産状況（昭和54、55年）</t>
  </si>
  <si>
    <t>保健所別の市町村別病院、一般診療所及び歯科診療所数（昭和54、55年）</t>
  </si>
  <si>
    <t>保健所別の病床種類別病院利用患者数（昭和54、55年）</t>
  </si>
  <si>
    <t>特定死因別の月別死亡者数及び年齢階級別死亡者数（昭和54、55年）</t>
  </si>
  <si>
    <t>月別の伝染病及び食中毒患者数（昭和54、55年）</t>
  </si>
  <si>
    <t>保健所別の伝染病及び食中毒患者数（昭和54、55年）</t>
  </si>
  <si>
    <t>伝染病・食中毒患者数、罹患率、死亡者数及び死亡率（昭和54、55年）</t>
  </si>
  <si>
    <t>保健所別の麻薬取扱者数（昭和54、55年度）</t>
  </si>
  <si>
    <t>公共職業紹介状況（昭和54、55年度）</t>
  </si>
  <si>
    <t>建物</t>
  </si>
  <si>
    <t>航空機</t>
  </si>
  <si>
    <t>船舶</t>
  </si>
  <si>
    <t>全損</t>
  </si>
  <si>
    <t>半損</t>
  </si>
  <si>
    <t>建　　　物　　　火　　　災</t>
  </si>
  <si>
    <t>１月</t>
  </si>
  <si>
    <t>２　</t>
  </si>
  <si>
    <t>３　</t>
  </si>
  <si>
    <t>４　</t>
  </si>
  <si>
    <t>５　</t>
  </si>
  <si>
    <t>６　</t>
  </si>
  <si>
    <t>７　</t>
  </si>
  <si>
    <t>８　</t>
  </si>
  <si>
    <t>９　</t>
  </si>
  <si>
    <t>10　</t>
  </si>
  <si>
    <t>11　</t>
  </si>
  <si>
    <t>12　</t>
  </si>
  <si>
    <t xml:space="preserve">  </t>
  </si>
  <si>
    <t>単位：</t>
  </si>
  <si>
    <t>面積＝㎡</t>
  </si>
  <si>
    <t>（２）月別火災発生件数及び損害額（昭和52～55年）</t>
  </si>
  <si>
    <t>損害額＝千円</t>
  </si>
  <si>
    <t>年別　　　月別</t>
  </si>
  <si>
    <t>出             　火　            件            　数</t>
  </si>
  <si>
    <t>焼　損　棟　数</t>
  </si>
  <si>
    <t>焼 損 面 積</t>
  </si>
  <si>
    <t>焼損　　船舶　　</t>
  </si>
  <si>
    <t>焼損　　車両</t>
  </si>
  <si>
    <t>死　傷　者</t>
  </si>
  <si>
    <t>罹　　災　　世　　帯　　数</t>
  </si>
  <si>
    <t>罹災 　人員</t>
  </si>
  <si>
    <t>損　　　　　害　　　　　見　　　　　積　　　　　額</t>
  </si>
  <si>
    <t>山林　　原野</t>
  </si>
  <si>
    <t>車両</t>
  </si>
  <si>
    <t>全焼</t>
  </si>
  <si>
    <t>半焼</t>
  </si>
  <si>
    <t>部分焼</t>
  </si>
  <si>
    <t>死者</t>
  </si>
  <si>
    <t>負傷者</t>
  </si>
  <si>
    <t>小損</t>
  </si>
  <si>
    <t>総　額</t>
  </si>
  <si>
    <t>航空機　　　火災</t>
  </si>
  <si>
    <t>山林　　原野　　　　火災</t>
  </si>
  <si>
    <t>船　舶　　火災</t>
  </si>
  <si>
    <t>車両　　　火災</t>
  </si>
  <si>
    <t>建　物</t>
  </si>
  <si>
    <t>内容物</t>
  </si>
  <si>
    <t>昭和52年</t>
  </si>
  <si>
    <t>資料：県消防防災課「火災年報」</t>
  </si>
  <si>
    <t>３５．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</si>
  <si>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</si>
  <si>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</si>
  <si>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</si>
  <si>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</si>
  <si>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</si>
  <si>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</si>
  <si>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</si>
  <si>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</si>
  <si>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</si>
  <si>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</si>
  <si>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</si>
  <si>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</si>
  <si>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</si>
  <si>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</si>
  <si>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</si>
  <si>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</si>
  <si>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</si>
  <si>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</si>
  <si>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警察署別</t>
  </si>
  <si>
    <t>傷　　　　 　　　者</t>
  </si>
  <si>
    <t>増減(△）</t>
  </si>
  <si>
    <t>注：最北地域は、新庄、村山、尾花沢署の所管区域である。</t>
  </si>
  <si>
    <t>３６．道路交通事故発生件数及び死傷者数(昭和55、54年）</t>
  </si>
  <si>
    <t>乗     用</t>
  </si>
  <si>
    <t>総　　数</t>
  </si>
  <si>
    <t>普通車</t>
  </si>
  <si>
    <t>小型車</t>
  </si>
  <si>
    <t>被けん引車</t>
  </si>
  <si>
    <t>小 型 車</t>
  </si>
  <si>
    <t>総     数</t>
  </si>
  <si>
    <t>大型特殊車</t>
  </si>
  <si>
    <t>小型二輪車</t>
  </si>
  <si>
    <t>(1)年別保有自動車数</t>
  </si>
  <si>
    <t>各年3月31日現在</t>
  </si>
  <si>
    <t>　　　　　　　　貨　　　　　　　物　　　　　　　用</t>
  </si>
  <si>
    <t>乗合用</t>
  </si>
  <si>
    <t>特 種 (殊） 用 途 車</t>
  </si>
  <si>
    <t>二　　　輪　　　車</t>
  </si>
  <si>
    <t>年別</t>
  </si>
  <si>
    <t>年      別</t>
  </si>
  <si>
    <t>*軽自動車</t>
  </si>
  <si>
    <t>普通車及</t>
  </si>
  <si>
    <t>*軽四輪車</t>
  </si>
  <si>
    <t>特種車</t>
  </si>
  <si>
    <t>*軽特殊車</t>
  </si>
  <si>
    <t>*軽二輪車</t>
  </si>
  <si>
    <t>四　輪</t>
  </si>
  <si>
    <t>三　輪</t>
  </si>
  <si>
    <t>び小型車</t>
  </si>
  <si>
    <t>昭和46年</t>
  </si>
  <si>
    <t>自家用</t>
  </si>
  <si>
    <t>営業用</t>
  </si>
  <si>
    <t>注：1）小型二輪車及び軽自動車は、検査証又は届出済証を交付しているものである。</t>
  </si>
  <si>
    <t>　　2）*印のいわゆる軽自動車には、農耕用を含まない。</t>
  </si>
  <si>
    <t>資料：県陸運事務所「山形県陸運要覧」、山形県自動車販売店協会統計調査部</t>
  </si>
  <si>
    <t>１７．車種別保有自動車数（昭和46～56年）</t>
  </si>
  <si>
    <t>総　　　　　　　数</t>
  </si>
  <si>
    <t>卸　　　売　　　業</t>
  </si>
  <si>
    <t>小　　　売　　　業</t>
  </si>
  <si>
    <t>商店数</t>
  </si>
  <si>
    <t>年間商品</t>
  </si>
  <si>
    <t>販売額</t>
  </si>
  <si>
    <t xml:space="preserve"> </t>
  </si>
  <si>
    <t>昭和51年5月1日、54年6月1日現在　単位：販売額＝万円</t>
  </si>
  <si>
    <t>市町村別</t>
  </si>
  <si>
    <t>昭和51年</t>
  </si>
  <si>
    <t>　 　  54</t>
  </si>
  <si>
    <t>*</t>
  </si>
  <si>
    <t>注：1）卸・小売業には飲食店は含まない。2）*印のついた数字は秘とく数字（ｘ）を合算したものである。</t>
  </si>
  <si>
    <t>資料：県統計調査課 「商業統計調査結果報告書」</t>
  </si>
  <si>
    <t>１８．市町村別の卸・小売業別商店数、従業者数及び年間商品販売額 (昭和51、54年）</t>
  </si>
  <si>
    <t>総              数</t>
  </si>
  <si>
    <t>繊　維　・　同　製　品</t>
  </si>
  <si>
    <t>単位：実績額＝千円、構成比・率＝％</t>
  </si>
  <si>
    <t>品       目       別</t>
  </si>
  <si>
    <t>昭和55年</t>
  </si>
  <si>
    <t>比較増減(△)</t>
  </si>
  <si>
    <t>出　　荷　　　　実績額</t>
  </si>
  <si>
    <t>構成比</t>
  </si>
  <si>
    <t>増減率</t>
  </si>
  <si>
    <t>絹・人　　絹・合成繊維品</t>
  </si>
  <si>
    <t>ニット製品</t>
  </si>
  <si>
    <t>糸</t>
  </si>
  <si>
    <t>衣類</t>
  </si>
  <si>
    <t>機械金属製品</t>
  </si>
  <si>
    <t>ミ　　シ　　ン・同部品</t>
  </si>
  <si>
    <t>メリヤス編機・同部品</t>
  </si>
  <si>
    <t>テープレコーダー</t>
  </si>
  <si>
    <t>ステレオ</t>
  </si>
  <si>
    <t>電子工業部品</t>
  </si>
  <si>
    <t>工作機械</t>
  </si>
  <si>
    <t>通信機</t>
  </si>
  <si>
    <t>農機具</t>
  </si>
  <si>
    <t>分電盤・配電盤</t>
  </si>
  <si>
    <t>工具</t>
  </si>
  <si>
    <t>複写機</t>
  </si>
  <si>
    <t>計数器・度数計</t>
  </si>
  <si>
    <t>電話機</t>
  </si>
  <si>
    <t>時計</t>
  </si>
  <si>
    <t>テレビジョン</t>
  </si>
  <si>
    <t>ラジオカセット</t>
  </si>
  <si>
    <t>コンピューター記憶装置</t>
  </si>
  <si>
    <t>金型</t>
  </si>
  <si>
    <t>その他の機械</t>
  </si>
  <si>
    <t>合金鉄</t>
  </si>
  <si>
    <t>化学製品</t>
  </si>
  <si>
    <t>二酸化マンガン</t>
  </si>
  <si>
    <t>ベントナイト</t>
  </si>
  <si>
    <t>白土</t>
  </si>
  <si>
    <t>カーボン</t>
  </si>
  <si>
    <t>石英ガラス</t>
  </si>
  <si>
    <t>プラスチック製品</t>
  </si>
  <si>
    <t>塩化ビニール安定剤</t>
  </si>
  <si>
    <t>薬品</t>
  </si>
  <si>
    <t>無水クロム酸</t>
  </si>
  <si>
    <t>泥水処理剤</t>
  </si>
  <si>
    <t>その他の化学製品</t>
  </si>
  <si>
    <t>木製品</t>
  </si>
  <si>
    <t>木製家具</t>
  </si>
  <si>
    <t>オーディオラック</t>
  </si>
  <si>
    <t>スピーカーシステム</t>
  </si>
  <si>
    <t>食料品</t>
  </si>
  <si>
    <t>果実かん詰</t>
  </si>
  <si>
    <t>清酒</t>
  </si>
  <si>
    <t>菓子</t>
  </si>
  <si>
    <t>ネクター</t>
  </si>
  <si>
    <t>その他の食料品</t>
  </si>
  <si>
    <t>農水産物</t>
  </si>
  <si>
    <t>米</t>
  </si>
  <si>
    <t>虹鱒</t>
  </si>
  <si>
    <t>雑貨</t>
  </si>
  <si>
    <t>テニスラケット</t>
  </si>
  <si>
    <t>桐紙</t>
  </si>
  <si>
    <t>はきもの</t>
  </si>
  <si>
    <t>玩具</t>
  </si>
  <si>
    <t>ゴム引布製品</t>
  </si>
  <si>
    <t>タイル</t>
  </si>
  <si>
    <t>特殊電球</t>
  </si>
  <si>
    <t>バッグ</t>
  </si>
  <si>
    <t>金属洋食器</t>
  </si>
  <si>
    <t>その他の雑貨</t>
  </si>
  <si>
    <t>資料：県商工課「山形県輸出出荷実績表」</t>
  </si>
  <si>
    <t>１９． 品目別輸出出荷実績 （昭和55、54年）</t>
  </si>
  <si>
    <t>中    小    企    業    金    融    機    関</t>
  </si>
  <si>
    <t>郵便局</t>
  </si>
  <si>
    <t>市 郡 別</t>
  </si>
  <si>
    <t>都市</t>
  </si>
  <si>
    <t>金融</t>
  </si>
  <si>
    <t>銀行</t>
  </si>
  <si>
    <t>公庫</t>
  </si>
  <si>
    <t>東村山郡</t>
  </si>
  <si>
    <t>西村山郡</t>
  </si>
  <si>
    <t>北村山郡</t>
  </si>
  <si>
    <t>最上郡</t>
  </si>
  <si>
    <t>東置賜郡</t>
  </si>
  <si>
    <t>西置賜郡</t>
  </si>
  <si>
    <t>東田川郡</t>
  </si>
  <si>
    <t>西田川郡</t>
  </si>
  <si>
    <t>飽海郡</t>
  </si>
  <si>
    <t>昭和56年3月31日現在</t>
  </si>
  <si>
    <t>普　通　銀　行</t>
  </si>
  <si>
    <t>農林水産金融機関</t>
  </si>
  <si>
    <t>中小</t>
  </si>
  <si>
    <t>国民</t>
  </si>
  <si>
    <t>生命　保険　会社</t>
  </si>
  <si>
    <t>地方銀行</t>
  </si>
  <si>
    <t>相互銀行</t>
  </si>
  <si>
    <t>信用金庫</t>
  </si>
  <si>
    <t>信用組合</t>
  </si>
  <si>
    <t>商工中金支店</t>
  </si>
  <si>
    <t>労働金庫</t>
  </si>
  <si>
    <t>農林
中金</t>
  </si>
  <si>
    <t>県信連</t>
  </si>
  <si>
    <t>農業</t>
  </si>
  <si>
    <t>漁業</t>
  </si>
  <si>
    <t>企業</t>
  </si>
  <si>
    <t>協同</t>
  </si>
  <si>
    <t>金融</t>
  </si>
  <si>
    <t>支店</t>
  </si>
  <si>
    <t>本店</t>
  </si>
  <si>
    <t>組合</t>
  </si>
  <si>
    <t>公庫</t>
  </si>
  <si>
    <t>支店</t>
  </si>
  <si>
    <t>支社等</t>
  </si>
  <si>
    <t>総数</t>
  </si>
  <si>
    <t>注：支店には県外からの進出店舗（都市銀行2、地方銀行4、相互銀行3）を含み、(  )内数字は出張所及び代理店の再掲</t>
  </si>
  <si>
    <t>　　である。</t>
  </si>
  <si>
    <t>資料：東北財務局山形財務部、山形郵便局、県農業経済課、県水産課</t>
  </si>
  <si>
    <t>２０．市、郡別の金融機関別店舗数</t>
  </si>
  <si>
    <t>各年度3月31日現在　単位：百万円</t>
  </si>
  <si>
    <t>業 　　   種 　　   別</t>
  </si>
  <si>
    <t>昭和
　　52年度</t>
  </si>
  <si>
    <t>業 　　   種 　　   別</t>
  </si>
  <si>
    <t>総数</t>
  </si>
  <si>
    <t>漁業・水産養殖業</t>
  </si>
  <si>
    <t>製造業</t>
  </si>
  <si>
    <t>鉱業</t>
  </si>
  <si>
    <t>繊維品</t>
  </si>
  <si>
    <t>建設業</t>
  </si>
  <si>
    <t>木材・木製品</t>
  </si>
  <si>
    <t>パルプ・紙・紙加工業</t>
  </si>
  <si>
    <t>卸売業・小売業</t>
  </si>
  <si>
    <t>出版・印刷・同関連産業</t>
  </si>
  <si>
    <t>卸売</t>
  </si>
  <si>
    <t>化学工業</t>
  </si>
  <si>
    <t>小売</t>
  </si>
  <si>
    <t>石油精製</t>
  </si>
  <si>
    <t>窯業・土石製品</t>
  </si>
  <si>
    <t>金融・保険業</t>
  </si>
  <si>
    <t>鉄鋼</t>
  </si>
  <si>
    <t>非鉄金属製品</t>
  </si>
  <si>
    <t>不動産業</t>
  </si>
  <si>
    <t>金属製品</t>
  </si>
  <si>
    <t>一般機械器具</t>
  </si>
  <si>
    <t>運輸・通信業</t>
  </si>
  <si>
    <t>電気機械器具</t>
  </si>
  <si>
    <t>輸送用機械器具</t>
  </si>
  <si>
    <t>電気・ガス・水道・</t>
  </si>
  <si>
    <t>精密機械器具</t>
  </si>
  <si>
    <t>熱供給業</t>
  </si>
  <si>
    <t>その他の製造業</t>
  </si>
  <si>
    <t>サービス業</t>
  </si>
  <si>
    <t>農業</t>
  </si>
  <si>
    <t>地方公共団体</t>
  </si>
  <si>
    <t>林業</t>
  </si>
  <si>
    <t>個人</t>
  </si>
  <si>
    <t>住宅・消費・</t>
  </si>
  <si>
    <t>納税資金等</t>
  </si>
  <si>
    <t>注:本表には、当座貸越を含まない。資料:日本銀行山形事務所</t>
  </si>
  <si>
    <t>２１．銀行業種別融資状況（昭和52～55年度）</t>
  </si>
  <si>
    <t>各年度3月末日現在残高　単位：百万円</t>
  </si>
  <si>
    <t>業種別
　　　　　　年　度</t>
  </si>
  <si>
    <t>昭　和
52年度</t>
  </si>
  <si>
    <t>総数</t>
  </si>
  <si>
    <t>(飲食店)</t>
  </si>
  <si>
    <t>鉄鋼業</t>
  </si>
  <si>
    <t>熱供給業</t>
  </si>
  <si>
    <t>旅館</t>
  </si>
  <si>
    <t>映画・娯楽</t>
  </si>
  <si>
    <t>医療・教育</t>
  </si>
  <si>
    <t>個人</t>
  </si>
  <si>
    <t>注:1)製造業及びサービス業の数字は、内訳を全部掲げていないから、その計とは一致しない。　　　2)本表には、当座貸越</t>
  </si>
  <si>
    <t>　　を含まない。　　　3) (  )書きは再掲である。　　　資料:日本銀行山形事務所</t>
  </si>
  <si>
    <t>２２．相互銀行業種別融資状況（昭和52～55年度）</t>
  </si>
  <si>
    <t>（１）一般会計</t>
  </si>
  <si>
    <t>単位 ： 決算額＝円、構成比＝％</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</si>
  <si>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</si>
  <si>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</si>
  <si>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</si>
  <si>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</si>
  <si>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</si>
  <si>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</si>
  <si>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</si>
  <si>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</si>
  <si>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</si>
  <si>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</si>
  <si>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</si>
  <si>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</si>
  <si>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</si>
  <si>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</si>
  <si>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</si>
  <si>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</si>
  <si>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</si>
  <si>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</si>
  <si>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</si>
  <si>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</si>
  <si>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</si>
  <si>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</si>
  <si>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</si>
  <si>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</si>
  <si>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</si>
  <si>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</si>
  <si>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</si>
  <si>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</si>
  <si>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</si>
  <si>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</si>
  <si>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</si>
  <si>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区　　　　　　分</t>
  </si>
  <si>
    <t>昭和53年度</t>
  </si>
  <si>
    <t>地方譲与税</t>
  </si>
  <si>
    <t>繰上充用金</t>
  </si>
  <si>
    <t>-</t>
  </si>
  <si>
    <t>資料：県出納局「山形県歳入歳出決算書」</t>
  </si>
  <si>
    <t>２３．山形県歳入歳出決算（昭和53～55年度）</t>
  </si>
  <si>
    <t>形式収支</t>
  </si>
  <si>
    <t>歳                                                                                                                                           入</t>
  </si>
  <si>
    <t>歳入総額</t>
  </si>
  <si>
    <t>歳出総額</t>
  </si>
  <si>
    <t>（ △減 ）</t>
  </si>
  <si>
    <t>翌年度へ</t>
  </si>
  <si>
    <t>自動車取得</t>
  </si>
  <si>
    <t>交通安全</t>
  </si>
  <si>
    <t>国有提供施設</t>
  </si>
  <si>
    <t>地方債</t>
  </si>
  <si>
    <t xml:space="preserve">衛生費 </t>
  </si>
  <si>
    <t>消防費</t>
  </si>
  <si>
    <t>（Ａ）</t>
  </si>
  <si>
    <t>（Ｂ）</t>
  </si>
  <si>
    <t>（Ａ）-（Ｂ）</t>
  </si>
  <si>
    <t>繰り越すべ</t>
  </si>
  <si>
    <t>（Ｃ）-（Ｄ）</t>
  </si>
  <si>
    <t>地方税</t>
  </si>
  <si>
    <t>地方譲与税</t>
  </si>
  <si>
    <t>利 用 税</t>
  </si>
  <si>
    <t>対策特別</t>
  </si>
  <si>
    <t>手数料</t>
  </si>
  <si>
    <t>等所在市町村</t>
  </si>
  <si>
    <t>＝(Ｃ)</t>
  </si>
  <si>
    <t>き財源(Ｄ)</t>
  </si>
  <si>
    <t>＝(Ｅ)</t>
  </si>
  <si>
    <t>交 付 金</t>
  </si>
  <si>
    <t>税交付金</t>
  </si>
  <si>
    <t>助成交付金</t>
  </si>
  <si>
    <t>単位：千円</t>
  </si>
  <si>
    <t>歳出</t>
  </si>
  <si>
    <t xml:space="preserve">実質収支 </t>
  </si>
  <si>
    <t>娯楽施設</t>
  </si>
  <si>
    <t>分担金</t>
  </si>
  <si>
    <t>前年度繰    上充用金</t>
  </si>
  <si>
    <t>地方交付税</t>
  </si>
  <si>
    <t>及び</t>
  </si>
  <si>
    <t>使用料</t>
  </si>
  <si>
    <t>県支出金</t>
  </si>
  <si>
    <t>財産収入</t>
  </si>
  <si>
    <t>寄付金</t>
  </si>
  <si>
    <t>繰入金</t>
  </si>
  <si>
    <t>繰越金</t>
  </si>
  <si>
    <t>負担金</t>
  </si>
  <si>
    <t>昭和54年度</t>
  </si>
  <si>
    <t>資料：県地方課</t>
  </si>
  <si>
    <t>２４．市町村別普通会計歳入歳出決算（昭和54,55年度）</t>
  </si>
  <si>
    <t>青森市</t>
  </si>
  <si>
    <t>盛岡市</t>
  </si>
  <si>
    <t>仙台市</t>
  </si>
  <si>
    <t>秋田市</t>
  </si>
  <si>
    <t>福島市</t>
  </si>
  <si>
    <t>世帯人員</t>
  </si>
  <si>
    <t>(人)</t>
  </si>
  <si>
    <t>有業人員</t>
  </si>
  <si>
    <t>世帯主の年齢</t>
  </si>
  <si>
    <t>(歳)</t>
  </si>
  <si>
    <t>収入総額</t>
  </si>
  <si>
    <t>実収入</t>
  </si>
  <si>
    <t>勤め先収入</t>
  </si>
  <si>
    <t>世帯主収入</t>
  </si>
  <si>
    <t>支出総額</t>
  </si>
  <si>
    <t>実支出</t>
  </si>
  <si>
    <t>消費支出</t>
  </si>
  <si>
    <t>その他</t>
  </si>
  <si>
    <t>単位：円</t>
  </si>
  <si>
    <t>項目別</t>
  </si>
  <si>
    <t>全　　 国　　　　　人口5万人　　　　　以上の都市</t>
  </si>
  <si>
    <t>集計世帯数</t>
  </si>
  <si>
    <t>(世帯)</t>
  </si>
  <si>
    <t>定期</t>
  </si>
  <si>
    <t>臨時・賞与</t>
  </si>
  <si>
    <t>世　帯　員　収　入</t>
  </si>
  <si>
    <t>事業内職収入</t>
  </si>
  <si>
    <t>他の実収入</t>
  </si>
  <si>
    <t>財産収入</t>
  </si>
  <si>
    <t>社会保障給付</t>
  </si>
  <si>
    <t>受贈仕送り金・その他</t>
  </si>
  <si>
    <t>実収入以外の収入</t>
  </si>
  <si>
    <t>貯金引出・保険取金</t>
  </si>
  <si>
    <t>土地家屋借入金・他の借入金</t>
  </si>
  <si>
    <t>月賦・掛買</t>
  </si>
  <si>
    <t>有価証券売却・財産売却・　　　　　　その他</t>
  </si>
  <si>
    <t>食料費</t>
  </si>
  <si>
    <t>主食</t>
  </si>
  <si>
    <t>米　　麦　　雑　　類</t>
  </si>
  <si>
    <t>そ　　　　の　　　他</t>
  </si>
  <si>
    <t>副食品</t>
  </si>
  <si>
    <t>魚　　　　介　　　類</t>
  </si>
  <si>
    <t>肉　　乳　　卵　　類</t>
  </si>
  <si>
    <t>野　菜　　乾　物　類</t>
  </si>
  <si>
    <t>加　　工　　食　　品</t>
  </si>
  <si>
    <t>調　　　　味　　　料</t>
  </si>
  <si>
    <t>し好食品</t>
  </si>
  <si>
    <t>外食</t>
  </si>
  <si>
    <t>住居費</t>
  </si>
  <si>
    <t>うち家賃・地代</t>
  </si>
  <si>
    <t>うち家具・什器</t>
  </si>
  <si>
    <t>光熱費</t>
  </si>
  <si>
    <t>電気・ガス代</t>
  </si>
  <si>
    <t>他の光熱</t>
  </si>
  <si>
    <t>被服費</t>
  </si>
  <si>
    <t>衣料品</t>
  </si>
  <si>
    <t>身の回り品</t>
  </si>
  <si>
    <t>雑費</t>
  </si>
  <si>
    <t>保健衛生費</t>
  </si>
  <si>
    <t>交通通信自動車費</t>
  </si>
  <si>
    <t>学校教育費</t>
  </si>
  <si>
    <t>教養文化</t>
  </si>
  <si>
    <t>交際費</t>
  </si>
  <si>
    <t>非消費支出</t>
  </si>
  <si>
    <t>税金</t>
  </si>
  <si>
    <t>社会保障費</t>
  </si>
  <si>
    <t>実支出以外の支出</t>
  </si>
  <si>
    <t>貯金・保険</t>
  </si>
  <si>
    <t>借金返済</t>
  </si>
  <si>
    <t>月賦払・掛買払</t>
  </si>
  <si>
    <t>現物総数</t>
  </si>
  <si>
    <t>２５．東北6県県庁所在都市別勤労者世帯1世帯当たり平均1か月間の収支（昭和55年）</t>
  </si>
  <si>
    <t>年　　別</t>
  </si>
  <si>
    <t>認知件数</t>
  </si>
  <si>
    <t>認知指数</t>
  </si>
  <si>
    <t>検挙件数</t>
  </si>
  <si>
    <t>検　　　挙　　　人　　　員</t>
  </si>
  <si>
    <t>凶悪犯</t>
  </si>
  <si>
    <t>粗暴犯</t>
  </si>
  <si>
    <t>窃盗犯</t>
  </si>
  <si>
    <t>知能犯</t>
  </si>
  <si>
    <t>風俗犯</t>
  </si>
  <si>
    <t>検挙率</t>
  </si>
  <si>
    <t>昭和 45</t>
  </si>
  <si>
    <t>B×100</t>
  </si>
  <si>
    <t>総　数</t>
  </si>
  <si>
    <t>＃　少　年　（14～19歳）</t>
  </si>
  <si>
    <t>(A)</t>
  </si>
  <si>
    <t>年＝100</t>
  </si>
  <si>
    <t>(B)</t>
  </si>
  <si>
    <t>　  A</t>
  </si>
  <si>
    <t xml:space="preserve"> 昭和45年</t>
  </si>
  <si>
    <t>注：検挙件数は検挙地計上方式による。</t>
  </si>
  <si>
    <t>資料：14.～17.＝県警察本部</t>
  </si>
  <si>
    <t>２６．刑法犯の認知件数、検挙件数及び人員(昭和45～56年）</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</si>
  <si>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</si>
  <si>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</si>
  <si>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</si>
  <si>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</si>
  <si>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</si>
  <si>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</si>
  <si>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</si>
  <si>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</si>
  <si>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</si>
  <si>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</si>
  <si>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</si>
  <si>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</si>
  <si>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</si>
  <si>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</si>
  <si>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</si>
  <si>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</si>
  <si>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</si>
  <si>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罪    種    別</t>
  </si>
  <si>
    <t>昭和54年</t>
  </si>
  <si>
    <t>殺人</t>
  </si>
  <si>
    <t>涜職</t>
  </si>
  <si>
    <t>注：検挙件数については検挙地計上方式による。</t>
  </si>
  <si>
    <t xml:space="preserve">    道路上の交通事故に係る業務上等過失致死傷は含まない。</t>
  </si>
  <si>
    <t>２７．罪種別刑法犯の認知、検挙件数及び検挙人員（昭和54、55年）</t>
  </si>
  <si>
    <t>医　　　　　師</t>
  </si>
  <si>
    <t>歯　　　科　　　医　　　師</t>
  </si>
  <si>
    <t>薬　　　剤　　　師</t>
  </si>
  <si>
    <t>実　　　数</t>
  </si>
  <si>
    <t>実　　　　　数</t>
  </si>
  <si>
    <t>（1）保健所別実数及び率</t>
  </si>
  <si>
    <t>各年12月31日現在　単位：率＝人口10万人対</t>
  </si>
  <si>
    <t>保健所別</t>
  </si>
  <si>
    <t>率</t>
  </si>
  <si>
    <t>昭和54年</t>
  </si>
  <si>
    <t>総    数</t>
  </si>
  <si>
    <t>山形</t>
  </si>
  <si>
    <t>寒河江</t>
  </si>
  <si>
    <t>村山</t>
  </si>
  <si>
    <t>新庄</t>
  </si>
  <si>
    <t>米沢</t>
  </si>
  <si>
    <t>長井</t>
  </si>
  <si>
    <t>南陽</t>
  </si>
  <si>
    <t>鶴岡</t>
  </si>
  <si>
    <t>酒田</t>
  </si>
  <si>
    <t>注：従業地による数値である。</t>
  </si>
  <si>
    <t>資料：県医薬務課「衛生統計年報（事業編）」</t>
  </si>
  <si>
    <t>２８．医師、歯科医師及び薬剤師数（昭和54、55年）</t>
  </si>
  <si>
    <t>各年12月31日現在</t>
  </si>
  <si>
    <t>保健所別
市町村別</t>
  </si>
  <si>
    <t>病院</t>
  </si>
  <si>
    <t>一　般　　　診療所</t>
  </si>
  <si>
    <t>歯　科　　　診療所</t>
  </si>
  <si>
    <t>国立</t>
  </si>
  <si>
    <t>地方公共　　　団体立</t>
  </si>
  <si>
    <t>法人立</t>
  </si>
  <si>
    <t>個人立</t>
  </si>
  <si>
    <t>昭和54年</t>
  </si>
  <si>
    <r>
      <t>昭和</t>
    </r>
    <r>
      <rPr>
        <b/>
        <sz val="9"/>
        <rFont val="ＭＳ 明朝"/>
        <family val="1"/>
      </rPr>
      <t>55</t>
    </r>
    <r>
      <rPr>
        <b/>
        <sz val="9"/>
        <color indexed="9"/>
        <rFont val="ＭＳ 明朝"/>
        <family val="1"/>
      </rPr>
      <t>年</t>
    </r>
  </si>
  <si>
    <t>東根市</t>
  </si>
  <si>
    <t>鶴岡保健所</t>
  </si>
  <si>
    <t>資料：県医薬務課「衛生統計年報（事業編）」</t>
  </si>
  <si>
    <t xml:space="preserve">２９．保健所別の市町村別病院、一般診療所及び歯科診療所数(昭和54、55年）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</si>
  <si>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</si>
  <si>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</si>
  <si>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</si>
  <si>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</si>
  <si>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</si>
  <si>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</si>
  <si>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</si>
  <si>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</si>
  <si>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</si>
  <si>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</si>
  <si>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</si>
  <si>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</si>
  <si>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金融・保険業</t>
  </si>
  <si>
    <t>運輸・通信業</t>
  </si>
  <si>
    <t>サービス業</t>
  </si>
  <si>
    <t>単位：円</t>
  </si>
  <si>
    <t>月        別</t>
  </si>
  <si>
    <t>現　金　給　与　総　額</t>
  </si>
  <si>
    <t>きまって支給する給与</t>
  </si>
  <si>
    <t>特別に支払われた給与</t>
  </si>
  <si>
    <t>産業別</t>
  </si>
  <si>
    <t>総　額</t>
  </si>
  <si>
    <t>昭和53年</t>
  </si>
  <si>
    <t>　　　 　1　      月</t>
  </si>
  <si>
    <t xml:space="preserve">              2</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</si>
  <si>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</si>
  <si>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</si>
  <si>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</si>
  <si>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</si>
  <si>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</si>
  <si>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</si>
  <si>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</si>
  <si>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</si>
  <si>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</si>
  <si>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電気機器器具製造業</t>
  </si>
  <si>
    <t>その他の製造業</t>
  </si>
  <si>
    <t>卸売・小売業</t>
  </si>
  <si>
    <t>電気・ガス・水道・熱供給業</t>
  </si>
  <si>
    <t>旅館・その他の宿泊所</t>
  </si>
  <si>
    <t>医療業</t>
  </si>
  <si>
    <t>教  育</t>
  </si>
  <si>
    <t>その他のサービス業</t>
  </si>
  <si>
    <t>生産労働者</t>
  </si>
  <si>
    <t>食料品・たばこ製造業</t>
  </si>
  <si>
    <t>繊維工業</t>
  </si>
  <si>
    <t>木材・木製品製造業</t>
  </si>
  <si>
    <t>窯業・土石製品製造業</t>
  </si>
  <si>
    <t>管理･事務･技術労働者</t>
  </si>
  <si>
    <t>注：1）抽出調査による。</t>
  </si>
  <si>
    <t>資料：県統計調査課「毎月勤労統計地方調査結果報告書」</t>
  </si>
  <si>
    <t>３０．産業別常用労働者の1人平均月間現金給与額(昭和53～55年）</t>
  </si>
  <si>
    <t>社会福祉施設別</t>
  </si>
  <si>
    <t>入所者数</t>
  </si>
  <si>
    <t>定員</t>
  </si>
  <si>
    <t>江市</t>
  </si>
  <si>
    <t>沢市</t>
  </si>
  <si>
    <t>村山</t>
  </si>
  <si>
    <t>生活保護施設</t>
  </si>
  <si>
    <t>宿所提供施設</t>
  </si>
  <si>
    <t>児童福祉施設</t>
  </si>
  <si>
    <t>助産施設</t>
  </si>
  <si>
    <t>乳児院</t>
  </si>
  <si>
    <t>盲児施設</t>
  </si>
  <si>
    <t>ろうあ児施設</t>
  </si>
  <si>
    <t>肢体不自由児施設</t>
  </si>
  <si>
    <t>重症心身障害児施設</t>
  </si>
  <si>
    <t>老人福祉施設</t>
  </si>
  <si>
    <t>養護老人ホーム</t>
  </si>
  <si>
    <t>特別養護老人ホーム</t>
  </si>
  <si>
    <t>老人休養ホーム</t>
  </si>
  <si>
    <t>老人福祉センター</t>
  </si>
  <si>
    <t>身体障害者更生援護施設</t>
  </si>
  <si>
    <t>肢体不自由者更生施設</t>
  </si>
  <si>
    <t>身体障害者授産施設</t>
  </si>
  <si>
    <t>重度身体障害者授産施設</t>
  </si>
  <si>
    <t>身体障害者療護施設</t>
  </si>
  <si>
    <t>身体障害者福祉工場</t>
  </si>
  <si>
    <t>点字図書館</t>
  </si>
  <si>
    <t>母子福祉施設</t>
  </si>
  <si>
    <t>母子福祉センター</t>
  </si>
  <si>
    <t>母子休養ホーム</t>
  </si>
  <si>
    <t>　　単位：金額＝円</t>
  </si>
  <si>
    <t>福　　　祉　　　事　　　務　　　所　　　別　　　施　　　設　　　数</t>
  </si>
  <si>
    <t>措　置　費</t>
  </si>
  <si>
    <t>＃　本人又は保護者負担額</t>
  </si>
  <si>
    <t>山形市</t>
  </si>
  <si>
    <t>米沢市</t>
  </si>
  <si>
    <t>鶴岡市</t>
  </si>
  <si>
    <t>酒田市</t>
  </si>
  <si>
    <t>新庄市</t>
  </si>
  <si>
    <t>寒河</t>
  </si>
  <si>
    <t>上山市</t>
  </si>
  <si>
    <t>村山市</t>
  </si>
  <si>
    <t>長井市</t>
  </si>
  <si>
    <t>天童市</t>
  </si>
  <si>
    <t>東根市</t>
  </si>
  <si>
    <t>尾花</t>
  </si>
  <si>
    <t>南陽市</t>
  </si>
  <si>
    <t>東南</t>
  </si>
  <si>
    <t>西村山</t>
  </si>
  <si>
    <t>北村山</t>
  </si>
  <si>
    <t>最上</t>
  </si>
  <si>
    <t>東南</t>
  </si>
  <si>
    <t>西置賜</t>
  </si>
  <si>
    <t>庄内</t>
  </si>
  <si>
    <t>月平均</t>
  </si>
  <si>
    <t>年　　額</t>
  </si>
  <si>
    <t>１人１月当たり金額</t>
  </si>
  <si>
    <t>年　額</t>
  </si>
  <si>
    <t>年　間</t>
  </si>
  <si>
    <t>置賜</t>
  </si>
  <si>
    <t>支庁</t>
  </si>
  <si>
    <t>延　数</t>
  </si>
  <si>
    <t>延人員</t>
  </si>
  <si>
    <t>昭和55年</t>
  </si>
  <si>
    <t>救護施設</t>
  </si>
  <si>
    <t>母子寮</t>
  </si>
  <si>
    <t>養護施設</t>
  </si>
  <si>
    <t>精神薄弱児施設</t>
  </si>
  <si>
    <t>精神薄弱児通園施設</t>
  </si>
  <si>
    <t>教護院</t>
  </si>
  <si>
    <t>里親若しくは保護受託者</t>
  </si>
  <si>
    <t>年　間　　　延人員</t>
  </si>
  <si>
    <t>内部障害者更生施設</t>
  </si>
  <si>
    <t>重度身体障害者更生援護施設</t>
  </si>
  <si>
    <t>身体障害者保養所</t>
  </si>
  <si>
    <t>精神薄弱者援護施設</t>
  </si>
  <si>
    <t>-</t>
  </si>
  <si>
    <t xml:space="preserve"> 注:１）児童福祉施設の保育所及び児童厚生施設（児童館）については、第27表参照のこと。　</t>
  </si>
  <si>
    <t xml:space="preserve">　　２）措置費には県外施設委託分も含まれている。    </t>
  </si>
  <si>
    <t>　　３）（　）数は里親登録者である。</t>
  </si>
  <si>
    <t xml:space="preserve"> 資料：県社会課、県児童課、県成人福祉課。</t>
  </si>
  <si>
    <t>３１．社会福祉施設数、入所者数及び費用額（昭和55年度）</t>
  </si>
  <si>
    <t>5月1日現在</t>
  </si>
  <si>
    <t>学　　校　　数</t>
  </si>
  <si>
    <t>学級数</t>
  </si>
  <si>
    <t>児　　　　　　　童　　　　　　　数</t>
  </si>
  <si>
    <t>教員数　　　（本務者）</t>
  </si>
  <si>
    <t>総　　　　　数</t>
  </si>
  <si>
    <t>第1学年</t>
  </si>
  <si>
    <t>本校</t>
  </si>
  <si>
    <t>分校</t>
  </si>
  <si>
    <t>注：国立校を含む。  資料：県統計調査課「学校基本調査結果報告書」</t>
  </si>
  <si>
    <t>３２．市町村別の小学校数、学級数、学年別児童数及び教員数（昭和54,55年度）</t>
  </si>
  <si>
    <t>学校数</t>
  </si>
  <si>
    <t>学級数</t>
  </si>
  <si>
    <t>教員数</t>
  </si>
  <si>
    <t>本校</t>
  </si>
  <si>
    <t>分校</t>
  </si>
  <si>
    <t>(本務者)</t>
  </si>
  <si>
    <t>市町村別の中学校数、学級数、学年別生徒数及び教員数（昭和54,55年度）</t>
  </si>
  <si>
    <t>5月1日現在</t>
  </si>
  <si>
    <t>生徒数　　　　　</t>
  </si>
  <si>
    <t>総　　　数</t>
  </si>
  <si>
    <t>注：国立校を含む。　　資料：県統計調査課「学校基本調査結果報告書」</t>
  </si>
  <si>
    <t>３３．</t>
  </si>
  <si>
    <t>観光地別</t>
  </si>
  <si>
    <t>総　　　　　  数</t>
  </si>
  <si>
    <t>山岳</t>
  </si>
  <si>
    <t>温泉</t>
  </si>
  <si>
    <t>スキー場</t>
  </si>
  <si>
    <t>海水浴場</t>
  </si>
  <si>
    <t>名所旧跡</t>
  </si>
  <si>
    <t>（1）観光地別の県内外別観光者数（昭和53～55年度）</t>
  </si>
  <si>
    <t>単位：百人</t>
  </si>
  <si>
    <t>県　　内　　者</t>
  </si>
  <si>
    <t>県　　外　　者</t>
  </si>
  <si>
    <t>昭和53年度</t>
  </si>
  <si>
    <t>有料道路</t>
  </si>
  <si>
    <t>　　資料：県観光物産課｢山形県観光者数調査結果｣</t>
  </si>
  <si>
    <t>３４．観光者数</t>
  </si>
  <si>
    <t>学校給食実施状況（昭和55年）</t>
  </si>
  <si>
    <t>教宗派別宗教法人数（昭和55年度）</t>
  </si>
  <si>
    <t>公立図書館別の蔵書、受入及び貸出状況（昭和55年度）</t>
  </si>
  <si>
    <t>種目別文化財件数（昭和55年度）</t>
  </si>
  <si>
    <t>博物館、美術館別資料数及び床面積等（昭和55年）</t>
  </si>
  <si>
    <t>(3)出火原因別出火件数（昭和55年）</t>
  </si>
  <si>
    <t>(4)覚知方法別建物火災件数及び焼損面積（昭和55年）</t>
  </si>
  <si>
    <t>救急事故種別出動件数及び搬送人員（昭和55年）</t>
  </si>
  <si>
    <t>(6)年齢、運転経験年数別発生状況（昭和55年）</t>
  </si>
  <si>
    <t>(7)年齢、男女別死傷者数（昭和55年）</t>
  </si>
  <si>
    <t>(1)中学校</t>
  </si>
  <si>
    <t>(2)高等学校</t>
  </si>
  <si>
    <t>(1)公立学校</t>
  </si>
  <si>
    <t>(2)私立学校</t>
  </si>
  <si>
    <t>(1)男子</t>
  </si>
  <si>
    <t>(2)女子</t>
  </si>
  <si>
    <t>(1)市町村別状況</t>
  </si>
  <si>
    <t>(2)都道府県別状況</t>
  </si>
  <si>
    <t>自然公園</t>
  </si>
  <si>
    <t>(1)宿泊した外客数</t>
  </si>
  <si>
    <t>(2)宿泊しない外客数</t>
  </si>
  <si>
    <t>(3)ホテル又は旅館における外客の消費額</t>
  </si>
  <si>
    <t>第２０章　災害及び事故</t>
  </si>
  <si>
    <t>火災</t>
  </si>
  <si>
    <t>附録</t>
  </si>
  <si>
    <t>度量衡換算表</t>
  </si>
  <si>
    <t>(1)消防勢力</t>
  </si>
  <si>
    <t>(1)水稲</t>
  </si>
  <si>
    <t>(2)陸稲</t>
  </si>
  <si>
    <t>(1)月別発生状況</t>
  </si>
  <si>
    <t>(2)警察署別発生状況</t>
  </si>
  <si>
    <t>(3)当事者別発生状況</t>
  </si>
  <si>
    <t>(4)事故原因（違反）別発生状況</t>
  </si>
  <si>
    <t>(5)道路種別発生状況</t>
  </si>
  <si>
    <t>(8)都道府県別発生状況</t>
  </si>
  <si>
    <t>(1)苦情の受理及び処理件数</t>
  </si>
  <si>
    <t>(2)苦情の種類別新規直接受理件数</t>
  </si>
  <si>
    <t>(3)苦情の被害地域特性別新規直接受理件数（典型７公害）</t>
  </si>
  <si>
    <t>(1)県内移動</t>
  </si>
  <si>
    <t>(2)県外移動</t>
  </si>
  <si>
    <t>本書は、次の２０部門から成っている。</t>
  </si>
  <si>
    <t>気象観測所一覧</t>
  </si>
  <si>
    <t>産業（大分類）、従業者規模別事業所数及び従業者数（農林水産業及び公務を除く）（昭和53、50年）</t>
  </si>
  <si>
    <t>産業（中分類）別事業所数及び従業者数（昭和53、50年）</t>
  </si>
  <si>
    <t>都道府県別の事業所数及び従業者数（農林水産業及び公務を除く）（昭和53、50年）</t>
  </si>
  <si>
    <t>市町村別の事業所数及び従業者数（昭和53、50年）</t>
  </si>
  <si>
    <t>産業（中分類）別製造業の従業者規模別事業所数、従業者数、現金給与総額、原材料使用額等、内国消費税額、在庫額、有形固定資産額、建設仮勘定額、製造品出荷額等、粗付加価値額、生産額及び付加価値額（昭和54、55年）</t>
  </si>
  <si>
    <t>鉱種別鉱区数及び面積（昭和54、55年）</t>
  </si>
  <si>
    <t>鉱種別鉱業生産量及び生産額（昭和54、55年）</t>
  </si>
  <si>
    <t>産業分類別鉱工業生産指数（昭和50～55年）</t>
  </si>
  <si>
    <t>産業分類別鉱工業生産者製品在庫指数（昭和50～55年）</t>
  </si>
  <si>
    <t>産業（中分類）別従業者規模別製造業の事業所数、従業者数、原材料使用額等、製造品出荷額等、生産額及び付加価値額（昭和40～55年）</t>
  </si>
  <si>
    <t>市町村別製造業の産業（中分類）別事業所数、従業者数、現金給与総額、原材料使用額等、内国消費税額、在庫額年間増減、有形固定資産年間投資総額、製造品出荷額等、粗付加価値額及び生産額（昭和55年）</t>
  </si>
  <si>
    <t>商品分類別製造業の製造品出荷額及び加工賃収入額（昭和55、54年）</t>
  </si>
  <si>
    <t>東北７県別製造業の推移（昭和51～55年）</t>
  </si>
  <si>
    <t>着工建築物の建築主、構造、用途別建築物数、床面積及び工事費予定額（昭和54、55年）</t>
  </si>
  <si>
    <t>東北６県別着工建築物の建築主別建築物数、床面積及び工事費予定額（昭和55年）</t>
  </si>
  <si>
    <t>着工新設住宅の利用関係、種類別戸数及び床面積（昭和54、55年）</t>
  </si>
  <si>
    <t>除却建築物の床面積及び評価額（昭和54、55年）</t>
  </si>
  <si>
    <t>投資的土木事業費（昭和54、55年度）</t>
  </si>
  <si>
    <t>着工住宅の工事別戸数及び床面積（昭和54、55年）</t>
  </si>
  <si>
    <t>東北６県別着工新設住宅の利用、種類別戸数及び床面積（昭和55年）</t>
  </si>
  <si>
    <t>保健所、市町村別の上水道普及状況（昭和54、55年度）</t>
  </si>
  <si>
    <t>保健所、市町村別の上水道計画給水量（昭和54、55年度）</t>
  </si>
  <si>
    <t>資料：県統計調査課、総理府統計局｢昭和55年国勢調査報告｣</t>
  </si>
  <si>
    <t>２．市町村別の年齢（5歳階級）別人口（昭和54、55年）</t>
  </si>
  <si>
    <t>総         数</t>
  </si>
  <si>
    <t>村　山　地　域</t>
  </si>
  <si>
    <t>最　上　地　域</t>
  </si>
  <si>
    <t>置　賜　地　域</t>
  </si>
  <si>
    <t>庄　内　地　域</t>
  </si>
  <si>
    <t>各年10月1日現在</t>
  </si>
  <si>
    <t>世帯数</t>
  </si>
  <si>
    <t>増減（△）</t>
  </si>
  <si>
    <t>市部計</t>
  </si>
  <si>
    <t>町村部計</t>
  </si>
  <si>
    <t>資料：昭和50、55年総理府統計局「国税調査報告」、その他は、県統計調査課｢山形県の人口と世帯数｣</t>
  </si>
  <si>
    <t>３．市町村別の世帯数推移（昭和50、52～55年）</t>
  </si>
  <si>
    <t>事　　　　　業　　　　　所　　　　　数</t>
  </si>
  <si>
    <t>従　　　　　業　　　　　者　　　　　数</t>
  </si>
  <si>
    <t>実数</t>
  </si>
  <si>
    <t>構成比</t>
  </si>
  <si>
    <t>上 山 市</t>
  </si>
  <si>
    <t xml:space="preserve">朝日町 </t>
  </si>
  <si>
    <t>昭和53年6月15日、50年5月15日現在　　単位:比・率=％</t>
  </si>
  <si>
    <r>
      <t>昭和</t>
    </r>
    <r>
      <rPr>
        <b/>
        <sz val="10"/>
        <rFont val="ＭＳ 明朝"/>
        <family val="1"/>
      </rPr>
      <t>53</t>
    </r>
    <r>
      <rPr>
        <sz val="10"/>
        <rFont val="ＭＳ 明朝"/>
        <family val="1"/>
      </rPr>
      <t>年</t>
    </r>
  </si>
  <si>
    <t>50～53の増加率</t>
  </si>
  <si>
    <t>50～53の　増加率</t>
  </si>
  <si>
    <t>（△減）</t>
  </si>
  <si>
    <r>
      <t>資料:総理府統計局「昭和</t>
    </r>
    <r>
      <rPr>
        <b/>
        <sz val="10"/>
        <rFont val="ＭＳ 明朝"/>
        <family val="1"/>
      </rPr>
      <t>53</t>
    </r>
    <r>
      <rPr>
        <sz val="10"/>
        <rFont val="ＭＳ 明朝"/>
        <family val="1"/>
      </rPr>
      <t>年及び</t>
    </r>
    <r>
      <rPr>
        <b/>
        <sz val="10"/>
        <rFont val="ＭＳ 明朝"/>
        <family val="1"/>
      </rPr>
      <t>50</t>
    </r>
    <r>
      <rPr>
        <sz val="10"/>
        <rFont val="ＭＳ 明朝"/>
        <family val="1"/>
      </rPr>
      <t>年事業所統計調査報告」</t>
    </r>
  </si>
  <si>
    <t>４．市町村別の事業所数及び従業者数 (昭和53年、50年）</t>
  </si>
  <si>
    <t>年別</t>
  </si>
  <si>
    <t>市町村別</t>
  </si>
  <si>
    <t>農家数</t>
  </si>
  <si>
    <t>各年2月1日現在</t>
  </si>
  <si>
    <t>総数</t>
  </si>
  <si>
    <t>専 業</t>
  </si>
  <si>
    <t>兼業農家</t>
  </si>
  <si>
    <t>経 営 耕 地 規 模 別 販 売 農 家 数 (ha)</t>
  </si>
  <si>
    <t>第1種　　兼　業</t>
  </si>
  <si>
    <t>第2種　　兼　業</t>
  </si>
  <si>
    <t>例　外　　規　定</t>
  </si>
  <si>
    <t>0.3   　未　満</t>
  </si>
  <si>
    <t>0.3～　　　　0.5</t>
  </si>
  <si>
    <t>0.5～  1.0</t>
  </si>
  <si>
    <t>1.0～  1.5</t>
  </si>
  <si>
    <t>1.5～  2.0</t>
  </si>
  <si>
    <t>2.0～  2.5</t>
  </si>
  <si>
    <t>2.5～  3.0</t>
  </si>
  <si>
    <t>3.0  　　以上</t>
  </si>
  <si>
    <t>昭和50年</t>
  </si>
  <si>
    <t>市部計</t>
  </si>
  <si>
    <t>川西町</t>
  </si>
  <si>
    <t>資料：1.～8.＝「1980年世界農林業センサス結果報告書」</t>
  </si>
  <si>
    <t>５．市町村別の専業、兼業、経営耕地規模別農家数（昭和50～55年）</t>
  </si>
  <si>
    <t>面積</t>
  </si>
  <si>
    <t>各年2月1日現在   単位 ：面積＝a</t>
  </si>
  <si>
    <t>年　　別</t>
  </si>
  <si>
    <t>　　総　　　　数</t>
  </si>
  <si>
    <t>田　</t>
  </si>
  <si>
    <t>樹　　園　　地</t>
  </si>
  <si>
    <t>畑</t>
  </si>
  <si>
    <t>農家数</t>
  </si>
  <si>
    <t>面     積</t>
  </si>
  <si>
    <t>農家数</t>
  </si>
  <si>
    <t>面　積</t>
  </si>
  <si>
    <t>総数</t>
  </si>
  <si>
    <t>果樹園</t>
  </si>
  <si>
    <t>桑園</t>
  </si>
  <si>
    <t>その他の樹園地</t>
  </si>
  <si>
    <t>総　　数</t>
  </si>
  <si>
    <t>普　通　畑</t>
  </si>
  <si>
    <t>牧　草　専　用　地</t>
  </si>
  <si>
    <t>調査日前1年間作　　　付けしなかった畑</t>
  </si>
  <si>
    <t>面積</t>
  </si>
  <si>
    <t>中小企業金融公庫貸出状況（昭和55年度）</t>
  </si>
  <si>
    <t>国民金融公庫貸付状況（昭和55年度）</t>
  </si>
  <si>
    <t>金融機関別貯蓄状況（昭和55年度）</t>
  </si>
  <si>
    <t>(2)業種別保証状況（昭和55年度）</t>
  </si>
  <si>
    <t>(3)金融機関別保証状況（昭和55年度）</t>
  </si>
  <si>
    <t>(4)特別保証制度別保証状況（昭和55年度）</t>
  </si>
  <si>
    <t>(5)金額別保証承諾状況（昭和55年度）</t>
  </si>
  <si>
    <t>(6)期間別保証承諾状況（昭和55年度）</t>
  </si>
  <si>
    <t>(7)業種別代位弁済状況（昭和55年度）</t>
  </si>
  <si>
    <t>郵便貯金・郵便振替（昭和51～55年度）</t>
  </si>
  <si>
    <t>手形交換高（昭和51～55年）</t>
  </si>
  <si>
    <t>銀行業種別融資状況（昭和52～55年度）</t>
  </si>
  <si>
    <t>相互銀行業種別融資状況（昭和52～55年度）</t>
  </si>
  <si>
    <t>(1)月別保証状況（昭和54、55年度）</t>
  </si>
  <si>
    <t>県税及び市町村税の税目別収入状況（昭和53～55年度）</t>
  </si>
  <si>
    <t>山形県歳入歳出決算（昭和53～55年度）</t>
  </si>
  <si>
    <t>市町村別普通会計歳入歳出決算（昭和54、55年度）</t>
  </si>
  <si>
    <t>業種別普通法人数、所得金額、欠損金額及び資本金階級別法人数（昭和54年度）</t>
  </si>
  <si>
    <t>税務署別国税徴収状況（昭和54年度）</t>
  </si>
  <si>
    <t>税務署別申告所得税課税状況（昭和54年度）</t>
  </si>
  <si>
    <t>租税総額及び県民１人当たり、１世帯当たり租税負担額の推移（昭和50～55年度）</t>
  </si>
  <si>
    <t>地方債状況（昭和54、55年度）</t>
  </si>
  <si>
    <t>青果物卸売市場別の品目別卸売数量、価格及び金額（昭和54、55年）</t>
  </si>
  <si>
    <t>青果物卸売市場別の品目別卸売価格（昭和54、55年）</t>
  </si>
  <si>
    <t>山形市青果物卸売市場における品目別の月別卸売価格（昭和54、55年）</t>
  </si>
  <si>
    <t>主要品目別小売価格（昭和54、55年）</t>
  </si>
  <si>
    <t>消費者物価指数（昭和53～55年）</t>
  </si>
  <si>
    <t>県民所得（昭和52～54年度）</t>
  </si>
  <si>
    <t>国民所得（昭和52～54年度）</t>
  </si>
  <si>
    <t>全世帯１世帯当たり平均１か月間の支出（昭和55年）</t>
  </si>
  <si>
    <t>勤労者世帯１世帯当たり平均１か月間の収支（昭和55年）</t>
  </si>
  <si>
    <t>温     海</t>
  </si>
  <si>
    <t>念 珠 関</t>
  </si>
  <si>
    <t xml:space="preserve">          及び最盛期の従事者数（海面漁業）（昭和50～55年）</t>
  </si>
  <si>
    <t>最盛期　　　の従事　　者　数</t>
  </si>
  <si>
    <t>29日</t>
  </si>
  <si>
    <t>総　数</t>
  </si>
  <si>
    <t>～</t>
  </si>
  <si>
    <t>以下</t>
  </si>
  <si>
    <t>昭 和 50　　年</t>
  </si>
  <si>
    <t>-</t>
  </si>
  <si>
    <t>無動力</t>
  </si>
  <si>
    <t>動力 1Ｔ 未満</t>
  </si>
  <si>
    <t xml:space="preserve">  1 ～  3　　</t>
  </si>
  <si>
    <t xml:space="preserve">    3 ～  5　　</t>
  </si>
  <si>
    <t xml:space="preserve">    5 ～ 10　　</t>
  </si>
  <si>
    <t xml:space="preserve">  10 ～ 20　　</t>
  </si>
  <si>
    <t xml:space="preserve">  20 ～ 30　　</t>
  </si>
  <si>
    <t xml:space="preserve">  30 ～ 50　　</t>
  </si>
  <si>
    <t xml:space="preserve">  50 ～100　　</t>
  </si>
  <si>
    <t>100 ～200　　</t>
  </si>
  <si>
    <t>200～500</t>
  </si>
  <si>
    <t>500Ｔ以 上　　</t>
  </si>
  <si>
    <t>地びき網</t>
  </si>
  <si>
    <t>-</t>
  </si>
  <si>
    <t>わかめ養殖</t>
  </si>
  <si>
    <t>-</t>
  </si>
  <si>
    <t>漁業地区別</t>
  </si>
  <si>
    <t>吹浦</t>
  </si>
  <si>
    <t>西遊佐</t>
  </si>
  <si>
    <t>-</t>
  </si>
  <si>
    <r>
      <t>注：1)昭和</t>
    </r>
    <r>
      <rPr>
        <b/>
        <sz val="10"/>
        <rFont val="ＭＳ 明朝"/>
        <family val="1"/>
      </rPr>
      <t>53</t>
    </r>
    <r>
      <rPr>
        <sz val="10"/>
        <rFont val="ＭＳ 明朝"/>
        <family val="1"/>
      </rPr>
      <t>年の数値は、「第</t>
    </r>
    <r>
      <rPr>
        <b/>
        <sz val="10"/>
        <rFont val="ＭＳ 明朝"/>
        <family val="1"/>
      </rPr>
      <t>6</t>
    </r>
    <r>
      <rPr>
        <sz val="10"/>
        <rFont val="ＭＳ 明朝"/>
        <family val="1"/>
      </rPr>
      <t>次漁業センサス」の結果である。</t>
    </r>
  </si>
  <si>
    <t>資料：東北農政局山形統計情報事務所 「 山形農林水産統計年報 」</t>
  </si>
  <si>
    <t>１０．経営体階層、漁業地区別の経営組織、出漁日数別経営体数</t>
  </si>
  <si>
    <t>単位：t</t>
  </si>
  <si>
    <t>魚種別</t>
  </si>
  <si>
    <t>昭和49年</t>
  </si>
  <si>
    <t>さけ・ます</t>
  </si>
  <si>
    <t>たい類</t>
  </si>
  <si>
    <t>かれい・ひらめ</t>
  </si>
  <si>
    <t>たら</t>
  </si>
  <si>
    <t>すけそう</t>
  </si>
  <si>
    <t>-</t>
  </si>
  <si>
    <t>さめ</t>
  </si>
  <si>
    <t>はたはた</t>
  </si>
  <si>
    <t>ぶり・いなだ</t>
  </si>
  <si>
    <t>めばる類</t>
  </si>
  <si>
    <t>あわび</t>
  </si>
  <si>
    <t>さざえ</t>
  </si>
  <si>
    <t>いか</t>
  </si>
  <si>
    <t>えび・かに</t>
  </si>
  <si>
    <t>わかめ</t>
  </si>
  <si>
    <t>のり</t>
  </si>
  <si>
    <t>資料：県水産課</t>
  </si>
  <si>
    <t>１１．魚種別漁獲量  （海面漁業）  (昭和49～55年）</t>
  </si>
  <si>
    <t>事業所数</t>
  </si>
  <si>
    <t>従業者数</t>
  </si>
  <si>
    <t>〇</t>
  </si>
  <si>
    <t>食料品製造業</t>
  </si>
  <si>
    <t>木材・木製品製造業</t>
  </si>
  <si>
    <t>家具・装備品製造業</t>
  </si>
  <si>
    <t>パルプ・紙・紙加工品製造業</t>
  </si>
  <si>
    <t>化学工業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</si>
  <si>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</si>
  <si>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</si>
  <si>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</si>
  <si>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</si>
  <si>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</si>
  <si>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</si>
  <si>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</si>
  <si>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</si>
  <si>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</si>
  <si>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</si>
  <si>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製造品出荷額等、生産額及び付加価値額（昭和40～55年）</t>
  </si>
  <si>
    <t>各年12月31日現在　単位：額＝万円</t>
  </si>
  <si>
    <t>年        別
産業中分類別
従業者規模別</t>
  </si>
  <si>
    <t>原  材  料
使用額等</t>
  </si>
  <si>
    <t>製  造  品
出荷額等</t>
  </si>
  <si>
    <t>生　産　額　　    　従業者30人　　　   以　上  の　　　    事　業  所</t>
  </si>
  <si>
    <t xml:space="preserve">付加価値額　　    従業者30人　　    以  上  の　　　　  事　業  所 </t>
  </si>
  <si>
    <t>　昭　　　和　　　 40　　 年</t>
  </si>
  <si>
    <t>軽工業</t>
  </si>
  <si>
    <t>重化学工業</t>
  </si>
  <si>
    <t>繊維工業</t>
  </si>
  <si>
    <t>衣服・その他の繊維製品製造業</t>
  </si>
  <si>
    <t>出版・印刷・同関連産業</t>
  </si>
  <si>
    <t>石油製品・石炭製品製造業</t>
  </si>
  <si>
    <t>なめしかわ・同製品・毛皮製造業</t>
  </si>
  <si>
    <t>29人以下計</t>
  </si>
  <si>
    <t>3人以下</t>
  </si>
  <si>
    <t>4～９</t>
  </si>
  <si>
    <t>10～19</t>
  </si>
  <si>
    <t>20～29</t>
  </si>
  <si>
    <t>30人以上計</t>
  </si>
  <si>
    <t>30～49</t>
  </si>
  <si>
    <t>産業、企業規模別常用労働者の男女別年齢、勤続年数、実労働時間数、定期現金給与額及び労働者数（昭和54、55年）</t>
  </si>
  <si>
    <t>雇用保険（昭和54、55年度）</t>
  </si>
  <si>
    <t>日雇失業保険（昭和54、55年度）</t>
  </si>
  <si>
    <t>健康保険（昭和54、55年度）</t>
  </si>
  <si>
    <t>日雇労働者健康保険（昭和54、55年度）</t>
  </si>
  <si>
    <t>厚生年金保険（昭和54、55年度）</t>
  </si>
  <si>
    <t>国民健康保険（昭和54、55年度）</t>
  </si>
  <si>
    <t>船員保険（昭和54、55年度）</t>
  </si>
  <si>
    <t>労働者災害補償保険（昭和54、55年度）</t>
  </si>
  <si>
    <t>生活保護（昭和54、55年度）</t>
  </si>
  <si>
    <t>生活保護費支出状況（昭和54、55年度）</t>
  </si>
  <si>
    <t>身体障害者補装具交付及び修理状況（昭和54、55年度）</t>
  </si>
  <si>
    <t>身体障害者数（昭和54、55年）</t>
  </si>
  <si>
    <t>共同募金（昭和54、55年度）</t>
  </si>
  <si>
    <t>市町村別の保育所及び児童館等の状況（昭和54、55年）</t>
  </si>
  <si>
    <t>児童相談所における相談受付及び処理状況（昭和54、55年度）</t>
  </si>
  <si>
    <t>労働争議（昭和51～55年）</t>
  </si>
  <si>
    <t>原因別の養護施設、乳児院別措置児童数（昭和51～55年度）</t>
  </si>
  <si>
    <t>賃金指数、雇用指数及び労働時間指数（昭和53～55年）</t>
  </si>
  <si>
    <t>産業別常用労働者の１人平均月間現金給与額（昭和53～55年）</t>
  </si>
  <si>
    <t>給与階層別の年齢別常用労働者数（昭和55年）</t>
  </si>
  <si>
    <t>学歴別常用労働者の企業規模別平均月間定期現金給与額及び労働者数（昭和55年）</t>
  </si>
  <si>
    <t>産業別常用労働者の年齢階級、企業規模別平均月間定期現金給与額（昭和55年）</t>
  </si>
  <si>
    <t>(1)市町村別の適用法規別労働組合数及び組合員数（昭和55年）</t>
  </si>
  <si>
    <t>年齢別常用労働者の男女別勤続年数、実労働時間数、定期現金給与額及び労働者数（昭和55年）</t>
  </si>
  <si>
    <t>(4)加入上部団体別労働組合数及び組合員数（昭和55年）</t>
  </si>
  <si>
    <t>(5)労働組合設立及び解散状況（昭和55年）</t>
  </si>
  <si>
    <t>(3)産業別の労働組合数及び組合員数（昭和55年）</t>
  </si>
  <si>
    <t>大学、短期大学、高等専門学校別の学校数、学生生徒数、教員数及び職員数（昭和55年）</t>
  </si>
  <si>
    <t>学校教育費（昭和55年度）</t>
  </si>
  <si>
    <t>市町村別製造業の事業所数、従業者数、現金給与総額、原材料使用額等、内国消費税額及び製造品出荷額等（昭和54、55年）</t>
  </si>
  <si>
    <t>うち自動車
交通不能</t>
  </si>
  <si>
    <t>木橋数</t>
  </si>
  <si>
    <t>　延長</t>
  </si>
  <si>
    <t>永久橋数</t>
  </si>
  <si>
    <t>国・県道の計</t>
  </si>
  <si>
    <t>一般国道</t>
  </si>
  <si>
    <t>指定区間(国管理)</t>
  </si>
  <si>
    <t>指定区間外(県管理)</t>
  </si>
  <si>
    <t>県道</t>
  </si>
  <si>
    <t>主要地方道</t>
  </si>
  <si>
    <t>一般県道</t>
  </si>
  <si>
    <t>市町村道</t>
  </si>
  <si>
    <t>一級・二級の計</t>
  </si>
  <si>
    <t>一級</t>
  </si>
  <si>
    <t>二級</t>
  </si>
  <si>
    <t>注:「鉄道との交差箇所数」の( )内の数字は立体交差で再掲である。</t>
  </si>
  <si>
    <t>資料:県土木課「山形県土木概要」</t>
  </si>
  <si>
    <t>１４．道路現況</t>
  </si>
  <si>
    <t>単位：1000kWｈ</t>
  </si>
  <si>
    <t>項目</t>
  </si>
  <si>
    <t>昭和53年度</t>
  </si>
  <si>
    <t>電灯需要計</t>
  </si>
  <si>
    <t>電力需要計</t>
  </si>
  <si>
    <t>業務用電力</t>
  </si>
  <si>
    <t>定額電灯</t>
  </si>
  <si>
    <t>小口電力計</t>
  </si>
  <si>
    <t>50kW未満</t>
  </si>
  <si>
    <t>従量電灯甲･乙</t>
  </si>
  <si>
    <t>50kW以上</t>
  </si>
  <si>
    <t>大口電力計</t>
  </si>
  <si>
    <t>大口電灯</t>
  </si>
  <si>
    <t>一般</t>
  </si>
  <si>
    <t>特約</t>
  </si>
  <si>
    <t>臨時電灯</t>
  </si>
  <si>
    <t>臨時電力</t>
  </si>
  <si>
    <t>深夜電力</t>
  </si>
  <si>
    <t>公衆街路灯</t>
  </si>
  <si>
    <t>農事用電力</t>
  </si>
  <si>
    <t>建設工事用電力</t>
  </si>
  <si>
    <t>事業用電力</t>
  </si>
  <si>
    <t>融雪用電力</t>
  </si>
  <si>
    <t>資料：東北電力株式会社</t>
  </si>
  <si>
    <t>１５．電灯及び電力需要実績(昭和53～55年度)</t>
  </si>
  <si>
    <t>（1）計画給水人口及び普及率</t>
  </si>
  <si>
    <t>各年3月31日現在  単位：率＝％</t>
  </si>
  <si>
    <t xml:space="preserve">保 健 所 別 
市 町 村 別 </t>
  </si>
  <si>
    <t>行政区域内      居住人口</t>
  </si>
  <si>
    <t>給水区域内      現在人口</t>
  </si>
  <si>
    <t xml:space="preserve">B/A     </t>
  </si>
  <si>
    <t>計画給水人口</t>
  </si>
  <si>
    <t xml:space="preserve">C/A     </t>
  </si>
  <si>
    <t>現在給水人口</t>
  </si>
  <si>
    <t>普及率</t>
  </si>
  <si>
    <t>（A）</t>
  </si>
  <si>
    <t>（B）</t>
  </si>
  <si>
    <t>（C）</t>
  </si>
  <si>
    <t>（D）</t>
  </si>
  <si>
    <t>D/A</t>
  </si>
  <si>
    <t>昭 和54年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</si>
  <si>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</si>
  <si>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</si>
  <si>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</si>
  <si>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</si>
  <si>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</si>
  <si>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</si>
  <si>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</si>
  <si>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</si>
  <si>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</si>
  <si>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</si>
  <si>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</si>
  <si>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</si>
  <si>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</si>
  <si>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</si>
  <si>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</si>
  <si>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t>
  </si>
  <si>
    <t>１６．保健所、市町村別の上水道普及状況（昭和54、55年度）</t>
  </si>
  <si>
    <t>住宅の種類、所有関係別の住宅数、世帯数、世帯人員、１住宅当たり居住室数、畳数、面積、１人当たり畳数及び１室当たり人員（昭和53年）</t>
  </si>
  <si>
    <t>本書の内容は、原則として昭和５５年（度）の事実について掲載した。</t>
  </si>
  <si>
    <t>昭和５７年７月</t>
  </si>
  <si>
    <t>昭和５５年　山形県統計年鑑</t>
  </si>
  <si>
    <t>市町村数及び市町村別の面積（昭和55、54年）</t>
  </si>
  <si>
    <t>市町村の廃置分合及び境界変更（昭和51～55年）</t>
  </si>
  <si>
    <t>市町村の合併状況（明治22年～昭和55年）</t>
  </si>
  <si>
    <t>降水量及び最深積雪（昭和54、55年）</t>
  </si>
  <si>
    <t>風速（昭和54、55年）</t>
  </si>
  <si>
    <t>平均雲量（昭和54、55年）</t>
  </si>
  <si>
    <t>湿度（昭和54、55年）</t>
  </si>
  <si>
    <t>日照時間（昭和54、55年）</t>
  </si>
  <si>
    <t>気温（昭和54、55年）</t>
  </si>
  <si>
    <t>人口の推移（大正9年～昭和55年）</t>
  </si>
  <si>
    <t>市町村別の人口推移（昭和50～55年）</t>
  </si>
  <si>
    <t>市町村別の人口動態（昭和54、55年）</t>
  </si>
  <si>
    <t>年齢、男女別人口（昭和55年）</t>
  </si>
  <si>
    <t>市町村別の年齢（５歳階級）別人口（昭和54、55年）</t>
  </si>
  <si>
    <t>人口の移動（昭和53、54、55年）</t>
  </si>
  <si>
    <t>市町村別の出生、死亡、死産、婚姻及び離婚数（昭和54、55年）</t>
  </si>
  <si>
    <t>市部、町村部別の労働力状態、産業（大分類）、年齢（５歳階級）、男女別15歳以上人口（昭和55年）</t>
  </si>
  <si>
    <t>市町村別の労働力状態、男女別15歳以上人口（昭和55年）</t>
  </si>
  <si>
    <t>市部、町村部別の産業（大分類）、従業上の地位、男女別15歳以上就業者数（昭和55年）</t>
  </si>
  <si>
    <t>就業、不就業状態、年齢（５歳階級）、男女別15歳以上人口（昭和54年）</t>
  </si>
  <si>
    <t>市町村別の世帯の種類、世帯人員別世帯数及び世帯人員（昭和55年）</t>
  </si>
  <si>
    <t>市町村別の世帯数推移（昭和50、52～55年）</t>
  </si>
  <si>
    <t>就業状態、産業（大分類）、従業上の地位、男女別有業者数（昭和54年）</t>
  </si>
  <si>
    <t>就業状態、職業（大分類）、従業上の地位、男女別有業者数（昭和54年）</t>
  </si>
  <si>
    <t>就業状態、年間就業日数又は週間就業時間、農・非農、従業上の地位、男女別有業者数（昭和54年）</t>
  </si>
  <si>
    <t>就業状態、産業（大分類）、所得、男女別自営業主及び雇用者数（昭和54年）</t>
  </si>
  <si>
    <t>就業希望意識、年齢、求職・非求職、従業上の地位、男女別有業者数（昭和54年）</t>
  </si>
  <si>
    <t>不就業状態、配偶関係、年令、就業希望の有無、希望する仕事の主・従の別、求職・非求職の別、就業希望時期、男女別無業者数（昭和54年）</t>
  </si>
  <si>
    <t>市町村別の地目別経営農家数及び経営耕地面積（昭和50～55年）</t>
  </si>
  <si>
    <t>市町村別農家の男女、年齢別世帯員数（昭和50～55年）</t>
  </si>
  <si>
    <t>市町村別農家の就業状態別16歳以上世帯員数（昭和50～55年）</t>
  </si>
  <si>
    <t>市町村別の専業、兼業、経営耕地規模別農家数（昭和50～55年）</t>
  </si>
  <si>
    <t>市町村別の農用機械所有農家数及び台数（昭和50～55年）</t>
  </si>
  <si>
    <t>市町村別の農業雇用労働雇入農家数及び人数（昭和50～55年）</t>
  </si>
  <si>
    <t>市町村別の水稲、陸稲の作付面積及び収穫量（昭和50～55年）</t>
  </si>
  <si>
    <t>市町村別の野菜、果樹、工芸作物の作付面積及び収穫量（昭和50～55年）</t>
  </si>
  <si>
    <t>市町村別の家畜等飼養農家数及び頭羽数（昭和50～55年）</t>
  </si>
  <si>
    <t>生乳生産量（昭和50～55年）</t>
  </si>
  <si>
    <t>農家経済（昭和50～55年度）</t>
  </si>
  <si>
    <t>農家経済の分析指標（昭和50～55年度）</t>
  </si>
  <si>
    <t>市町村別の男女別従業日数別自家農業従事者数（昭和53～55年）</t>
  </si>
  <si>
    <t>市町村別の農家の兼業種類別従事者数（昭和53～55年）</t>
  </si>
  <si>
    <t>地域別の県産米売渡状況（昭和53～55年）</t>
  </si>
  <si>
    <t>仕向先都道府県別の県産米搬出実績（昭和40～55年）</t>
  </si>
  <si>
    <t>市町村別の養蚕戸数、蚕種掃立数量、繭生産量及び桑園面積（昭和51～55年度）</t>
  </si>
  <si>
    <t>と畜場別のと畜頭数（昭和51～55年度）</t>
  </si>
  <si>
    <t>市町村別の林業世帯員数（農家世帯員）（昭和55年）</t>
  </si>
  <si>
    <t>市町村別の所有山林、保有山林がある林家数及び面積（昭和55年）</t>
  </si>
  <si>
    <t>市町村別の人工林率別林家数及び人工林面積（農家林家）（昭和55年）</t>
  </si>
  <si>
    <t>市町村別の林産物等種類別販売林家数（農家林家）（昭和55年）</t>
  </si>
  <si>
    <t>市町村別の林家の主業（農家林家）（昭和55年）</t>
  </si>
  <si>
    <t>保有山林の作業別林家数(農家林家）植林作業面積及び下刈り作業面積（昭和55年）</t>
  </si>
  <si>
    <t>市町村別の造林面積（昭和50～55年）</t>
  </si>
  <si>
    <t>林産物生産量（昭和50～55年）</t>
  </si>
  <si>
    <t>製材工場、生産及び出荷量（昭和50～55年）</t>
  </si>
  <si>
    <t>市町村別の林野面積及び森林面積（昭和55年）</t>
  </si>
  <si>
    <t>市町村別の目的別保安林面積（昭和50、55年度）</t>
  </si>
  <si>
    <t>支庁、地方事務所別林道（昭和50、55年度）</t>
  </si>
  <si>
    <t>国有林の林種別蓄積（昭和55年度）</t>
  </si>
  <si>
    <t>民有林の林種別蓄積（昭和55年度）</t>
  </si>
  <si>
    <t>経営体階層、漁業地区別の経営組織、出漁日数別経営体数及び最盛期の従事者数（海面漁業）（昭和50～55年）</t>
  </si>
  <si>
    <t>住宅の種類、所有関係、建て方、建築時期別の設備状況別住宅数（昭和53年）</t>
  </si>
  <si>
    <t>(1)個人所有分</t>
  </si>
  <si>
    <t>(2)共有分</t>
  </si>
  <si>
    <t>(1)野菜</t>
  </si>
  <si>
    <t>(2)果樹</t>
  </si>
  <si>
    <t>(3)工芸作物</t>
  </si>
  <si>
    <t>全国、東北７県別生活保護世帯数、人員及び保護率（昭和54、55年度）</t>
  </si>
  <si>
    <t>(1)素材生産量</t>
  </si>
  <si>
    <t>(2)木炭生産量</t>
  </si>
  <si>
    <t>(3)林野副産物生産量</t>
  </si>
  <si>
    <t>(1)製材工場数</t>
  </si>
  <si>
    <t>(2)製材用素材樹種別入荷量</t>
  </si>
  <si>
    <t>(3)製材量</t>
  </si>
  <si>
    <t>(4)用途別製材品出荷量</t>
  </si>
  <si>
    <t>第１８章　教育、文化及び宗教</t>
  </si>
  <si>
    <t>道路現況</t>
  </si>
  <si>
    <t>(1)建築主別</t>
  </si>
  <si>
    <t>(2)構造別</t>
  </si>
  <si>
    <t>(3)用途別</t>
  </si>
  <si>
    <t>(1)利用関係別</t>
  </si>
  <si>
    <t>(2)種類別</t>
  </si>
  <si>
    <t>(1)外かく施設</t>
  </si>
  <si>
    <t>(2)けい留施設</t>
  </si>
  <si>
    <t>(3)臨港鉄道</t>
  </si>
  <si>
    <t>(1)計画給水人口及び普及率</t>
  </si>
  <si>
    <t>(2)給水施設数及び給水人口</t>
  </si>
  <si>
    <t>第１０章　運輸及び通信</t>
  </si>
  <si>
    <t>第９章　電気、ガス及び水道</t>
  </si>
  <si>
    <t>(1)酒田港</t>
  </si>
  <si>
    <t>(2)鼠ヶ関港及び加茂港</t>
  </si>
  <si>
    <t>(1)発送数量</t>
  </si>
  <si>
    <t>(2)到着数量</t>
  </si>
  <si>
    <t>(1)事業者数</t>
  </si>
  <si>
    <t>(2)旅客輸送</t>
  </si>
  <si>
    <t>(3)貨物輸送</t>
  </si>
  <si>
    <t>(4)自家用自動車有償貸渡（レンタカー）</t>
  </si>
  <si>
    <t>(1)年別保有自動車数</t>
  </si>
  <si>
    <t>(2)市町村別保有自動車数</t>
  </si>
  <si>
    <t>第１１章　商業及び貿易</t>
  </si>
  <si>
    <t>(1)一般求職、求人及び就職</t>
  </si>
  <si>
    <t>(2)日雇求職、求人及び就労</t>
  </si>
  <si>
    <t>(1)発生件数及び参加人員</t>
  </si>
  <si>
    <t>(2)産業別発生件数及び参加人員（争議行為を伴うもの）</t>
  </si>
  <si>
    <t>(1)被保険者手帳交付数、印紙貼付枚数及び受給資格者票交付数</t>
  </si>
  <si>
    <t>(2)保険給付状況</t>
  </si>
  <si>
    <t>(1)社会保険事務所被保険者、保険料免除者及び福祉年金受給権者数</t>
  </si>
  <si>
    <t>(2)社会保険事務所別の市町村別拠出年金及び死亡一時金支給状況</t>
  </si>
  <si>
    <t>本書は、当課所管の各種統計資料を主とし、これに庁内各部課室及び、他官公庁団体、会社等から収集した資料もあわせ掲載した。</t>
  </si>
  <si>
    <t>山形県企画調整部統計調査課</t>
  </si>
  <si>
    <t>産業（中分類）、経営組織別事業所数及び従業上の地位別従業者数（昭和50、53年）</t>
  </si>
  <si>
    <t>市町村別の森林伐採面積（昭和45～54年）</t>
  </si>
  <si>
    <t>発電所及び認可出力（昭和54年度）</t>
  </si>
  <si>
    <t>地域別の従業者規模別商店数、年間商品販売額及び商品手持額（昭和51、54年）</t>
  </si>
  <si>
    <t>市町村別の産業（中分類）別商店数、従業者数、売場面積、年間商品販売額、修理料等及び商品手持額（昭和51、54年）</t>
  </si>
  <si>
    <t>市町村別の業種別飲食店数、従業者数及び年間販売額（昭和51、54年）</t>
  </si>
  <si>
    <t>市町村別の卸・小売業別商店数、従業者数及び年間商品販売額（昭和51、54年）</t>
  </si>
  <si>
    <t>第１４章　所得、物価及び家計</t>
  </si>
  <si>
    <t>(7)県内総支出(デフレーター）</t>
  </si>
  <si>
    <t>(1)業種別労災保険適用事業場成立状況</t>
  </si>
  <si>
    <t>(2)業種別保険収支状況</t>
  </si>
  <si>
    <t>(3)業種別労働基準監督署別給付支払状況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</si>
  <si>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</si>
  <si>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</si>
  <si>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</si>
  <si>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</si>
  <si>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</si>
  <si>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１</t>
  </si>
  <si>
    <t>２</t>
  </si>
  <si>
    <t>４</t>
  </si>
  <si>
    <t>５</t>
  </si>
  <si>
    <t>６</t>
  </si>
  <si>
    <t>７</t>
  </si>
  <si>
    <t>８</t>
  </si>
  <si>
    <t>昭和５７年７月</t>
  </si>
  <si>
    <t>国民年金（昭和55年度）</t>
  </si>
  <si>
    <t>社会福祉施設数、入所者数及び費用額（昭和55年度）</t>
  </si>
  <si>
    <t>(2)労働組合数及び組合員数（昭和46～55年）</t>
  </si>
  <si>
    <t>市町村別の小学校数、学級数、学年別児童数及び教員数（昭和54、55年度）</t>
  </si>
  <si>
    <t>市町村別中学校数、学級数、学年別生徒数及び教員数（昭和54、55年度）</t>
  </si>
  <si>
    <t>高等学校（昭和54、55年度）</t>
  </si>
  <si>
    <t>中学校卒業者の進学及び就職状況（昭和54、55年度）</t>
  </si>
  <si>
    <t>高等学校卒業者の進学及び就職状況（昭和54、55年度）</t>
  </si>
  <si>
    <t>市町村別中学校卒業者の産業別就職者数（昭和54、55年度）</t>
  </si>
  <si>
    <t>年齢別就学免除者数及び就学猶予者数（昭和54、55年度）</t>
  </si>
  <si>
    <t>学校種別学校数、学級数、生徒数、教員数及び職員数の推移（昭和50～55年度）</t>
  </si>
  <si>
    <t>盲学校、ろう学校及び養護学校の学校数、学級数、部科別児童・生徒数及び教員数（昭和54、55年度）</t>
  </si>
  <si>
    <t>専修学校</t>
  </si>
  <si>
    <t>(1)設置者別学校数・生徒数の推移</t>
  </si>
  <si>
    <t>(2)課程別学科数・生徒数・卒業者数</t>
  </si>
  <si>
    <t>各種学校</t>
  </si>
  <si>
    <t>テレビ受信契約数及び普及率（昭和55年度）</t>
  </si>
  <si>
    <t>幼稚園、小学校、中学校、高等学校別の疾病異常被患率（昭和53～55年）</t>
  </si>
  <si>
    <t>幼稚園、小学校、中学校、高等学校別の身長、体重、胸囲及び坐高の推移（昭和50～55年度）</t>
  </si>
  <si>
    <t>中学校及び高等学校卒業者の産業別就職者構成の推移（昭和45～55年）</t>
  </si>
  <si>
    <t>高等学校卒業者の職業別就職者数（昭和53～55年度）</t>
  </si>
  <si>
    <t>産業、県内外別高等学校卒業者の設置者、学科別就職者数（昭和45～55年）</t>
  </si>
  <si>
    <t>就職先都道府県別就職者数(高等学校）</t>
  </si>
  <si>
    <t>学科別・進学校別進学者数(高等学校）</t>
  </si>
  <si>
    <t>国籍別宿泊外客数等（昭和52～55年）</t>
  </si>
  <si>
    <t>(1)観光地別の県内外別観光者数（昭和53～55年度）</t>
  </si>
  <si>
    <t>(3)温泉観光地別観光者数（昭和55、54年度）</t>
  </si>
  <si>
    <t>(4)スキー場観光地別観光者数（昭和55、54年度）</t>
  </si>
  <si>
    <t>(5)名所旧跡観光地別観光者数（昭和55、54年度）</t>
  </si>
  <si>
    <t>(2)山岳観光地別観光者数（昭和55、54年度）</t>
  </si>
  <si>
    <t>(2)月別火災発生件数及び損害額（昭和52～55年）</t>
  </si>
  <si>
    <t>稲作被害（昭和54、55年）</t>
  </si>
  <si>
    <t>業種別の事業規模、起因物別労働災害被災者数（昭和54、55年度）</t>
  </si>
  <si>
    <t>公害苦情件数（昭和54、55年度）</t>
  </si>
  <si>
    <t>災害建築物（居住住宅）の床面積及び損害見積額（昭和54、55年）</t>
  </si>
  <si>
    <t>蚕桑被害（昭和55、54年）</t>
  </si>
  <si>
    <t>道路交通事故発生件数及び死傷者数（昭和55、54年）</t>
  </si>
  <si>
    <t>(2)月別支出額</t>
  </si>
  <si>
    <t>(1)所得総額</t>
  </si>
  <si>
    <t>(2)１人当たり所得</t>
  </si>
  <si>
    <t>(3)産業別県内純生産</t>
  </si>
  <si>
    <t>(4)県民所得の分配</t>
  </si>
  <si>
    <t>(5)県民総支出</t>
  </si>
  <si>
    <t>(6)実質県民総支出</t>
  </si>
  <si>
    <t>(8)個人勘定</t>
  </si>
  <si>
    <t>(2)国民所得の分配</t>
  </si>
  <si>
    <t>(2)果実</t>
  </si>
  <si>
    <t>第１５章　公務員、選挙、司法及び公安</t>
  </si>
  <si>
    <t>(1)警察職員数</t>
  </si>
  <si>
    <t>(2)警察署別管轄区域等</t>
  </si>
  <si>
    <t>(1)登記</t>
  </si>
  <si>
    <t>(2)謄、抄本交付等数</t>
  </si>
  <si>
    <t>(1)山形地方裁判所管内簡易裁判所</t>
  </si>
  <si>
    <t>(2)山形地方裁判所、同管内支部</t>
  </si>
  <si>
    <t>(3)刑事事件中のその他の事件数</t>
  </si>
  <si>
    <t>(1)総括</t>
  </si>
  <si>
    <t>(2)家事審判事件数</t>
  </si>
  <si>
    <t>(3)家事調停事件数</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</si>
  <si>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</si>
  <si>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</si>
  <si>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</si>
  <si>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</si>
  <si>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</si>
  <si>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</si>
  <si>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</si>
  <si>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</si>
  <si>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</si>
  <si>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</si>
  <si>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</si>
  <si>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</si>
  <si>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</si>
  <si>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</si>
  <si>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</si>
  <si>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</si>
  <si>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</si>
  <si>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</si>
  <si>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</si>
  <si>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</si>
  <si>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</si>
  <si>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</si>
  <si>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</si>
  <si>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</si>
  <si>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</si>
  <si>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</si>
  <si>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</si>
  <si>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</si>
  <si>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</si>
  <si>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</si>
  <si>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</si>
  <si>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</si>
  <si>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</si>
  <si>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</si>
  <si>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</si>
  <si>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</si>
  <si>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</si>
  <si>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</si>
  <si>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</si>
  <si>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産業連関表（昭和50年）</t>
  </si>
  <si>
    <t>(1)山形県生産者価格評価産業連関表（20部門）</t>
  </si>
  <si>
    <t>(2)投入係数表（20部門）</t>
  </si>
  <si>
    <t>(3)逆行列係数表（20部門）</t>
  </si>
  <si>
    <t>第１９章　観光</t>
  </si>
  <si>
    <t>観光者数</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</si>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</sst>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0;&quot;△ &quot;0"/>
    <numFmt numFmtId="183" formatCode="#,##0.0;[Red]\-#,##0.0"/>
    <numFmt numFmtId="184" formatCode="#,##0.0;&quot;△ &quot;#,##0.0"/>
    <numFmt numFmtId="185" formatCode="0_);[Red]\(0\)"/>
    <numFmt numFmtId="186" formatCode="\-"/>
    <numFmt numFmtId="187" formatCode="#,##0.0"/>
    <numFmt numFmtId="188" formatCode="_ * #,##0.0_ ;_ * \-#,##0.0_ ;_ * &quot;-&quot;?_ ;_ @_ "/>
    <numFmt numFmtId="189" formatCode="#,##0.0_);[Red]\(#,##0.0\)"/>
    <numFmt numFmtId="190" formatCode="0.0"/>
    <numFmt numFmtId="191" formatCode="_ * #,##0.0_ ;_ * \-#,##0.0_ ;_ * &quot;-&quot;_ ;_ @_ "/>
    <numFmt numFmtId="192" formatCode="\(#,##0\)"/>
    <numFmt numFmtId="193" formatCode="_ * #,##0_ ;_ * \-#,##0_ ;_ * &quot;…&quot;_ ;_ @_ "/>
    <numFmt numFmtId="194" formatCode="0_);\(0\)"/>
    <numFmt numFmtId="195" formatCode="0.0_ "/>
    <numFmt numFmtId="196" formatCode="\$#,##0_);\(#,##0\)"/>
    <numFmt numFmtId="197" formatCode="_ * #,##0_ ;_ * \-#,##0_ ;_ * &quot;x&quot;_ ;_ @_ "/>
    <numFmt numFmtId="198" formatCode="\(#\)"/>
    <numFmt numFmtId="199" formatCode="_ * #,##0_ ;_ * \-#,##0_ ;_ * &quot;-&quot;?_ ;_ @_ "/>
    <numFmt numFmtId="200" formatCode="0.00000"/>
    <numFmt numFmtId="201" formatCode="0.0000"/>
    <numFmt numFmtId="202" formatCode="0.000"/>
    <numFmt numFmtId="203" formatCode="#,##0.00_ ;[Red]\-#,##0.00\ "/>
    <numFmt numFmtId="204" formatCode="0.00_);[Red]\(0.00\)"/>
    <numFmt numFmtId="205" formatCode="#,##0.000;[Red]\-#,##0.000"/>
    <numFmt numFmtId="206" formatCode="0.0_);[Red]\(0.0\)"/>
    <numFmt numFmtId="207" formatCode="#,##0.0_ ;[Red]\-#,##0.0\ "/>
    <numFmt numFmtId="208" formatCode="0.0;&quot;△ &quot;0.0"/>
    <numFmt numFmtId="209" formatCode="_ * #,##0.00_ ;_ * \-#,##0.00_ ;_ * &quot;-&quot;_ ;_ @_ "/>
    <numFmt numFmtId="210" formatCode="_ * #,##0_ ;_ * \-#,##0_ ;_ * &quot;0&quot;_ ;_ @_ "/>
    <numFmt numFmtId="211" formatCode="\(#,###\)"/>
    <numFmt numFmtId="212" formatCode="0_ "/>
    <numFmt numFmtId="213" formatCode="#,##0.00;&quot;△ &quot;#,##0.00"/>
    <numFmt numFmtId="214" formatCode="_ * #,##0.0_ ;_ * \-#,##0.0_ ;_ * &quot;-&quot;??_ ;_ @_ "/>
    <numFmt numFmtId="215" formatCode="_ * \(#,##0\)_ ;_ * \-#,##0_ ;_ * &quot;-&quot;_ ;_ @_ "/>
    <numFmt numFmtId="216" formatCode="#,##0.0000;[Red]\-#,##0.0000"/>
    <numFmt numFmtId="217" formatCode="\(0\)"/>
    <numFmt numFmtId="218" formatCode="#,##0\ ;&quot;△ &quot;#,##0"/>
    <numFmt numFmtId="219" formatCode="#,##0\ ;&quot;△ &quot;#,##0\ "/>
  </numFmts>
  <fonts count="2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9"/>
      <name val="ＭＳ 明朝"/>
      <family val="1"/>
    </font>
    <font>
      <b/>
      <sz val="10"/>
      <name val="ＭＳ 明朝"/>
      <family val="1"/>
    </font>
    <font>
      <b/>
      <sz val="9"/>
      <name val="ＭＳ 明朝"/>
      <family val="1"/>
    </font>
    <font>
      <sz val="10"/>
      <color indexed="10"/>
      <name val="ＭＳ 明朝"/>
      <family val="1"/>
    </font>
    <font>
      <b/>
      <sz val="9"/>
      <name val="ＭＳ Ｐゴシック"/>
      <family val="3"/>
    </font>
    <font>
      <sz val="9"/>
      <color indexed="10"/>
      <name val="ＭＳ 明朝"/>
      <family val="1"/>
    </font>
    <font>
      <b/>
      <sz val="9"/>
      <color indexed="10"/>
      <name val="ＭＳ 明朝"/>
      <family val="1"/>
    </font>
    <font>
      <sz val="11"/>
      <name val="ＭＳ 明朝"/>
      <family val="1"/>
    </font>
    <font>
      <sz val="9"/>
      <name val="ＭＳ Ｐゴシック"/>
      <family val="3"/>
    </font>
    <font>
      <b/>
      <sz val="11"/>
      <name val="ＭＳ Ｐゴシック"/>
      <family val="3"/>
    </font>
    <font>
      <sz val="8"/>
      <name val="ＭＳ 明朝"/>
      <family val="1"/>
    </font>
    <font>
      <sz val="8"/>
      <name val="ＭＳ Ｐゴシック"/>
      <family val="3"/>
    </font>
    <font>
      <sz val="10"/>
      <name val="ＭＳ Ｐゴシック"/>
      <family val="3"/>
    </font>
    <font>
      <b/>
      <sz val="11"/>
      <name val="ＭＳ 明朝"/>
      <family val="1"/>
    </font>
    <font>
      <b/>
      <sz val="9"/>
      <name val="ＭＳ ゴシック"/>
      <family val="3"/>
    </font>
    <font>
      <sz val="10"/>
      <name val="ＭＳ ゴシック"/>
      <family val="3"/>
    </font>
    <font>
      <sz val="11"/>
      <name val="ＭＳ Ｐ明朝"/>
      <family val="1"/>
    </font>
    <font>
      <b/>
      <sz val="9"/>
      <color indexed="9"/>
      <name val="ＭＳ 明朝"/>
      <family val="1"/>
    </font>
  </fonts>
  <fills count="3">
    <fill>
      <patternFill/>
    </fill>
    <fill>
      <patternFill patternType="gray125"/>
    </fill>
    <fill>
      <patternFill patternType="solid">
        <fgColor indexed="22"/>
        <bgColor indexed="64"/>
      </patternFill>
    </fill>
  </fills>
  <borders count="39">
    <border>
      <left/>
      <right/>
      <top/>
      <bottom/>
      <diagonal/>
    </border>
    <border>
      <left style="thin"/>
      <right>
        <color indexed="63"/>
      </right>
      <top style="double"/>
      <bottom style="thin"/>
    </border>
    <border>
      <left style="thin"/>
      <right style="thin"/>
      <top style="double"/>
      <bottom style="thin"/>
    </border>
    <border>
      <left>
        <color indexed="63"/>
      </left>
      <right style="thin"/>
      <top style="double"/>
      <bottom style="thin"/>
    </border>
    <border>
      <left style="double"/>
      <right>
        <color indexed="63"/>
      </right>
      <top style="double"/>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style="thin"/>
      <right style="double"/>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style="hair"/>
      <top style="double"/>
      <bottom style="thin"/>
    </border>
    <border>
      <left>
        <color indexed="63"/>
      </left>
      <right style="double"/>
      <top style="thin"/>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hair"/>
      <bottom style="thin"/>
    </border>
    <border>
      <left>
        <color indexed="63"/>
      </left>
      <right style="double"/>
      <top style="double"/>
      <bottom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style="thin"/>
      <top>
        <color indexed="63"/>
      </top>
      <bottom style="double"/>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724">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3" applyNumberFormat="1" applyFont="1" applyFill="1" applyAlignment="1">
      <alignment vertical="center"/>
      <protection/>
    </xf>
    <xf numFmtId="49" fontId="1" fillId="0" borderId="0" xfId="53" applyNumberFormat="1" applyFont="1" applyFill="1" applyAlignment="1">
      <alignment/>
      <protection/>
    </xf>
    <xf numFmtId="0" fontId="1" fillId="0" borderId="0" xfId="0" applyFont="1" applyFill="1" applyAlignment="1">
      <alignment vertical="center" wrapText="1"/>
    </xf>
    <xf numFmtId="0" fontId="1" fillId="0" borderId="0" xfId="53" applyFont="1" applyFill="1" applyAlignment="1">
      <alignment vertical="center" wrapText="1"/>
      <protection/>
    </xf>
    <xf numFmtId="0" fontId="1" fillId="0" borderId="0" xfId="53" applyFont="1" applyFill="1" applyAlignment="1">
      <alignment vertical="center"/>
      <protection/>
    </xf>
    <xf numFmtId="0" fontId="1" fillId="2" borderId="0" xfId="0" applyFont="1" applyFill="1" applyAlignment="1">
      <alignment vertical="center"/>
    </xf>
    <xf numFmtId="49" fontId="1" fillId="2" borderId="0" xfId="53" applyNumberFormat="1" applyFont="1" applyFill="1" applyAlignment="1">
      <alignment vertical="center"/>
      <protection/>
    </xf>
    <xf numFmtId="49" fontId="1" fillId="2" borderId="0" xfId="53" applyNumberFormat="1" applyFont="1" applyFill="1" applyAlignment="1">
      <alignment/>
      <protection/>
    </xf>
    <xf numFmtId="0" fontId="1" fillId="2" borderId="0" xfId="0" applyFont="1" applyFill="1" applyAlignment="1">
      <alignment vertical="center" wrapText="1"/>
    </xf>
    <xf numFmtId="0" fontId="1" fillId="2" borderId="0" xfId="53" applyFont="1" applyFill="1" applyAlignment="1">
      <alignment vertical="center" wrapText="1"/>
      <protection/>
    </xf>
    <xf numFmtId="0" fontId="1" fillId="2" borderId="0" xfId="53"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8"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2" xfId="17" applyFont="1" applyBorder="1" applyAlignment="1">
      <alignment horizontal="center" vertical="center"/>
    </xf>
    <xf numFmtId="38" fontId="1" fillId="0" borderId="3" xfId="17" applyFont="1" applyBorder="1" applyAlignment="1">
      <alignment horizontal="distributed" vertical="center"/>
    </xf>
    <xf numFmtId="38" fontId="1"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6" xfId="17" applyFont="1" applyBorder="1" applyAlignment="1">
      <alignment horizontal="distributed" vertical="center"/>
    </xf>
    <xf numFmtId="38" fontId="9" fillId="0" borderId="7" xfId="17" applyFont="1" applyBorder="1" applyAlignment="1">
      <alignment horizontal="distributed" vertical="center"/>
    </xf>
    <xf numFmtId="38" fontId="9" fillId="0" borderId="0" xfId="17" applyFont="1" applyBorder="1" applyAlignment="1">
      <alignment horizontal="distributed" vertical="center"/>
    </xf>
    <xf numFmtId="38" fontId="1" fillId="0" borderId="8" xfId="17" applyFont="1" applyBorder="1" applyAlignment="1">
      <alignment horizontal="distributed" vertical="center"/>
    </xf>
    <xf numFmtId="38" fontId="1" fillId="0" borderId="5" xfId="17" applyFont="1" applyBorder="1" applyAlignment="1">
      <alignment vertical="center"/>
    </xf>
    <xf numFmtId="38" fontId="1" fillId="0" borderId="7" xfId="17" applyFont="1" applyBorder="1" applyAlignment="1">
      <alignment vertical="center"/>
    </xf>
    <xf numFmtId="38" fontId="1" fillId="0" borderId="7" xfId="17" applyFont="1" applyFill="1" applyBorder="1" applyAlignment="1">
      <alignment vertical="center"/>
    </xf>
    <xf numFmtId="38" fontId="1" fillId="0" borderId="9" xfId="17" applyFont="1" applyBorder="1" applyAlignment="1">
      <alignment vertical="center"/>
    </xf>
    <xf numFmtId="38" fontId="1" fillId="0" borderId="5" xfId="17" applyFont="1" applyBorder="1" applyAlignment="1">
      <alignment horizontal="distributed" vertical="center"/>
    </xf>
    <xf numFmtId="38" fontId="1" fillId="0" borderId="0" xfId="17" applyFont="1" applyBorder="1" applyAlignment="1">
      <alignment horizontal="distributed" vertical="center"/>
    </xf>
    <xf numFmtId="38" fontId="1" fillId="0" borderId="10" xfId="17" applyFont="1" applyBorder="1" applyAlignment="1">
      <alignment horizontal="distributed" vertical="center"/>
    </xf>
    <xf numFmtId="38" fontId="1" fillId="0" borderId="11" xfId="17" applyFont="1" applyBorder="1" applyAlignment="1">
      <alignment vertical="center"/>
    </xf>
    <xf numFmtId="38" fontId="10" fillId="0" borderId="5" xfId="17" applyFont="1" applyBorder="1" applyAlignment="1">
      <alignment horizontal="right" vertical="center"/>
    </xf>
    <xf numFmtId="38" fontId="10" fillId="0" borderId="0" xfId="17" applyFont="1" applyBorder="1" applyAlignment="1">
      <alignment horizontal="right" vertical="center"/>
    </xf>
    <xf numFmtId="38" fontId="10" fillId="0" borderId="0" xfId="17" applyFont="1" applyFill="1" applyBorder="1" applyAlignment="1">
      <alignment horizontal="right" vertical="center"/>
    </xf>
    <xf numFmtId="38" fontId="1" fillId="0" borderId="10" xfId="17" applyFont="1" applyBorder="1" applyAlignment="1">
      <alignment vertical="center"/>
    </xf>
    <xf numFmtId="38" fontId="1" fillId="0" borderId="0" xfId="17" applyFont="1" applyBorder="1" applyAlignment="1">
      <alignment horizontal="right" vertical="center"/>
    </xf>
    <xf numFmtId="38" fontId="1" fillId="0" borderId="12" xfId="17" applyFont="1" applyBorder="1" applyAlignment="1">
      <alignment horizontal="distributed" vertical="center"/>
    </xf>
    <xf numFmtId="38" fontId="1" fillId="0" borderId="12" xfId="17" applyFont="1" applyBorder="1" applyAlignment="1">
      <alignment vertical="center"/>
    </xf>
    <xf numFmtId="38" fontId="1" fillId="0" borderId="13" xfId="17" applyFont="1" applyBorder="1" applyAlignment="1">
      <alignment vertical="center"/>
    </xf>
    <xf numFmtId="38" fontId="1" fillId="0" borderId="13" xfId="17" applyFont="1" applyBorder="1" applyAlignment="1">
      <alignment horizontal="right" vertical="center"/>
    </xf>
    <xf numFmtId="38" fontId="1" fillId="0" borderId="14" xfId="17" applyFont="1" applyBorder="1" applyAlignment="1">
      <alignment horizontal="distributed" vertical="center"/>
    </xf>
    <xf numFmtId="38" fontId="1" fillId="0" borderId="15" xfId="17" applyFont="1" applyBorder="1" applyAlignment="1">
      <alignment vertical="center"/>
    </xf>
    <xf numFmtId="38" fontId="8" fillId="0" borderId="0" xfId="17" applyFont="1" applyBorder="1" applyAlignment="1">
      <alignment horizontal="left" vertical="center"/>
    </xf>
    <xf numFmtId="38" fontId="1" fillId="0" borderId="0" xfId="17" applyFont="1" applyBorder="1" applyAlignment="1">
      <alignment horizontal="left" vertical="center"/>
    </xf>
    <xf numFmtId="0" fontId="1" fillId="0" borderId="0" xfId="21" applyFont="1" applyFill="1" applyAlignment="1">
      <alignment vertical="center"/>
      <protection/>
    </xf>
    <xf numFmtId="0" fontId="7" fillId="0" borderId="0" xfId="21" applyFont="1" applyFill="1" applyAlignment="1">
      <alignment vertical="center"/>
      <protection/>
    </xf>
    <xf numFmtId="0" fontId="11" fillId="0" borderId="0" xfId="21" applyFont="1" applyFill="1" applyAlignment="1">
      <alignment horizontal="center" vertical="center"/>
      <protection/>
    </xf>
    <xf numFmtId="0" fontId="1" fillId="0" borderId="0" xfId="21" applyFont="1" applyFill="1" applyBorder="1" applyAlignment="1">
      <alignment vertical="center"/>
      <protection/>
    </xf>
    <xf numFmtId="0" fontId="1" fillId="0" borderId="0" xfId="21" applyFont="1" applyFill="1" applyBorder="1" applyAlignment="1">
      <alignment horizontal="centerContinuous" vertical="center"/>
      <protection/>
    </xf>
    <xf numFmtId="0" fontId="8" fillId="0" borderId="0" xfId="21" applyFont="1" applyFill="1" applyAlignment="1">
      <alignment horizontal="right" vertical="center"/>
      <protection/>
    </xf>
    <xf numFmtId="0" fontId="1" fillId="0" borderId="2" xfId="21" applyFont="1" applyFill="1" applyBorder="1" applyAlignment="1">
      <alignment horizontal="center" vertical="center"/>
      <protection/>
    </xf>
    <xf numFmtId="0" fontId="1" fillId="0" borderId="5" xfId="21" applyFont="1" applyFill="1" applyBorder="1" applyAlignment="1">
      <alignment horizontal="center" vertical="center"/>
      <protection/>
    </xf>
    <xf numFmtId="0" fontId="1" fillId="0" borderId="11" xfId="21" applyFont="1" applyFill="1" applyBorder="1" applyAlignment="1">
      <alignment horizontal="center" vertical="center"/>
      <protection/>
    </xf>
    <xf numFmtId="0" fontId="1" fillId="0" borderId="6" xfId="21" applyFont="1" applyFill="1" applyBorder="1" applyAlignment="1">
      <alignment horizontal="center" vertical="center"/>
      <protection/>
    </xf>
    <xf numFmtId="0" fontId="1" fillId="0" borderId="7" xfId="21" applyFont="1" applyFill="1" applyBorder="1" applyAlignment="1">
      <alignment horizontal="center" vertical="center"/>
      <protection/>
    </xf>
    <xf numFmtId="0" fontId="1" fillId="0" borderId="9" xfId="21" applyFont="1" applyFill="1" applyBorder="1" applyAlignment="1">
      <alignment horizontal="center" vertical="center"/>
      <protection/>
    </xf>
    <xf numFmtId="41" fontId="1" fillId="0" borderId="0" xfId="17" applyNumberFormat="1" applyFont="1" applyFill="1" applyAlignment="1">
      <alignment vertical="center"/>
    </xf>
    <xf numFmtId="41" fontId="1" fillId="0" borderId="5" xfId="17" applyNumberFormat="1" applyFont="1" applyFill="1" applyBorder="1" applyAlignment="1">
      <alignment horizontal="center" vertical="center"/>
    </xf>
    <xf numFmtId="41" fontId="1" fillId="0" borderId="0" xfId="17" applyNumberFormat="1" applyFont="1" applyFill="1" applyBorder="1" applyAlignment="1">
      <alignment horizontal="center" vertical="center"/>
    </xf>
    <xf numFmtId="41" fontId="1" fillId="0" borderId="0" xfId="17" applyNumberFormat="1" applyFont="1" applyFill="1" applyBorder="1" applyAlignment="1">
      <alignment vertical="center"/>
    </xf>
    <xf numFmtId="41" fontId="1" fillId="0" borderId="11" xfId="17" applyNumberFormat="1" applyFont="1" applyFill="1" applyBorder="1" applyAlignment="1">
      <alignment horizontal="center" vertical="center"/>
    </xf>
    <xf numFmtId="0" fontId="1" fillId="0" borderId="5" xfId="21" applyFont="1" applyFill="1" applyBorder="1" applyAlignment="1">
      <alignment horizontal="distributed" vertical="center"/>
      <protection/>
    </xf>
    <xf numFmtId="0" fontId="0" fillId="0" borderId="11" xfId="21" applyFill="1" applyBorder="1" applyAlignment="1">
      <alignment horizontal="distributed" vertical="center"/>
      <protection/>
    </xf>
    <xf numFmtId="0" fontId="1" fillId="0" borderId="0" xfId="21" applyFont="1" applyFill="1" applyBorder="1" applyAlignment="1">
      <alignment horizontal="center" vertical="center"/>
      <protection/>
    </xf>
    <xf numFmtId="0" fontId="10" fillId="0" borderId="0" xfId="21" applyFont="1" applyFill="1" applyAlignment="1">
      <alignment vertical="center"/>
      <protection/>
    </xf>
    <xf numFmtId="41" fontId="10" fillId="0" borderId="5" xfId="21" applyNumberFormat="1" applyFont="1" applyFill="1" applyBorder="1" applyAlignment="1">
      <alignment vertical="center"/>
      <protection/>
    </xf>
    <xf numFmtId="41" fontId="10" fillId="0" borderId="0" xfId="21" applyNumberFormat="1" applyFont="1" applyFill="1" applyBorder="1" applyAlignment="1">
      <alignment horizontal="right" vertical="center"/>
      <protection/>
    </xf>
    <xf numFmtId="41" fontId="10" fillId="0" borderId="11" xfId="21" applyNumberFormat="1" applyFont="1" applyFill="1" applyBorder="1" applyAlignment="1">
      <alignment horizontal="right" vertical="center"/>
      <protection/>
    </xf>
    <xf numFmtId="0" fontId="8" fillId="0" borderId="0" xfId="21" applyFont="1" applyFill="1" applyAlignment="1">
      <alignment vertical="center"/>
      <protection/>
    </xf>
    <xf numFmtId="0" fontId="8" fillId="0" borderId="5" xfId="21" applyFont="1" applyFill="1" applyBorder="1" applyAlignment="1">
      <alignment horizontal="distributed" vertical="center"/>
      <protection/>
    </xf>
    <xf numFmtId="0" fontId="8" fillId="0" borderId="11" xfId="21" applyFont="1" applyFill="1" applyBorder="1" applyAlignment="1">
      <alignment horizontal="distributed" vertical="center"/>
      <protection/>
    </xf>
    <xf numFmtId="180" fontId="8" fillId="0" borderId="5" xfId="21" applyNumberFormat="1" applyFont="1" applyFill="1" applyBorder="1" applyAlignment="1">
      <alignment vertical="center"/>
      <protection/>
    </xf>
    <xf numFmtId="41" fontId="13" fillId="0" borderId="0" xfId="21" applyNumberFormat="1" applyFont="1" applyFill="1" applyBorder="1" applyAlignment="1">
      <alignment horizontal="right" vertical="center"/>
      <protection/>
    </xf>
    <xf numFmtId="41" fontId="13" fillId="0" borderId="11" xfId="21" applyNumberFormat="1" applyFont="1" applyFill="1" applyBorder="1" applyAlignment="1">
      <alignment horizontal="right" vertical="center"/>
      <protection/>
    </xf>
    <xf numFmtId="41" fontId="10" fillId="0" borderId="0" xfId="21" applyNumberFormat="1" applyFont="1" applyFill="1" applyAlignment="1">
      <alignment vertical="center"/>
      <protection/>
    </xf>
    <xf numFmtId="41" fontId="10" fillId="0" borderId="0" xfId="17" applyNumberFormat="1" applyFont="1" applyFill="1" applyBorder="1" applyAlignment="1">
      <alignment horizontal="right" vertical="center"/>
    </xf>
    <xf numFmtId="41" fontId="10" fillId="0" borderId="11" xfId="17" applyNumberFormat="1" applyFont="1" applyFill="1" applyBorder="1" applyAlignment="1">
      <alignment horizontal="right" vertical="center"/>
    </xf>
    <xf numFmtId="41" fontId="10" fillId="0" borderId="5" xfId="17" applyNumberFormat="1" applyFont="1" applyFill="1" applyBorder="1" applyAlignment="1">
      <alignment horizontal="distributed" vertical="center"/>
    </xf>
    <xf numFmtId="41" fontId="10" fillId="0" borderId="11" xfId="17" applyNumberFormat="1" applyFont="1" applyFill="1" applyBorder="1" applyAlignment="1">
      <alignment horizontal="distributed" vertical="center"/>
    </xf>
    <xf numFmtId="41" fontId="14" fillId="0" borderId="0" xfId="17" applyNumberFormat="1" applyFont="1" applyFill="1" applyBorder="1" applyAlignment="1">
      <alignment horizontal="right" vertical="center"/>
    </xf>
    <xf numFmtId="41" fontId="14" fillId="0" borderId="11" xfId="17" applyNumberFormat="1" applyFont="1" applyFill="1" applyBorder="1" applyAlignment="1">
      <alignment horizontal="right" vertical="center"/>
    </xf>
    <xf numFmtId="0" fontId="1" fillId="0" borderId="5" xfId="21" applyFont="1" applyFill="1" applyBorder="1" applyAlignment="1">
      <alignment vertical="center"/>
      <protection/>
    </xf>
    <xf numFmtId="38" fontId="1" fillId="0" borderId="11" xfId="17" applyFont="1" applyFill="1" applyBorder="1" applyAlignment="1">
      <alignment vertical="center"/>
    </xf>
    <xf numFmtId="38" fontId="10" fillId="0" borderId="5" xfId="17" applyFont="1" applyFill="1" applyBorder="1" applyAlignment="1">
      <alignment horizontal="right" vertical="center"/>
    </xf>
    <xf numFmtId="41" fontId="8" fillId="0" borderId="0" xfId="17" applyNumberFormat="1" applyFont="1" applyFill="1" applyBorder="1" applyAlignment="1">
      <alignment horizontal="right" vertical="center"/>
    </xf>
    <xf numFmtId="41" fontId="8" fillId="0" borderId="11" xfId="17" applyNumberFormat="1" applyFont="1" applyFill="1" applyBorder="1" applyAlignment="1">
      <alignment horizontal="right" vertical="center"/>
    </xf>
    <xf numFmtId="38" fontId="1" fillId="0" borderId="11" xfId="17" applyFont="1" applyFill="1" applyBorder="1" applyAlignment="1">
      <alignment horizontal="distributed" vertical="center"/>
    </xf>
    <xf numFmtId="41" fontId="1" fillId="0" borderId="5" xfId="17" applyNumberFormat="1" applyFont="1" applyFill="1" applyBorder="1" applyAlignment="1">
      <alignment vertical="center"/>
    </xf>
    <xf numFmtId="41" fontId="1" fillId="0" borderId="0" xfId="17" applyNumberFormat="1" applyFont="1" applyFill="1" applyBorder="1" applyAlignment="1">
      <alignment horizontal="right" vertical="center"/>
    </xf>
    <xf numFmtId="41" fontId="1" fillId="0" borderId="11" xfId="17" applyNumberFormat="1" applyFont="1" applyFill="1" applyBorder="1" applyAlignment="1">
      <alignment vertical="center"/>
    </xf>
    <xf numFmtId="38" fontId="1" fillId="0" borderId="0" xfId="17" applyFont="1" applyFill="1" applyBorder="1" applyAlignment="1">
      <alignment vertical="center"/>
    </xf>
    <xf numFmtId="41" fontId="1" fillId="0" borderId="11" xfId="17" applyNumberFormat="1" applyFont="1" applyFill="1" applyBorder="1" applyAlignment="1">
      <alignment horizontal="right" vertical="center"/>
    </xf>
    <xf numFmtId="0" fontId="1" fillId="0" borderId="12" xfId="21" applyFont="1" applyFill="1" applyBorder="1" applyAlignment="1">
      <alignment vertical="center"/>
      <protection/>
    </xf>
    <xf numFmtId="38" fontId="1" fillId="0" borderId="15" xfId="17" applyFont="1" applyFill="1" applyBorder="1" applyAlignment="1">
      <alignment horizontal="distributed" vertical="center"/>
    </xf>
    <xf numFmtId="41" fontId="1" fillId="0" borderId="12" xfId="17" applyNumberFormat="1" applyFont="1" applyFill="1" applyBorder="1" applyAlignment="1">
      <alignment vertical="center"/>
    </xf>
    <xf numFmtId="41" fontId="1" fillId="0" borderId="13" xfId="17" applyNumberFormat="1" applyFont="1" applyFill="1" applyBorder="1" applyAlignment="1">
      <alignment vertical="center"/>
    </xf>
    <xf numFmtId="41" fontId="1" fillId="0" borderId="13" xfId="17" applyNumberFormat="1" applyFont="1" applyFill="1" applyBorder="1" applyAlignment="1">
      <alignment horizontal="right" vertical="center"/>
    </xf>
    <xf numFmtId="41" fontId="1" fillId="0" borderId="15" xfId="17" applyNumberFormat="1" applyFont="1" applyFill="1" applyBorder="1" applyAlignment="1">
      <alignment horizontal="right" vertical="center"/>
    </xf>
    <xf numFmtId="0" fontId="1" fillId="0" borderId="0" xfId="22" applyFont="1" applyFill="1">
      <alignment/>
      <protection/>
    </xf>
    <xf numFmtId="0" fontId="7" fillId="0" borderId="0" xfId="22" applyFont="1" applyFill="1">
      <alignment/>
      <protection/>
    </xf>
    <xf numFmtId="38" fontId="0" fillId="0" borderId="0" xfId="17" applyFill="1" applyAlignment="1">
      <alignment/>
    </xf>
    <xf numFmtId="38" fontId="1" fillId="0" borderId="0" xfId="17" applyFont="1" applyFill="1" applyAlignment="1">
      <alignment/>
    </xf>
    <xf numFmtId="0" fontId="1" fillId="0" borderId="0" xfId="22" applyFont="1" applyFill="1" applyBorder="1">
      <alignment/>
      <protection/>
    </xf>
    <xf numFmtId="38" fontId="15" fillId="0" borderId="0" xfId="17" applyFont="1" applyFill="1" applyAlignment="1">
      <alignment/>
    </xf>
    <xf numFmtId="0" fontId="15" fillId="0" borderId="0" xfId="22" applyFont="1" applyFill="1">
      <alignment/>
      <protection/>
    </xf>
    <xf numFmtId="38" fontId="1" fillId="0" borderId="0" xfId="17" applyFont="1" applyFill="1" applyAlignment="1">
      <alignment horizontal="right"/>
    </xf>
    <xf numFmtId="0" fontId="1" fillId="0" borderId="0" xfId="22" applyFont="1" applyFill="1" applyBorder="1" applyAlignment="1">
      <alignment horizontal="right"/>
      <protection/>
    </xf>
    <xf numFmtId="0" fontId="1" fillId="0" borderId="5" xfId="22" applyFont="1" applyFill="1" applyBorder="1" applyAlignment="1">
      <alignment horizontal="center"/>
      <protection/>
    </xf>
    <xf numFmtId="0" fontId="1" fillId="0" borderId="0" xfId="22" applyFont="1" applyFill="1" applyBorder="1" applyAlignment="1">
      <alignment horizontal="center"/>
      <protection/>
    </xf>
    <xf numFmtId="38" fontId="1" fillId="0" borderId="12" xfId="17" applyFont="1" applyFill="1" applyBorder="1" applyAlignment="1">
      <alignment horizontal="center" vertical="center"/>
    </xf>
    <xf numFmtId="38" fontId="1" fillId="0" borderId="15" xfId="17" applyFont="1" applyFill="1" applyBorder="1" applyAlignment="1">
      <alignment horizontal="center" vertical="center"/>
    </xf>
    <xf numFmtId="0" fontId="1" fillId="0" borderId="16" xfId="22" applyFont="1" applyFill="1" applyBorder="1" applyAlignment="1">
      <alignment horizontal="center" vertical="center"/>
      <protection/>
    </xf>
    <xf numFmtId="38" fontId="1" fillId="0" borderId="16" xfId="17" applyFont="1" applyFill="1" applyBorder="1" applyAlignment="1">
      <alignment horizontal="center" vertical="center"/>
    </xf>
    <xf numFmtId="0" fontId="8" fillId="0" borderId="0" xfId="22" applyFont="1" applyFill="1">
      <alignment/>
      <protection/>
    </xf>
    <xf numFmtId="38" fontId="10" fillId="0" borderId="6" xfId="17" applyFont="1" applyFill="1" applyBorder="1" applyAlignment="1">
      <alignment horizontal="right" vertical="center"/>
    </xf>
    <xf numFmtId="38" fontId="10" fillId="0" borderId="7" xfId="17" applyFont="1" applyFill="1" applyBorder="1" applyAlignment="1">
      <alignment horizontal="right" vertical="center"/>
    </xf>
    <xf numFmtId="180" fontId="10" fillId="0" borderId="7" xfId="17" applyNumberFormat="1" applyFont="1" applyFill="1" applyBorder="1" applyAlignment="1">
      <alignment horizontal="right" vertical="center"/>
    </xf>
    <xf numFmtId="0" fontId="10" fillId="0" borderId="5" xfId="22" applyFont="1" applyFill="1" applyBorder="1" applyAlignment="1">
      <alignment horizontal="distributed"/>
      <protection/>
    </xf>
    <xf numFmtId="0" fontId="10" fillId="0" borderId="0" xfId="22" applyFont="1" applyFill="1" applyBorder="1" applyAlignment="1">
      <alignment horizontal="distributed"/>
      <protection/>
    </xf>
    <xf numFmtId="38" fontId="10" fillId="0" borderId="5" xfId="17" applyFont="1" applyFill="1" applyBorder="1" applyAlignment="1">
      <alignment vertical="center"/>
    </xf>
    <xf numFmtId="38" fontId="10" fillId="0" borderId="0" xfId="17" applyFont="1" applyFill="1" applyBorder="1" applyAlignment="1">
      <alignment vertical="center"/>
    </xf>
    <xf numFmtId="180" fontId="10" fillId="0" borderId="0" xfId="17" applyNumberFormat="1" applyFont="1" applyFill="1" applyBorder="1" applyAlignment="1">
      <alignment vertical="center"/>
    </xf>
    <xf numFmtId="38" fontId="10" fillId="0" borderId="5" xfId="17" applyFont="1" applyFill="1" applyBorder="1" applyAlignment="1">
      <alignment horizontal="distributed" vertical="center"/>
    </xf>
    <xf numFmtId="38" fontId="10" fillId="0" borderId="0" xfId="17" applyFont="1" applyFill="1" applyBorder="1" applyAlignment="1">
      <alignment horizontal="distributed" vertical="center"/>
    </xf>
    <xf numFmtId="180" fontId="10" fillId="0" borderId="5" xfId="17" applyNumberFormat="1" applyFont="1" applyFill="1" applyBorder="1" applyAlignment="1">
      <alignment vertical="center"/>
    </xf>
    <xf numFmtId="38" fontId="10" fillId="0" borderId="5" xfId="17" applyFont="1" applyFill="1" applyBorder="1" applyAlignment="1">
      <alignment horizontal="center" vertical="center"/>
    </xf>
    <xf numFmtId="38" fontId="10" fillId="0" borderId="0" xfId="17" applyFont="1" applyFill="1" applyBorder="1" applyAlignment="1">
      <alignment horizontal="center" vertical="center"/>
    </xf>
    <xf numFmtId="0" fontId="1" fillId="0" borderId="5" xfId="22" applyFont="1" applyFill="1" applyBorder="1">
      <alignment/>
      <protection/>
    </xf>
    <xf numFmtId="0" fontId="1" fillId="0" borderId="11" xfId="22" applyFont="1" applyFill="1" applyBorder="1" applyAlignment="1">
      <alignment vertical="center"/>
      <protection/>
    </xf>
    <xf numFmtId="38" fontId="1" fillId="0" borderId="0" xfId="17" applyFont="1" applyFill="1" applyBorder="1" applyAlignment="1">
      <alignment horizontal="right" vertical="center"/>
    </xf>
    <xf numFmtId="38" fontId="1" fillId="0" borderId="0" xfId="17" applyFont="1" applyFill="1" applyBorder="1" applyAlignment="1">
      <alignment/>
    </xf>
    <xf numFmtId="180" fontId="1" fillId="0" borderId="0" xfId="17" applyNumberFormat="1" applyFont="1" applyFill="1" applyBorder="1" applyAlignment="1">
      <alignment/>
    </xf>
    <xf numFmtId="0" fontId="1" fillId="0" borderId="11" xfId="22" applyFont="1" applyFill="1" applyBorder="1" applyAlignment="1">
      <alignment horizontal="distributed" vertical="center"/>
      <protection/>
    </xf>
    <xf numFmtId="180" fontId="1" fillId="0" borderId="5" xfId="17" applyNumberFormat="1" applyFont="1" applyFill="1" applyBorder="1" applyAlignment="1">
      <alignment/>
    </xf>
    <xf numFmtId="0" fontId="1" fillId="0" borderId="12" xfId="22" applyFont="1" applyFill="1" applyBorder="1">
      <alignment/>
      <protection/>
    </xf>
    <xf numFmtId="0" fontId="1" fillId="0" borderId="15" xfId="22" applyFont="1" applyFill="1" applyBorder="1" applyAlignment="1">
      <alignment horizontal="distributed" vertical="center"/>
      <protection/>
    </xf>
    <xf numFmtId="38" fontId="1" fillId="0" borderId="13" xfId="17" applyFont="1" applyFill="1" applyBorder="1" applyAlignment="1">
      <alignment horizontal="right" vertical="center"/>
    </xf>
    <xf numFmtId="180" fontId="1" fillId="0" borderId="13" xfId="17" applyNumberFormat="1" applyFont="1" applyFill="1" applyBorder="1" applyAlignment="1">
      <alignment/>
    </xf>
    <xf numFmtId="0" fontId="1" fillId="0" borderId="7" xfId="22" applyFont="1" applyFill="1" applyBorder="1">
      <alignment/>
      <protection/>
    </xf>
    <xf numFmtId="0" fontId="1" fillId="0" borderId="0" xfId="23" applyFont="1">
      <alignment/>
      <protection/>
    </xf>
    <xf numFmtId="38" fontId="1" fillId="0" borderId="0" xfId="17" applyFont="1" applyAlignment="1">
      <alignment horizontal="right" vertical="center"/>
    </xf>
    <xf numFmtId="38" fontId="1" fillId="0" borderId="16" xfId="17" applyFont="1" applyBorder="1" applyAlignment="1">
      <alignment horizontal="distributed" vertical="center"/>
    </xf>
    <xf numFmtId="38" fontId="1" fillId="0" borderId="16" xfId="17" applyFont="1" applyBorder="1" applyAlignment="1">
      <alignment horizontal="distributed" vertical="center"/>
    </xf>
    <xf numFmtId="38" fontId="1" fillId="0" borderId="17" xfId="17" applyFont="1" applyBorder="1" applyAlignment="1">
      <alignment horizontal="distributed" vertical="center"/>
    </xf>
    <xf numFmtId="38" fontId="10" fillId="0" borderId="0" xfId="17" applyFont="1" applyAlignment="1">
      <alignment vertical="center"/>
    </xf>
    <xf numFmtId="38" fontId="10" fillId="0" borderId="6" xfId="17" applyFont="1" applyBorder="1" applyAlignment="1">
      <alignment horizontal="distributed" vertical="center"/>
    </xf>
    <xf numFmtId="38" fontId="10" fillId="0" borderId="5" xfId="17" applyFont="1" applyBorder="1" applyAlignment="1">
      <alignment vertical="center"/>
    </xf>
    <xf numFmtId="183" fontId="10" fillId="0" borderId="0" xfId="17" applyNumberFormat="1" applyFont="1" applyBorder="1" applyAlignment="1">
      <alignment vertical="center"/>
    </xf>
    <xf numFmtId="38" fontId="10" fillId="0" borderId="0" xfId="17" applyFont="1" applyBorder="1" applyAlignment="1">
      <alignment vertical="center"/>
    </xf>
    <xf numFmtId="184" fontId="10" fillId="0" borderId="7" xfId="17" applyNumberFormat="1" applyFont="1" applyBorder="1" applyAlignment="1">
      <alignment vertical="center"/>
    </xf>
    <xf numFmtId="38" fontId="10" fillId="0" borderId="7" xfId="17" applyFont="1" applyBorder="1" applyAlignment="1">
      <alignment vertical="center"/>
    </xf>
    <xf numFmtId="183" fontId="10" fillId="0" borderId="7" xfId="17" applyNumberFormat="1" applyFont="1" applyBorder="1" applyAlignment="1">
      <alignment vertical="center"/>
    </xf>
    <xf numFmtId="184" fontId="10" fillId="0" borderId="9" xfId="17" applyNumberFormat="1" applyFont="1" applyBorder="1" applyAlignment="1">
      <alignment vertical="center"/>
    </xf>
    <xf numFmtId="38" fontId="10" fillId="0" borderId="18" xfId="17" applyFont="1" applyBorder="1" applyAlignment="1">
      <alignment horizontal="distributed" vertical="center"/>
    </xf>
    <xf numFmtId="184" fontId="10" fillId="0" borderId="0" xfId="17" applyNumberFormat="1" applyFont="1" applyBorder="1" applyAlignment="1">
      <alignment vertical="center"/>
    </xf>
    <xf numFmtId="184" fontId="10" fillId="0" borderId="11" xfId="17" applyNumberFormat="1" applyFont="1" applyBorder="1" applyAlignment="1">
      <alignment vertical="center"/>
    </xf>
    <xf numFmtId="38" fontId="9" fillId="0" borderId="0" xfId="17" applyFont="1" applyAlignment="1">
      <alignment vertical="center"/>
    </xf>
    <xf numFmtId="38" fontId="9" fillId="0" borderId="18" xfId="17" applyFont="1" applyBorder="1" applyAlignment="1">
      <alignment horizontal="distributed" vertical="center"/>
    </xf>
    <xf numFmtId="38" fontId="1" fillId="0" borderId="18" xfId="17" applyFont="1" applyBorder="1" applyAlignment="1">
      <alignment horizontal="distributed" vertical="center"/>
    </xf>
    <xf numFmtId="183" fontId="1" fillId="0" borderId="0" xfId="17" applyNumberFormat="1" applyFont="1" applyBorder="1" applyAlignment="1">
      <alignment vertical="center"/>
    </xf>
    <xf numFmtId="184" fontId="1" fillId="0" borderId="0" xfId="17" applyNumberFormat="1" applyFont="1" applyBorder="1" applyAlignment="1">
      <alignment vertical="center"/>
    </xf>
    <xf numFmtId="184" fontId="1" fillId="0" borderId="11" xfId="17" applyNumberFormat="1" applyFont="1" applyBorder="1" applyAlignment="1">
      <alignment vertical="center"/>
    </xf>
    <xf numFmtId="183" fontId="1" fillId="0" borderId="13" xfId="17" applyNumberFormat="1" applyFont="1" applyBorder="1" applyAlignment="1">
      <alignment vertical="center"/>
    </xf>
    <xf numFmtId="184" fontId="1" fillId="0" borderId="13" xfId="17" applyNumberFormat="1" applyFont="1" applyBorder="1" applyAlignment="1">
      <alignment vertical="center"/>
    </xf>
    <xf numFmtId="184" fontId="1" fillId="0" borderId="15" xfId="17" applyNumberFormat="1" applyFont="1" applyBorder="1" applyAlignment="1">
      <alignment vertical="center"/>
    </xf>
    <xf numFmtId="0" fontId="7" fillId="0" borderId="0" xfId="24" applyFont="1">
      <alignment/>
      <protection/>
    </xf>
    <xf numFmtId="0" fontId="1" fillId="0" borderId="0" xfId="24" applyFont="1">
      <alignment/>
      <protection/>
    </xf>
    <xf numFmtId="0" fontId="8" fillId="0" borderId="0" xfId="24" applyNumberFormat="1" applyFont="1" applyAlignment="1">
      <alignment horizontal="right"/>
      <protection/>
    </xf>
    <xf numFmtId="0" fontId="1" fillId="0" borderId="19" xfId="24" applyFont="1" applyBorder="1" applyAlignment="1">
      <alignment horizontal="distributed"/>
      <protection/>
    </xf>
    <xf numFmtId="0" fontId="1" fillId="0" borderId="20" xfId="24" applyFont="1" applyBorder="1" applyAlignment="1">
      <alignment horizontal="center"/>
      <protection/>
    </xf>
    <xf numFmtId="0" fontId="1" fillId="0" borderId="3" xfId="24" applyFont="1" applyBorder="1" applyAlignment="1">
      <alignment horizontal="center"/>
      <protection/>
    </xf>
    <xf numFmtId="0" fontId="1" fillId="0" borderId="12" xfId="24" applyFont="1" applyBorder="1" applyAlignment="1">
      <alignment horizontal="distributed" vertical="center"/>
      <protection/>
    </xf>
    <xf numFmtId="0" fontId="1" fillId="0" borderId="17" xfId="24" applyFont="1" applyBorder="1" applyAlignment="1">
      <alignment horizontal="center" vertical="center"/>
      <protection/>
    </xf>
    <xf numFmtId="0" fontId="1" fillId="0" borderId="17" xfId="24" applyFont="1" applyBorder="1" applyAlignment="1">
      <alignment horizontal="distributed" vertical="center" wrapText="1"/>
      <protection/>
    </xf>
    <xf numFmtId="0" fontId="1" fillId="0" borderId="21" xfId="24" applyFont="1" applyBorder="1" applyAlignment="1">
      <alignment horizontal="distributed" vertical="center" wrapText="1"/>
      <protection/>
    </xf>
    <xf numFmtId="0" fontId="1" fillId="0" borderId="22" xfId="24" applyFont="1" applyBorder="1" applyAlignment="1">
      <alignment horizontal="center" vertical="center" wrapText="1"/>
      <protection/>
    </xf>
    <xf numFmtId="0" fontId="1" fillId="0" borderId="16" xfId="24" applyFont="1" applyFill="1" applyBorder="1" applyAlignment="1">
      <alignment horizontal="center" vertical="center" wrapText="1"/>
      <protection/>
    </xf>
    <xf numFmtId="0" fontId="1" fillId="0" borderId="16" xfId="24" applyFont="1" applyBorder="1" applyAlignment="1">
      <alignment horizontal="center" vertical="center" wrapText="1"/>
      <protection/>
    </xf>
    <xf numFmtId="0" fontId="1" fillId="0" borderId="15" xfId="24" applyFont="1" applyBorder="1" applyAlignment="1">
      <alignment horizontal="center" vertical="center" wrapText="1"/>
      <protection/>
    </xf>
    <xf numFmtId="0" fontId="1" fillId="0" borderId="5" xfId="24" applyFont="1" applyBorder="1" applyAlignment="1">
      <alignment horizontal="distributed" vertical="center"/>
      <protection/>
    </xf>
    <xf numFmtId="0" fontId="1" fillId="0" borderId="6" xfId="24" applyFont="1" applyBorder="1" applyAlignment="1">
      <alignment horizontal="center" vertical="top"/>
      <protection/>
    </xf>
    <xf numFmtId="0" fontId="1" fillId="0" borderId="7" xfId="24" applyFont="1" applyBorder="1" applyAlignment="1">
      <alignment horizontal="center" vertical="center"/>
      <protection/>
    </xf>
    <xf numFmtId="0" fontId="1" fillId="0" borderId="7" xfId="24" applyFont="1" applyBorder="1" applyAlignment="1">
      <alignment horizontal="center" vertical="center" wrapText="1"/>
      <protection/>
    </xf>
    <xf numFmtId="0" fontId="1" fillId="0" borderId="7" xfId="24" applyFont="1" applyFill="1" applyBorder="1" applyAlignment="1">
      <alignment horizontal="center" vertical="center" wrapText="1"/>
      <protection/>
    </xf>
    <xf numFmtId="0" fontId="1" fillId="0" borderId="9" xfId="24" applyFont="1" applyBorder="1" applyAlignment="1">
      <alignment horizontal="center" vertical="center" wrapText="1"/>
      <protection/>
    </xf>
    <xf numFmtId="41" fontId="1" fillId="0" borderId="5" xfId="24" applyNumberFormat="1" applyFont="1" applyBorder="1" applyAlignment="1">
      <alignment horizontal="center" vertical="top"/>
      <protection/>
    </xf>
    <xf numFmtId="41" fontId="1" fillId="0" borderId="0" xfId="24" applyNumberFormat="1" applyFont="1" applyBorder="1" applyAlignment="1">
      <alignment horizontal="center" vertical="center"/>
      <protection/>
    </xf>
    <xf numFmtId="41" fontId="1" fillId="0" borderId="0" xfId="24" applyNumberFormat="1" applyFont="1" applyBorder="1" applyAlignment="1">
      <alignment horizontal="center" vertical="center" wrapText="1"/>
      <protection/>
    </xf>
    <xf numFmtId="41" fontId="1" fillId="0" borderId="0" xfId="24" applyNumberFormat="1" applyFont="1" applyFill="1" applyBorder="1" applyAlignment="1">
      <alignment horizontal="center" vertical="center" wrapText="1"/>
      <protection/>
    </xf>
    <xf numFmtId="41" fontId="1" fillId="0" borderId="11" xfId="24" applyNumberFormat="1" applyFont="1" applyBorder="1" applyAlignment="1">
      <alignment horizontal="center" vertical="center" wrapText="1"/>
      <protection/>
    </xf>
    <xf numFmtId="0" fontId="1" fillId="0" borderId="5" xfId="24" applyFont="1" applyBorder="1" applyAlignment="1" quotePrefix="1">
      <alignment horizontal="left" vertical="center" indent="2"/>
      <protection/>
    </xf>
    <xf numFmtId="0" fontId="1" fillId="0" borderId="5" xfId="24" applyFont="1" applyBorder="1" applyAlignment="1">
      <alignment horizontal="left" vertical="center"/>
      <protection/>
    </xf>
    <xf numFmtId="41" fontId="18" fillId="0" borderId="0" xfId="24" applyNumberFormat="1" applyFont="1" applyBorder="1" applyAlignment="1">
      <alignment horizontal="center" vertical="center"/>
      <protection/>
    </xf>
    <xf numFmtId="41" fontId="4" fillId="0" borderId="0" xfId="24" applyNumberFormat="1" applyFont="1" applyBorder="1" applyAlignment="1">
      <alignment horizontal="center" vertical="center" wrapText="1"/>
      <protection/>
    </xf>
    <xf numFmtId="41" fontId="18" fillId="0" borderId="0" xfId="24" applyNumberFormat="1" applyFont="1" applyBorder="1" applyAlignment="1">
      <alignment horizontal="center" vertical="center" wrapText="1"/>
      <protection/>
    </xf>
    <xf numFmtId="41" fontId="4" fillId="0" borderId="0" xfId="24" applyNumberFormat="1" applyFont="1" applyFill="1" applyBorder="1" applyAlignment="1">
      <alignment horizontal="center" vertical="center" wrapText="1"/>
      <protection/>
    </xf>
    <xf numFmtId="41" fontId="1" fillId="0" borderId="11" xfId="24" applyNumberFormat="1" applyFont="1" applyBorder="1" applyAlignment="1">
      <alignment horizontal="center" vertical="top"/>
      <protection/>
    </xf>
    <xf numFmtId="0" fontId="10" fillId="0" borderId="5" xfId="24" applyFont="1" applyBorder="1" applyAlignment="1" quotePrefix="1">
      <alignment horizontal="left" vertical="center" indent="2"/>
      <protection/>
    </xf>
    <xf numFmtId="41" fontId="10" fillId="0" borderId="5" xfId="24" applyNumberFormat="1" applyFont="1" applyBorder="1" applyAlignment="1">
      <alignment vertical="center"/>
      <protection/>
    </xf>
    <xf numFmtId="41" fontId="10" fillId="0" borderId="0" xfId="24" applyNumberFormat="1" applyFont="1" applyBorder="1" applyAlignment="1">
      <alignment vertical="center"/>
      <protection/>
    </xf>
    <xf numFmtId="41" fontId="10" fillId="0" borderId="11" xfId="24" applyNumberFormat="1" applyFont="1" applyBorder="1" applyAlignment="1">
      <alignment vertical="center"/>
      <protection/>
    </xf>
    <xf numFmtId="0" fontId="10" fillId="0" borderId="0" xfId="24" applyFont="1" applyAlignment="1">
      <alignment vertical="center"/>
      <protection/>
    </xf>
    <xf numFmtId="0" fontId="10" fillId="0" borderId="5" xfId="24" applyFont="1" applyBorder="1" applyAlignment="1" quotePrefix="1">
      <alignment horizontal="left" vertical="center"/>
      <protection/>
    </xf>
    <xf numFmtId="0" fontId="10" fillId="0" borderId="5" xfId="24" applyFont="1" applyBorder="1" applyAlignment="1">
      <alignment horizontal="distributed" vertical="center"/>
      <protection/>
    </xf>
    <xf numFmtId="41" fontId="10" fillId="0" borderId="5" xfId="24" applyNumberFormat="1" applyFont="1" applyFill="1" applyBorder="1" applyAlignment="1">
      <alignment vertical="center"/>
      <protection/>
    </xf>
    <xf numFmtId="41" fontId="10" fillId="0" borderId="0" xfId="17" applyNumberFormat="1" applyFont="1" applyBorder="1" applyAlignment="1">
      <alignment/>
    </xf>
    <xf numFmtId="41" fontId="10" fillId="0" borderId="0" xfId="17" applyNumberFormat="1" applyFont="1" applyFill="1" applyBorder="1" applyAlignment="1">
      <alignment/>
    </xf>
    <xf numFmtId="41" fontId="10" fillId="0" borderId="11" xfId="17" applyNumberFormat="1" applyFont="1" applyBorder="1" applyAlignment="1">
      <alignment/>
    </xf>
    <xf numFmtId="0" fontId="8" fillId="0" borderId="0" xfId="24" applyFont="1" applyAlignment="1">
      <alignment vertical="center"/>
      <protection/>
    </xf>
    <xf numFmtId="41" fontId="10" fillId="0" borderId="5" xfId="17" applyNumberFormat="1" applyFont="1" applyBorder="1" applyAlignment="1">
      <alignment/>
    </xf>
    <xf numFmtId="41" fontId="1" fillId="0" borderId="5" xfId="24" applyNumberFormat="1" applyFont="1" applyBorder="1">
      <alignment/>
      <protection/>
    </xf>
    <xf numFmtId="41" fontId="1" fillId="0" borderId="0" xfId="24" applyNumberFormat="1" applyFont="1" applyBorder="1">
      <alignment/>
      <protection/>
    </xf>
    <xf numFmtId="41" fontId="1" fillId="0" borderId="0" xfId="24" applyNumberFormat="1" applyFont="1" applyFill="1" applyBorder="1">
      <alignment/>
      <protection/>
    </xf>
    <xf numFmtId="41" fontId="1" fillId="0" borderId="11" xfId="24" applyNumberFormat="1" applyFont="1" applyBorder="1">
      <alignment/>
      <protection/>
    </xf>
    <xf numFmtId="41" fontId="1" fillId="0" borderId="0" xfId="24" applyNumberFormat="1" applyFont="1" applyBorder="1" applyAlignment="1">
      <alignment vertical="center"/>
      <protection/>
    </xf>
    <xf numFmtId="176" fontId="1" fillId="0" borderId="0" xfId="24" applyNumberFormat="1" applyFont="1" applyBorder="1">
      <alignment/>
      <protection/>
    </xf>
    <xf numFmtId="41" fontId="1" fillId="0" borderId="12" xfId="24" applyNumberFormat="1" applyFont="1" applyBorder="1">
      <alignment/>
      <protection/>
    </xf>
    <xf numFmtId="41" fontId="1" fillId="0" borderId="13" xfId="24" applyNumberFormat="1" applyFont="1" applyBorder="1" applyAlignment="1">
      <alignment vertical="center"/>
      <protection/>
    </xf>
    <xf numFmtId="41" fontId="1" fillId="0" borderId="13" xfId="24" applyNumberFormat="1" applyFont="1" applyBorder="1">
      <alignment/>
      <protection/>
    </xf>
    <xf numFmtId="41" fontId="1" fillId="0" borderId="13" xfId="24" applyNumberFormat="1" applyFont="1" applyFill="1" applyBorder="1">
      <alignment/>
      <protection/>
    </xf>
    <xf numFmtId="41" fontId="1" fillId="0" borderId="15" xfId="24" applyNumberFormat="1" applyFont="1" applyBorder="1">
      <alignment/>
      <protection/>
    </xf>
    <xf numFmtId="0" fontId="8" fillId="0" borderId="0" xfId="24" applyFont="1" applyBorder="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8" fillId="0" borderId="0" xfId="25" applyFont="1" applyAlignment="1">
      <alignment horizontal="right"/>
      <protection/>
    </xf>
    <xf numFmtId="0" fontId="1" fillId="0" borderId="16" xfId="25" applyFont="1" applyBorder="1" applyAlignment="1">
      <alignment horizontal="center" vertical="center"/>
      <protection/>
    </xf>
    <xf numFmtId="0" fontId="1" fillId="0" borderId="18" xfId="25" applyFont="1" applyBorder="1" applyAlignment="1">
      <alignment horizontal="distributed" vertical="center"/>
      <protection/>
    </xf>
    <xf numFmtId="0" fontId="15" fillId="0" borderId="17" xfId="25" applyFont="1" applyBorder="1" applyAlignment="1">
      <alignment horizontal="center" vertical="center"/>
      <protection/>
    </xf>
    <xf numFmtId="0" fontId="1" fillId="0" borderId="17" xfId="25" applyFont="1" applyBorder="1" applyAlignment="1">
      <alignment horizontal="center" vertical="center"/>
      <protection/>
    </xf>
    <xf numFmtId="0" fontId="1" fillId="0" borderId="23" xfId="25" applyFont="1" applyBorder="1" applyAlignment="1">
      <alignment horizontal="left" vertical="center"/>
      <protection/>
    </xf>
    <xf numFmtId="41" fontId="1" fillId="0" borderId="23" xfId="25" applyNumberFormat="1" applyFont="1" applyBorder="1" applyAlignment="1">
      <alignment vertical="center"/>
      <protection/>
    </xf>
    <xf numFmtId="41" fontId="1" fillId="0" borderId="23" xfId="25" applyNumberFormat="1" applyFont="1" applyFill="1" applyBorder="1" applyAlignment="1">
      <alignment vertical="center"/>
      <protection/>
    </xf>
    <xf numFmtId="41" fontId="1" fillId="0" borderId="23" xfId="25" applyNumberFormat="1" applyFont="1" applyBorder="1" applyAlignment="1">
      <alignment horizontal="right" vertical="center"/>
      <protection/>
    </xf>
    <xf numFmtId="41" fontId="1" fillId="0" borderId="0" xfId="25" applyNumberFormat="1" applyFont="1" applyAlignment="1">
      <alignment/>
      <protection/>
    </xf>
    <xf numFmtId="0" fontId="1" fillId="0" borderId="18" xfId="25" applyFont="1" applyBorder="1" applyAlignment="1" quotePrefix="1">
      <alignment horizontal="left" indent="2"/>
      <protection/>
    </xf>
    <xf numFmtId="41" fontId="1" fillId="0" borderId="18" xfId="25" applyNumberFormat="1" applyFont="1" applyBorder="1" applyAlignment="1">
      <alignment vertical="center"/>
      <protection/>
    </xf>
    <xf numFmtId="41" fontId="1" fillId="0" borderId="18" xfId="25" applyNumberFormat="1" applyFont="1" applyFill="1" applyBorder="1" applyAlignment="1">
      <alignment vertical="center"/>
      <protection/>
    </xf>
    <xf numFmtId="41" fontId="1" fillId="0" borderId="18" xfId="25" applyNumberFormat="1" applyFont="1" applyBorder="1" applyAlignment="1">
      <alignment horizontal="right" vertical="center"/>
      <protection/>
    </xf>
    <xf numFmtId="0" fontId="1" fillId="0" borderId="5" xfId="25" applyFont="1" applyBorder="1" applyAlignment="1" quotePrefix="1">
      <alignment horizontal="left" indent="2"/>
      <protection/>
    </xf>
    <xf numFmtId="41" fontId="1" fillId="0" borderId="18" xfId="17" applyNumberFormat="1" applyFont="1" applyBorder="1" applyAlignment="1">
      <alignment/>
    </xf>
    <xf numFmtId="0" fontId="1" fillId="0" borderId="5" xfId="25" applyFont="1" applyBorder="1" applyAlignment="1" quotePrefix="1">
      <alignment horizontal="left" vertical="center" indent="2"/>
      <protection/>
    </xf>
    <xf numFmtId="0" fontId="1" fillId="0" borderId="0" xfId="25" applyFont="1" applyAlignment="1">
      <alignment vertical="center"/>
      <protection/>
    </xf>
    <xf numFmtId="180" fontId="1" fillId="0" borderId="18" xfId="25" applyNumberFormat="1" applyFont="1" applyBorder="1" applyAlignment="1">
      <alignment horizontal="right" vertical="center"/>
      <protection/>
    </xf>
    <xf numFmtId="180" fontId="1" fillId="0" borderId="18" xfId="25" applyNumberFormat="1" applyFont="1" applyFill="1" applyBorder="1" applyAlignment="1">
      <alignment vertical="center"/>
      <protection/>
    </xf>
    <xf numFmtId="180" fontId="1" fillId="0" borderId="18" xfId="25" applyNumberFormat="1" applyFont="1" applyBorder="1" applyAlignment="1">
      <alignment vertical="center"/>
      <protection/>
    </xf>
    <xf numFmtId="0" fontId="10" fillId="0" borderId="0" xfId="25" applyFont="1" applyAlignment="1">
      <alignment vertical="center"/>
      <protection/>
    </xf>
    <xf numFmtId="0" fontId="10" fillId="0" borderId="18" xfId="25" applyFont="1" applyBorder="1" applyAlignment="1" quotePrefix="1">
      <alignment horizontal="left" vertical="center" indent="2"/>
      <protection/>
    </xf>
    <xf numFmtId="41" fontId="10" fillId="0" borderId="18" xfId="25" applyNumberFormat="1" applyFont="1" applyFill="1" applyBorder="1" applyAlignment="1">
      <alignment vertical="center"/>
      <protection/>
    </xf>
    <xf numFmtId="41" fontId="10" fillId="0" borderId="0" xfId="25" applyNumberFormat="1" applyFont="1" applyAlignment="1">
      <alignment vertical="center"/>
      <protection/>
    </xf>
    <xf numFmtId="0" fontId="8" fillId="0" borderId="0" xfId="25" applyFont="1">
      <alignment/>
      <protection/>
    </xf>
    <xf numFmtId="0" fontId="8" fillId="0" borderId="18" xfId="25" applyFont="1" applyBorder="1">
      <alignment/>
      <protection/>
    </xf>
    <xf numFmtId="41" fontId="10" fillId="0" borderId="18" xfId="25" applyNumberFormat="1" applyFont="1" applyBorder="1">
      <alignment/>
      <protection/>
    </xf>
    <xf numFmtId="41" fontId="8" fillId="0" borderId="0" xfId="25" applyNumberFormat="1" applyFont="1">
      <alignment/>
      <protection/>
    </xf>
    <xf numFmtId="0" fontId="10" fillId="0" borderId="0" xfId="25" applyFont="1">
      <alignment/>
      <protection/>
    </xf>
    <xf numFmtId="0" fontId="10" fillId="0" borderId="18" xfId="25" applyFont="1" applyFill="1" applyBorder="1" applyAlignment="1">
      <alignment horizontal="distributed"/>
      <protection/>
    </xf>
    <xf numFmtId="41" fontId="10" fillId="0" borderId="0" xfId="25" applyNumberFormat="1" applyFont="1">
      <alignment/>
      <protection/>
    </xf>
    <xf numFmtId="0" fontId="10" fillId="0" borderId="18" xfId="25" applyFont="1" applyBorder="1" applyAlignment="1">
      <alignment horizontal="distributed"/>
      <protection/>
    </xf>
    <xf numFmtId="0" fontId="8" fillId="0" borderId="0" xfId="25" applyFont="1" applyAlignment="1">
      <alignment vertical="center"/>
      <protection/>
    </xf>
    <xf numFmtId="0" fontId="10" fillId="0" borderId="18" xfId="25" applyFont="1" applyBorder="1" applyAlignment="1">
      <alignment horizontal="distributed" vertical="center"/>
      <protection/>
    </xf>
    <xf numFmtId="41" fontId="8" fillId="0" borderId="0" xfId="25" applyNumberFormat="1" applyFont="1" applyAlignment="1">
      <alignment vertical="center"/>
      <protection/>
    </xf>
    <xf numFmtId="41" fontId="1" fillId="0" borderId="18" xfId="25" applyNumberFormat="1" applyFont="1" applyBorder="1" applyAlignment="1">
      <alignment horizontal="right"/>
      <protection/>
    </xf>
    <xf numFmtId="41" fontId="1" fillId="0" borderId="18" xfId="25" applyNumberFormat="1" applyFont="1" applyBorder="1">
      <alignment/>
      <protection/>
    </xf>
    <xf numFmtId="41" fontId="1" fillId="0" borderId="18" xfId="25" applyNumberFormat="1" applyFont="1" applyFill="1" applyBorder="1">
      <alignment/>
      <protection/>
    </xf>
    <xf numFmtId="41" fontId="1" fillId="0" borderId="0" xfId="25" applyNumberFormat="1" applyFont="1">
      <alignment/>
      <protection/>
    </xf>
    <xf numFmtId="41" fontId="1" fillId="0" borderId="18" xfId="17" applyNumberFormat="1" applyFont="1" applyBorder="1" applyAlignment="1">
      <alignment/>
    </xf>
    <xf numFmtId="41" fontId="1" fillId="0" borderId="18" xfId="17" applyNumberFormat="1" applyFont="1" applyFill="1" applyBorder="1" applyAlignment="1">
      <alignment/>
    </xf>
    <xf numFmtId="41" fontId="1" fillId="0" borderId="18" xfId="17" applyNumberFormat="1" applyFont="1" applyFill="1" applyBorder="1" applyAlignment="1">
      <alignment horizontal="right"/>
    </xf>
    <xf numFmtId="41" fontId="1" fillId="0" borderId="18" xfId="17" applyNumberFormat="1" applyFont="1" applyBorder="1" applyAlignment="1">
      <alignment vertical="center"/>
    </xf>
    <xf numFmtId="41" fontId="1" fillId="0" borderId="18" xfId="17" applyNumberFormat="1" applyFont="1" applyBorder="1" applyAlignment="1">
      <alignment horizontal="right"/>
    </xf>
    <xf numFmtId="0" fontId="1" fillId="0" borderId="17" xfId="25" applyFont="1" applyBorder="1" applyAlignment="1">
      <alignment horizontal="distributed" vertical="center"/>
      <protection/>
    </xf>
    <xf numFmtId="41" fontId="1" fillId="0" borderId="17" xfId="25" applyNumberFormat="1" applyFont="1" applyBorder="1">
      <alignment/>
      <protection/>
    </xf>
    <xf numFmtId="41" fontId="1" fillId="0" borderId="17" xfId="25" applyNumberFormat="1" applyFont="1" applyFill="1" applyBorder="1" applyAlignment="1">
      <alignment vertical="center"/>
      <protection/>
    </xf>
    <xf numFmtId="41" fontId="1" fillId="0" borderId="17" xfId="17" applyNumberFormat="1" applyFont="1" applyBorder="1" applyAlignment="1">
      <alignment/>
    </xf>
    <xf numFmtId="41" fontId="1" fillId="0" borderId="17" xfId="17" applyNumberFormat="1" applyFont="1" applyFill="1" applyBorder="1" applyAlignment="1">
      <alignment horizontal="righ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8" fillId="0" borderId="0" xfId="26" applyFont="1" applyFill="1" applyBorder="1" applyAlignment="1">
      <alignment horizontal="right" vertical="center"/>
      <protection/>
    </xf>
    <xf numFmtId="0" fontId="1" fillId="0" borderId="2" xfId="26" applyFont="1" applyBorder="1" applyAlignment="1">
      <alignment horizontal="centerContinuous" vertical="center"/>
      <protection/>
    </xf>
    <xf numFmtId="0" fontId="1" fillId="0" borderId="2" xfId="26" applyFont="1" applyBorder="1" applyAlignment="1" quotePrefix="1">
      <alignment horizontal="centerContinuous" vertical="center"/>
      <protection/>
    </xf>
    <xf numFmtId="0" fontId="1" fillId="0" borderId="2" xfId="26" applyFont="1" applyFill="1" applyBorder="1" applyAlignment="1">
      <alignment horizontal="centerContinuous" vertical="center"/>
      <protection/>
    </xf>
    <xf numFmtId="0" fontId="1" fillId="0" borderId="2"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7" xfId="26" applyFont="1" applyBorder="1" applyAlignment="1">
      <alignment horizontal="distributed" vertical="center"/>
      <protection/>
    </xf>
    <xf numFmtId="0" fontId="1" fillId="0" borderId="17" xfId="26" applyFont="1" applyBorder="1" applyAlignment="1">
      <alignment horizontal="center" vertical="center" wrapText="1"/>
      <protection/>
    </xf>
    <xf numFmtId="0" fontId="1" fillId="0" borderId="17" xfId="26" applyFont="1" applyBorder="1" applyAlignment="1">
      <alignment horizontal="center" vertical="center"/>
      <protection/>
    </xf>
    <xf numFmtId="0" fontId="1" fillId="0" borderId="17" xfId="26" applyFont="1" applyFill="1" applyBorder="1" applyAlignment="1">
      <alignment horizontal="distributed" vertical="center"/>
      <protection/>
    </xf>
    <xf numFmtId="0" fontId="1" fillId="0" borderId="16" xfId="26" applyFont="1" applyBorder="1" applyAlignment="1">
      <alignment horizontal="center" vertical="center"/>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5" xfId="26" applyFont="1" applyBorder="1" applyAlignment="1">
      <alignment horizontal="distributed" vertical="center"/>
      <protection/>
    </xf>
    <xf numFmtId="0" fontId="1" fillId="0" borderId="6" xfId="26" applyFont="1" applyBorder="1" applyAlignment="1">
      <alignment horizontal="distributed" vertical="center"/>
      <protection/>
    </xf>
    <xf numFmtId="0" fontId="1" fillId="0" borderId="0" xfId="26" applyFont="1" applyBorder="1" applyAlignment="1">
      <alignment horizontal="center" vertical="center" wrapText="1"/>
      <protection/>
    </xf>
    <xf numFmtId="0" fontId="1" fillId="0" borderId="0" xfId="26" applyFont="1" applyFill="1" applyBorder="1" applyAlignment="1">
      <alignment horizontal="distributed" vertical="center"/>
      <protection/>
    </xf>
    <xf numFmtId="0" fontId="1" fillId="0" borderId="0" xfId="26" applyFont="1" applyFill="1" applyBorder="1" applyAlignment="1">
      <alignment horizontal="center" vertical="center" wrapText="1"/>
      <protection/>
    </xf>
    <xf numFmtId="0" fontId="1" fillId="0" borderId="11" xfId="26" applyFont="1" applyBorder="1" applyAlignment="1">
      <alignment horizontal="center" vertical="center"/>
      <protection/>
    </xf>
    <xf numFmtId="41" fontId="1" fillId="0" borderId="5" xfId="17" applyNumberFormat="1" applyFont="1" applyBorder="1" applyAlignment="1">
      <alignment vertical="center"/>
    </xf>
    <xf numFmtId="41" fontId="1" fillId="0" borderId="0" xfId="17" applyNumberFormat="1" applyFont="1" applyBorder="1" applyAlignment="1">
      <alignment vertical="center"/>
    </xf>
    <xf numFmtId="41" fontId="1" fillId="0" borderId="11" xfId="17" applyNumberFormat="1" applyFont="1" applyBorder="1" applyAlignment="1">
      <alignment vertical="center"/>
    </xf>
    <xf numFmtId="0" fontId="1" fillId="0" borderId="5" xfId="26" applyFont="1" applyBorder="1" applyAlignment="1" quotePrefix="1">
      <alignment horizontal="left" vertical="center" indent="2"/>
      <protection/>
    </xf>
    <xf numFmtId="0" fontId="1" fillId="0" borderId="18" xfId="26" applyFont="1" applyBorder="1" applyAlignment="1" quotePrefix="1">
      <alignment horizontal="left" vertical="center" indent="2"/>
      <protection/>
    </xf>
    <xf numFmtId="0" fontId="10" fillId="0" borderId="18" xfId="26" applyFont="1" applyBorder="1" applyAlignment="1" quotePrefix="1">
      <alignment horizontal="left" vertical="center" indent="2"/>
      <protection/>
    </xf>
    <xf numFmtId="41" fontId="10" fillId="0" borderId="5" xfId="17" applyNumberFormat="1" applyFont="1" applyBorder="1" applyAlignment="1">
      <alignment vertical="center"/>
    </xf>
    <xf numFmtId="41" fontId="10" fillId="0" borderId="0" xfId="17" applyNumberFormat="1" applyFont="1" applyBorder="1" applyAlignment="1">
      <alignment vertical="center"/>
    </xf>
    <xf numFmtId="41" fontId="10" fillId="0" borderId="11" xfId="17" applyNumberFormat="1" applyFont="1" applyBorder="1" applyAlignment="1">
      <alignment vertical="center"/>
    </xf>
    <xf numFmtId="0" fontId="10" fillId="0" borderId="0" xfId="26" applyFont="1" applyBorder="1" applyAlignment="1">
      <alignment horizontal="center" vertical="center"/>
      <protection/>
    </xf>
    <xf numFmtId="0" fontId="10" fillId="0" borderId="0" xfId="26" applyFont="1" applyBorder="1" applyAlignment="1">
      <alignment vertical="center"/>
      <protection/>
    </xf>
    <xf numFmtId="0" fontId="10" fillId="0" borderId="0" xfId="26" applyFont="1" applyBorder="1" applyAlignment="1">
      <alignment vertical="center" wrapText="1"/>
      <protection/>
    </xf>
    <xf numFmtId="0" fontId="10" fillId="0" borderId="0" xfId="26" applyFont="1" applyAlignment="1">
      <alignment vertical="center"/>
      <protection/>
    </xf>
    <xf numFmtId="0" fontId="10" fillId="0" borderId="18" xfId="26" applyFont="1" applyBorder="1" applyAlignment="1">
      <alignment horizontal="distributed" vertical="center"/>
      <protection/>
    </xf>
    <xf numFmtId="41" fontId="10" fillId="0" borderId="5" xfId="17" applyNumberFormat="1" applyFont="1" applyFill="1" applyBorder="1" applyAlignment="1">
      <alignment vertical="center"/>
    </xf>
    <xf numFmtId="41" fontId="10" fillId="0" borderId="0" xfId="17" applyNumberFormat="1" applyFont="1" applyFill="1" applyBorder="1" applyAlignment="1">
      <alignment vertical="center"/>
    </xf>
    <xf numFmtId="41" fontId="10" fillId="0" borderId="11" xfId="17" applyNumberFormat="1" applyFont="1" applyFill="1" applyBorder="1" applyAlignment="1">
      <alignment vertical="center"/>
    </xf>
    <xf numFmtId="3" fontId="10" fillId="0" borderId="0" xfId="26" applyNumberFormat="1" applyFont="1" applyBorder="1" applyAlignment="1">
      <alignment vertical="center"/>
      <protection/>
    </xf>
    <xf numFmtId="180" fontId="10" fillId="0" borderId="0" xfId="26" applyNumberFormat="1" applyFont="1" applyBorder="1" applyAlignment="1">
      <alignment vertical="center"/>
      <protection/>
    </xf>
    <xf numFmtId="177" fontId="10" fillId="0" borderId="0" xfId="17" applyNumberFormat="1" applyFont="1" applyFill="1" applyBorder="1" applyAlignment="1">
      <alignment vertical="center"/>
    </xf>
    <xf numFmtId="0" fontId="1" fillId="0" borderId="18" xfId="26" applyFont="1" applyBorder="1" applyAlignment="1">
      <alignment horizontal="distributed" vertical="center"/>
      <protection/>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11" xfId="17" applyNumberFormat="1" applyFont="1" applyFill="1" applyBorder="1" applyAlignment="1" applyProtection="1">
      <alignment horizontal="right" vertical="center"/>
      <protection locked="0"/>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177" fontId="1" fillId="0" borderId="11"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5" fontId="1" fillId="0" borderId="0" xfId="17" applyNumberFormat="1" applyFont="1" applyFill="1" applyBorder="1" applyAlignment="1" applyProtection="1">
      <alignment horizontal="right" vertical="center"/>
      <protection locked="0"/>
    </xf>
    <xf numFmtId="185" fontId="1" fillId="0" borderId="11" xfId="17" applyNumberFormat="1" applyFont="1" applyFill="1" applyBorder="1" applyAlignment="1" applyProtection="1">
      <alignment horizontal="right" vertical="center"/>
      <protection locked="0"/>
    </xf>
    <xf numFmtId="41" fontId="1" fillId="0" borderId="13" xfId="17" applyNumberFormat="1" applyFont="1" applyBorder="1" applyAlignment="1" applyProtection="1">
      <alignment horizontal="right" vertical="center"/>
      <protection locked="0"/>
    </xf>
    <xf numFmtId="41" fontId="1" fillId="0" borderId="13" xfId="17" applyNumberFormat="1" applyFont="1" applyFill="1" applyBorder="1" applyAlignment="1" applyProtection="1">
      <alignment horizontal="right" vertical="center"/>
      <protection locked="0"/>
    </xf>
    <xf numFmtId="41" fontId="1" fillId="0" borderId="15" xfId="17" applyNumberFormat="1" applyFont="1" applyFill="1" applyBorder="1" applyAlignment="1" applyProtection="1">
      <alignment horizontal="right" vertical="center"/>
      <protection locked="0"/>
    </xf>
    <xf numFmtId="0" fontId="8" fillId="0" borderId="0" xfId="26" applyFont="1" applyAlignment="1">
      <alignment vertical="center"/>
      <protection/>
    </xf>
    <xf numFmtId="0" fontId="8" fillId="0" borderId="0" xfId="26" applyFont="1" applyBorder="1" applyAlignment="1">
      <alignment vertical="center"/>
      <protection/>
    </xf>
    <xf numFmtId="0" fontId="1" fillId="0" borderId="0" xfId="27" applyFont="1">
      <alignment/>
      <protection/>
    </xf>
    <xf numFmtId="0" fontId="7" fillId="0" borderId="0" xfId="27" applyFont="1">
      <alignment/>
      <protection/>
    </xf>
    <xf numFmtId="0" fontId="8" fillId="0" borderId="0" xfId="27" applyFont="1" applyAlignment="1">
      <alignment horizontal="right"/>
      <protection/>
    </xf>
    <xf numFmtId="0" fontId="1" fillId="0" borderId="18" xfId="27" applyFont="1" applyBorder="1" applyAlignment="1">
      <alignment horizontal="distributed" vertical="center"/>
      <protection/>
    </xf>
    <xf numFmtId="0" fontId="1" fillId="0" borderId="17" xfId="27" applyFont="1" applyBorder="1" applyAlignment="1">
      <alignment horizontal="distributed" vertical="center"/>
      <protection/>
    </xf>
    <xf numFmtId="0" fontId="10" fillId="0" borderId="0" xfId="27" applyFont="1">
      <alignment/>
      <protection/>
    </xf>
    <xf numFmtId="0" fontId="10" fillId="0" borderId="18" xfId="27" applyFont="1" applyBorder="1" applyAlignment="1">
      <alignment horizontal="distributed"/>
      <protection/>
    </xf>
    <xf numFmtId="41" fontId="10" fillId="0" borderId="6" xfId="27" applyNumberFormat="1" applyFont="1" applyBorder="1" applyAlignment="1">
      <alignment horizontal="right"/>
      <protection/>
    </xf>
    <xf numFmtId="41" fontId="10" fillId="0" borderId="7" xfId="27" applyNumberFormat="1" applyFont="1" applyBorder="1" applyAlignment="1">
      <alignment horizontal="right"/>
      <protection/>
    </xf>
    <xf numFmtId="41" fontId="10" fillId="0" borderId="9" xfId="27" applyNumberFormat="1" applyFont="1" applyBorder="1" applyAlignment="1">
      <alignment horizontal="right"/>
      <protection/>
    </xf>
    <xf numFmtId="41" fontId="10" fillId="0" borderId="5" xfId="27" applyNumberFormat="1" applyFont="1" applyBorder="1" applyAlignment="1">
      <alignment horizontal="right"/>
      <protection/>
    </xf>
    <xf numFmtId="41" fontId="10" fillId="0" borderId="0" xfId="27" applyNumberFormat="1" applyFont="1" applyBorder="1" applyAlignment="1">
      <alignment horizontal="right"/>
      <protection/>
    </xf>
    <xf numFmtId="41" fontId="10" fillId="0" borderId="11" xfId="27" applyNumberFormat="1" applyFont="1" applyBorder="1" applyAlignment="1">
      <alignment horizontal="right"/>
      <protection/>
    </xf>
    <xf numFmtId="0" fontId="10" fillId="0" borderId="5" xfId="27" applyFont="1" applyBorder="1" applyAlignment="1">
      <alignment horizontal="distributed"/>
      <protection/>
    </xf>
    <xf numFmtId="0" fontId="10" fillId="0" borderId="0" xfId="27" applyFont="1" applyBorder="1" applyAlignment="1">
      <alignment horizontal="distributed"/>
      <protection/>
    </xf>
    <xf numFmtId="0" fontId="10" fillId="0" borderId="11" xfId="27" applyFont="1" applyBorder="1" applyAlignment="1">
      <alignment horizontal="distributed"/>
      <protection/>
    </xf>
    <xf numFmtId="0" fontId="1" fillId="0" borderId="18" xfId="27" applyFont="1" applyBorder="1">
      <alignment/>
      <protection/>
    </xf>
    <xf numFmtId="0" fontId="1" fillId="0" borderId="5" xfId="27" applyFont="1" applyBorder="1">
      <alignment/>
      <protection/>
    </xf>
    <xf numFmtId="0" fontId="1" fillId="0" borderId="0" xfId="27" applyFont="1" applyBorder="1">
      <alignment/>
      <protection/>
    </xf>
    <xf numFmtId="41" fontId="1" fillId="0" borderId="0" xfId="27" applyNumberFormat="1" applyFont="1" applyBorder="1" applyAlignment="1">
      <alignment horizontal="right"/>
      <protection/>
    </xf>
    <xf numFmtId="41" fontId="1" fillId="0" borderId="11" xfId="27" applyNumberFormat="1" applyFont="1" applyBorder="1" applyAlignment="1">
      <alignment horizontal="right"/>
      <protection/>
    </xf>
    <xf numFmtId="176" fontId="1" fillId="0" borderId="5" xfId="17" applyNumberFormat="1" applyFont="1" applyBorder="1" applyAlignment="1">
      <alignment horizontal="right" vertical="center"/>
    </xf>
    <xf numFmtId="176" fontId="1" fillId="0" borderId="0" xfId="17" applyNumberFormat="1" applyFont="1" applyBorder="1" applyAlignment="1">
      <alignment horizontal="right" vertical="center"/>
    </xf>
    <xf numFmtId="176" fontId="1" fillId="0" borderId="11" xfId="17" applyNumberFormat="1" applyFont="1" applyBorder="1" applyAlignment="1">
      <alignment horizontal="right" vertical="center"/>
    </xf>
    <xf numFmtId="186" fontId="1" fillId="0" borderId="0" xfId="17" applyNumberFormat="1" applyFont="1" applyBorder="1" applyAlignment="1">
      <alignment horizontal="right" vertical="center"/>
    </xf>
    <xf numFmtId="176" fontId="1" fillId="0" borderId="5" xfId="17" applyNumberFormat="1" applyFont="1" applyBorder="1" applyAlignment="1">
      <alignment horizontal="distributed" vertical="center"/>
    </xf>
    <xf numFmtId="176" fontId="1" fillId="0" borderId="12" xfId="17" applyNumberFormat="1" applyFont="1" applyBorder="1" applyAlignment="1">
      <alignment horizontal="right" vertical="center"/>
    </xf>
    <xf numFmtId="176" fontId="1" fillId="0" borderId="13" xfId="17" applyNumberFormat="1" applyFont="1" applyBorder="1" applyAlignment="1">
      <alignment horizontal="right" vertical="center"/>
    </xf>
    <xf numFmtId="176" fontId="1" fillId="0" borderId="15" xfId="17" applyNumberFormat="1" applyFont="1" applyBorder="1" applyAlignment="1">
      <alignment horizontal="right" vertical="center"/>
    </xf>
    <xf numFmtId="38" fontId="7" fillId="0" borderId="0" xfId="17" applyFont="1" applyBorder="1" applyAlignment="1">
      <alignment vertical="center"/>
    </xf>
    <xf numFmtId="38" fontId="1" fillId="0" borderId="24" xfId="17" applyFont="1" applyBorder="1" applyAlignment="1">
      <alignment vertical="center"/>
    </xf>
    <xf numFmtId="38" fontId="1" fillId="0" borderId="24" xfId="17" applyFont="1" applyFill="1" applyBorder="1" applyAlignment="1">
      <alignment vertical="center"/>
    </xf>
    <xf numFmtId="38" fontId="1" fillId="0" borderId="24" xfId="17" applyFont="1" applyBorder="1" applyAlignment="1">
      <alignment horizontal="right" vertical="center"/>
    </xf>
    <xf numFmtId="38" fontId="1" fillId="0" borderId="23" xfId="17" applyFont="1" applyBorder="1" applyAlignment="1">
      <alignment horizontal="distributed" vertical="center"/>
    </xf>
    <xf numFmtId="38" fontId="1" fillId="0" borderId="6" xfId="17" applyFont="1" applyBorder="1" applyAlignment="1">
      <alignment horizontal="distributed" vertical="center"/>
    </xf>
    <xf numFmtId="38" fontId="1" fillId="0" borderId="23" xfId="17" applyFont="1" applyBorder="1" applyAlignment="1">
      <alignment vertical="center"/>
    </xf>
    <xf numFmtId="38" fontId="1" fillId="0" borderId="6" xfId="17" applyFont="1" applyBorder="1" applyAlignment="1">
      <alignment vertical="center"/>
    </xf>
    <xf numFmtId="38" fontId="8" fillId="0" borderId="7" xfId="17" applyFont="1" applyBorder="1" applyAlignment="1">
      <alignment vertical="center"/>
    </xf>
    <xf numFmtId="41" fontId="10" fillId="0" borderId="5" xfId="17" applyNumberFormat="1" applyFont="1" applyBorder="1" applyAlignment="1">
      <alignment horizontal="right" vertical="center"/>
    </xf>
    <xf numFmtId="41" fontId="10" fillId="0" borderId="0" xfId="17" applyNumberFormat="1" applyFont="1" applyBorder="1" applyAlignment="1">
      <alignment horizontal="right" vertical="center"/>
    </xf>
    <xf numFmtId="41" fontId="10" fillId="0" borderId="11" xfId="17" applyNumberFormat="1" applyFont="1" applyBorder="1" applyAlignment="1">
      <alignment horizontal="right" vertical="center"/>
    </xf>
    <xf numFmtId="38" fontId="8" fillId="0" borderId="0" xfId="17" applyFont="1" applyBorder="1" applyAlignment="1">
      <alignment vertical="center"/>
    </xf>
    <xf numFmtId="41" fontId="1" fillId="0" borderId="5"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12" xfId="17" applyNumberFormat="1" applyFont="1" applyBorder="1" applyAlignment="1">
      <alignment horizontal="right" vertical="center"/>
    </xf>
    <xf numFmtId="41" fontId="1" fillId="0" borderId="13" xfId="17" applyNumberFormat="1" applyFont="1" applyBorder="1" applyAlignment="1">
      <alignment horizontal="right" vertical="center"/>
    </xf>
    <xf numFmtId="41" fontId="1" fillId="0" borderId="15" xfId="17" applyNumberFormat="1" applyFont="1" applyBorder="1" applyAlignment="1">
      <alignment vertical="center"/>
    </xf>
    <xf numFmtId="38" fontId="1" fillId="0" borderId="0" xfId="17" applyFont="1" applyAlignment="1">
      <alignment/>
    </xf>
    <xf numFmtId="38" fontId="7" fillId="0" borderId="0" xfId="17" applyFont="1" applyAlignment="1">
      <alignment/>
    </xf>
    <xf numFmtId="38" fontId="1" fillId="0" borderId="24" xfId="17" applyFont="1" applyBorder="1" applyAlignment="1">
      <alignment/>
    </xf>
    <xf numFmtId="38" fontId="1" fillId="0" borderId="20" xfId="17" applyFont="1" applyBorder="1" applyAlignment="1">
      <alignment horizontal="distributed"/>
    </xf>
    <xf numFmtId="38" fontId="1" fillId="0" borderId="1" xfId="17" applyFont="1" applyBorder="1" applyAlignment="1">
      <alignment horizontal="center" vertical="center"/>
    </xf>
    <xf numFmtId="38" fontId="1" fillId="0" borderId="18" xfId="17" applyFont="1" applyBorder="1" applyAlignment="1">
      <alignment horizontal="distributed" vertical="top"/>
    </xf>
    <xf numFmtId="38" fontId="1" fillId="0" borderId="23" xfId="17" applyFont="1" applyBorder="1" applyAlignment="1">
      <alignment horizontal="distributed" vertical="center"/>
    </xf>
    <xf numFmtId="38" fontId="1" fillId="0" borderId="18" xfId="17" applyFont="1" applyBorder="1" applyAlignment="1">
      <alignment horizontal="left" vertical="center"/>
    </xf>
    <xf numFmtId="38" fontId="1" fillId="0" borderId="23" xfId="17" applyFont="1" applyBorder="1" applyAlignment="1">
      <alignment horizontal="left" vertical="center"/>
    </xf>
    <xf numFmtId="38" fontId="1" fillId="0" borderId="6" xfId="17" applyFont="1" applyBorder="1" applyAlignment="1">
      <alignment horizontal="left" vertical="center"/>
    </xf>
    <xf numFmtId="38" fontId="1" fillId="0" borderId="18" xfId="17" applyFont="1" applyBorder="1" applyAlignment="1">
      <alignment horizontal="center" vertical="center"/>
    </xf>
    <xf numFmtId="38" fontId="1" fillId="0" borderId="17" xfId="17" applyFont="1" applyBorder="1" applyAlignment="1">
      <alignment horizontal="distributed" vertical="top"/>
    </xf>
    <xf numFmtId="38" fontId="1" fillId="0" borderId="17" xfId="17" applyFont="1" applyBorder="1" applyAlignment="1">
      <alignment horizontal="right" vertical="center"/>
    </xf>
    <xf numFmtId="38" fontId="1" fillId="0" borderId="6" xfId="17" applyFont="1" applyBorder="1" applyAlignment="1">
      <alignment horizontal="right" vertical="center"/>
    </xf>
    <xf numFmtId="38" fontId="1" fillId="0" borderId="7" xfId="17" applyFont="1" applyBorder="1" applyAlignment="1">
      <alignment horizontal="right" vertical="center"/>
    </xf>
    <xf numFmtId="38" fontId="1" fillId="0" borderId="11" xfId="17" applyFont="1" applyBorder="1" applyAlignment="1">
      <alignment/>
    </xf>
    <xf numFmtId="38" fontId="1" fillId="0" borderId="18" xfId="17" applyFont="1" applyBorder="1" applyAlignment="1" quotePrefix="1">
      <alignment horizontal="center" vertical="center"/>
    </xf>
    <xf numFmtId="38" fontId="1" fillId="0" borderId="5" xfId="17" applyFont="1" applyBorder="1" applyAlignment="1">
      <alignment horizontal="right" vertical="center"/>
    </xf>
    <xf numFmtId="38" fontId="10" fillId="0" borderId="11" xfId="17" applyFont="1" applyBorder="1" applyAlignment="1">
      <alignment/>
    </xf>
    <xf numFmtId="38" fontId="10" fillId="0" borderId="18" xfId="17" applyFont="1" applyBorder="1" applyAlignment="1" quotePrefix="1">
      <alignment horizontal="center" vertical="center"/>
    </xf>
    <xf numFmtId="38" fontId="10" fillId="0" borderId="11" xfId="17" applyFont="1" applyBorder="1" applyAlignment="1">
      <alignment horizontal="right" vertical="center"/>
    </xf>
    <xf numFmtId="38" fontId="10" fillId="0" borderId="0" xfId="17" applyFont="1" applyAlignment="1">
      <alignment/>
    </xf>
    <xf numFmtId="38" fontId="1" fillId="0" borderId="0" xfId="17" applyFont="1" applyBorder="1" applyAlignment="1">
      <alignment/>
    </xf>
    <xf numFmtId="38" fontId="9" fillId="0" borderId="18" xfId="17" applyFont="1" applyBorder="1" applyAlignment="1">
      <alignment horizontal="right" vertical="center"/>
    </xf>
    <xf numFmtId="38" fontId="9" fillId="0" borderId="5" xfId="17" applyFont="1" applyBorder="1" applyAlignment="1">
      <alignment horizontal="right" vertical="center"/>
    </xf>
    <xf numFmtId="38" fontId="9" fillId="0" borderId="0" xfId="17" applyFont="1" applyBorder="1" applyAlignment="1">
      <alignment horizontal="right" vertical="center"/>
    </xf>
    <xf numFmtId="38" fontId="1" fillId="0" borderId="18" xfId="17" applyFont="1" applyBorder="1" applyAlignment="1">
      <alignment horizontal="right" vertical="center"/>
    </xf>
    <xf numFmtId="38" fontId="1" fillId="0" borderId="11" xfId="17" applyFont="1" applyBorder="1" applyAlignment="1">
      <alignment horizontal="right"/>
    </xf>
    <xf numFmtId="38" fontId="1" fillId="0" borderId="12" xfId="17" applyFont="1" applyBorder="1" applyAlignment="1">
      <alignment horizontal="right" vertical="center"/>
    </xf>
    <xf numFmtId="38" fontId="1" fillId="0" borderId="15" xfId="17" applyFont="1" applyBorder="1" applyAlignment="1">
      <alignment/>
    </xf>
    <xf numFmtId="0" fontId="1" fillId="0" borderId="0" xfId="29" applyFont="1" applyFill="1" applyAlignment="1">
      <alignment vertical="center"/>
      <protection/>
    </xf>
    <xf numFmtId="0" fontId="7" fillId="0" borderId="0" xfId="29" applyFont="1" applyFill="1" applyAlignment="1">
      <alignment vertical="center"/>
      <protection/>
    </xf>
    <xf numFmtId="0" fontId="1" fillId="0" borderId="0" xfId="29" applyFont="1" applyFill="1" applyAlignment="1">
      <alignment horizontal="right" vertical="center"/>
      <protection/>
    </xf>
    <xf numFmtId="0" fontId="1" fillId="0" borderId="2" xfId="29" applyFont="1" applyFill="1" applyBorder="1" applyAlignment="1">
      <alignment horizontal="distributed" vertical="center"/>
      <protection/>
    </xf>
    <xf numFmtId="0" fontId="1" fillId="0" borderId="1" xfId="29" applyFont="1" applyFill="1" applyBorder="1" applyAlignment="1">
      <alignment horizontal="distributed" vertical="center"/>
      <protection/>
    </xf>
    <xf numFmtId="0" fontId="1" fillId="0" borderId="2" xfId="29" applyFont="1" applyFill="1" applyBorder="1" applyAlignment="1">
      <alignment horizontal="center" vertical="center"/>
      <protection/>
    </xf>
    <xf numFmtId="0" fontId="10" fillId="0" borderId="0" xfId="29" applyFont="1" applyFill="1" applyAlignment="1">
      <alignment vertical="center"/>
      <protection/>
    </xf>
    <xf numFmtId="189" fontId="10" fillId="0" borderId="6" xfId="29" applyNumberFormat="1" applyFont="1" applyFill="1" applyBorder="1" applyAlignment="1">
      <alignment vertical="center"/>
      <protection/>
    </xf>
    <xf numFmtId="189" fontId="10" fillId="0" borderId="7" xfId="29" applyNumberFormat="1" applyFont="1" applyFill="1" applyBorder="1" applyAlignment="1">
      <alignment vertical="center"/>
      <protection/>
    </xf>
    <xf numFmtId="189" fontId="10" fillId="0" borderId="9" xfId="29" applyNumberFormat="1" applyFont="1" applyFill="1" applyBorder="1" applyAlignment="1">
      <alignment vertical="center"/>
      <protection/>
    </xf>
    <xf numFmtId="0" fontId="1" fillId="0" borderId="5" xfId="29" applyFont="1" applyFill="1" applyBorder="1" applyAlignment="1">
      <alignment vertical="center"/>
      <protection/>
    </xf>
    <xf numFmtId="0" fontId="1" fillId="0" borderId="11" xfId="29" applyFont="1" applyFill="1" applyBorder="1" applyAlignment="1">
      <alignment horizontal="center" vertical="center"/>
      <protection/>
    </xf>
    <xf numFmtId="189" fontId="1" fillId="0" borderId="0" xfId="29" applyNumberFormat="1" applyFont="1" applyFill="1" applyBorder="1" applyAlignment="1">
      <alignment vertical="center"/>
      <protection/>
    </xf>
    <xf numFmtId="189" fontId="1" fillId="0" borderId="11" xfId="29" applyNumberFormat="1" applyFont="1" applyFill="1" applyBorder="1" applyAlignment="1">
      <alignment vertical="center"/>
      <protection/>
    </xf>
    <xf numFmtId="0" fontId="1" fillId="0" borderId="0" xfId="29" applyFont="1" applyFill="1" applyBorder="1" applyAlignment="1">
      <alignment horizontal="distributed" vertical="center"/>
      <protection/>
    </xf>
    <xf numFmtId="189" fontId="1" fillId="0" borderId="5" xfId="29" applyNumberFormat="1" applyFont="1" applyFill="1" applyBorder="1" applyAlignment="1">
      <alignment vertical="center"/>
      <protection/>
    </xf>
    <xf numFmtId="187" fontId="1" fillId="0" borderId="5" xfId="29" applyNumberFormat="1" applyFont="1" applyFill="1" applyBorder="1" applyAlignment="1">
      <alignment vertical="center"/>
      <protection/>
    </xf>
    <xf numFmtId="187" fontId="1" fillId="0" borderId="0" xfId="29" applyNumberFormat="1" applyFont="1" applyFill="1" applyBorder="1" applyAlignment="1">
      <alignment horizontal="distributed" vertical="center"/>
      <protection/>
    </xf>
    <xf numFmtId="189" fontId="1" fillId="0" borderId="5" xfId="29" applyNumberFormat="1" applyFont="1" applyFill="1" applyBorder="1" applyAlignment="1">
      <alignment horizontal="right" vertical="center"/>
      <protection/>
    </xf>
    <xf numFmtId="189" fontId="1" fillId="0" borderId="0" xfId="29" applyNumberFormat="1" applyFont="1" applyFill="1" applyBorder="1" applyAlignment="1">
      <alignment horizontal="right" vertical="center"/>
      <protection/>
    </xf>
    <xf numFmtId="187" fontId="1" fillId="0" borderId="11" xfId="29" applyNumberFormat="1" applyFont="1" applyFill="1" applyBorder="1" applyAlignment="1">
      <alignment horizontal="distributed" vertical="center"/>
      <protection/>
    </xf>
    <xf numFmtId="187" fontId="1" fillId="0" borderId="0" xfId="29" applyNumberFormat="1" applyFont="1" applyFill="1" applyBorder="1" applyAlignment="1">
      <alignment horizontal="center" vertical="center"/>
      <protection/>
    </xf>
    <xf numFmtId="0" fontId="1" fillId="0" borderId="12" xfId="29" applyFont="1" applyFill="1" applyBorder="1" applyAlignment="1">
      <alignment vertical="center"/>
      <protection/>
    </xf>
    <xf numFmtId="0" fontId="1" fillId="0" borderId="13" xfId="29" applyFont="1" applyFill="1" applyBorder="1" applyAlignment="1">
      <alignment horizontal="distributed" vertical="center"/>
      <protection/>
    </xf>
    <xf numFmtId="189" fontId="1" fillId="0" borderId="12" xfId="29" applyNumberFormat="1" applyFont="1" applyFill="1" applyBorder="1" applyAlignment="1">
      <alignment vertical="center"/>
      <protection/>
    </xf>
    <xf numFmtId="189" fontId="1" fillId="0" borderId="13" xfId="29" applyNumberFormat="1" applyFont="1" applyFill="1" applyBorder="1" applyAlignment="1">
      <alignment vertical="center"/>
      <protection/>
    </xf>
    <xf numFmtId="189" fontId="1" fillId="0" borderId="15" xfId="29" applyNumberFormat="1" applyFont="1" applyFill="1" applyBorder="1" applyAlignment="1">
      <alignment vertical="center"/>
      <protection/>
    </xf>
    <xf numFmtId="0" fontId="1" fillId="0" borderId="0" xfId="29" applyFont="1" applyFill="1" applyAlignment="1">
      <alignment horizontal="distributed" vertical="center"/>
      <protection/>
    </xf>
    <xf numFmtId="0" fontId="1" fillId="0" borderId="0" xfId="30" applyFont="1" applyAlignment="1">
      <alignment vertical="center"/>
      <protection/>
    </xf>
    <xf numFmtId="0" fontId="7" fillId="0" borderId="0" xfId="30" applyFont="1" applyAlignment="1">
      <alignment vertical="center"/>
      <protection/>
    </xf>
    <xf numFmtId="41" fontId="1" fillId="0" borderId="0" xfId="30" applyNumberFormat="1" applyFont="1" applyAlignment="1">
      <alignment vertical="center"/>
      <protection/>
    </xf>
    <xf numFmtId="0" fontId="1" fillId="0" borderId="0" xfId="30" applyFont="1" applyAlignment="1">
      <alignment horizontal="right" vertical="center"/>
      <protection/>
    </xf>
    <xf numFmtId="0" fontId="1" fillId="0" borderId="0" xfId="30" applyFont="1" applyBorder="1" applyAlignment="1">
      <alignment vertical="center"/>
      <protection/>
    </xf>
    <xf numFmtId="0" fontId="1" fillId="0" borderId="2" xfId="30" applyFont="1" applyBorder="1" applyAlignment="1">
      <alignment horizontal="center" vertical="center"/>
      <protection/>
    </xf>
    <xf numFmtId="0" fontId="1" fillId="0" borderId="6" xfId="30" applyFont="1" applyBorder="1" applyAlignment="1">
      <alignment horizontal="center" vertical="center"/>
      <protection/>
    </xf>
    <xf numFmtId="0" fontId="1" fillId="0" borderId="9" xfId="30" applyFont="1" applyBorder="1" applyAlignment="1">
      <alignment vertical="center"/>
      <protection/>
    </xf>
    <xf numFmtId="41" fontId="1" fillId="0" borderId="6" xfId="30" applyNumberFormat="1" applyFont="1" applyBorder="1" applyAlignment="1">
      <alignment vertical="center"/>
      <protection/>
    </xf>
    <xf numFmtId="41" fontId="1" fillId="0" borderId="7" xfId="30" applyNumberFormat="1" applyFont="1" applyBorder="1" applyAlignment="1">
      <alignment vertical="center"/>
      <protection/>
    </xf>
    <xf numFmtId="41" fontId="1" fillId="0" borderId="9" xfId="30" applyNumberFormat="1" applyFont="1" applyBorder="1" applyAlignment="1">
      <alignment vertical="center"/>
      <protection/>
    </xf>
    <xf numFmtId="41" fontId="1" fillId="0" borderId="5" xfId="30" applyNumberFormat="1" applyFont="1" applyBorder="1" applyAlignment="1">
      <alignment vertical="center"/>
      <protection/>
    </xf>
    <xf numFmtId="41" fontId="1" fillId="0" borderId="0" xfId="30" applyNumberFormat="1" applyFont="1" applyBorder="1" applyAlignment="1">
      <alignment vertical="center"/>
      <protection/>
    </xf>
    <xf numFmtId="41" fontId="1" fillId="0" borderId="11" xfId="30" applyNumberFormat="1" applyFont="1" applyBorder="1" applyAlignment="1">
      <alignment vertical="center"/>
      <protection/>
    </xf>
    <xf numFmtId="0" fontId="1" fillId="0" borderId="5" xfId="30" applyFont="1" applyBorder="1" applyAlignment="1" quotePrefix="1">
      <alignment horizontal="left" vertical="center" indent="9"/>
      <protection/>
    </xf>
    <xf numFmtId="0" fontId="15" fillId="0" borderId="11" xfId="30" applyFont="1" applyBorder="1" applyAlignment="1">
      <alignment horizontal="left" vertical="center" indent="9"/>
      <protection/>
    </xf>
    <xf numFmtId="0" fontId="10" fillId="0" borderId="0" xfId="30" applyFont="1" applyFill="1" applyBorder="1" applyAlignment="1">
      <alignment vertical="center"/>
      <protection/>
    </xf>
    <xf numFmtId="41" fontId="9" fillId="0" borderId="5" xfId="30" applyNumberFormat="1" applyFont="1" applyFill="1" applyBorder="1" applyAlignment="1">
      <alignment vertical="center"/>
      <protection/>
    </xf>
    <xf numFmtId="41" fontId="9" fillId="0" borderId="0" xfId="30" applyNumberFormat="1" applyFont="1" applyFill="1" applyBorder="1" applyAlignment="1">
      <alignment vertical="center"/>
      <protection/>
    </xf>
    <xf numFmtId="41" fontId="9" fillId="0" borderId="11" xfId="30" applyNumberFormat="1" applyFont="1" applyFill="1" applyBorder="1" applyAlignment="1">
      <alignment vertical="center"/>
      <protection/>
    </xf>
    <xf numFmtId="0" fontId="10" fillId="0" borderId="0" xfId="30" applyFont="1" applyFill="1" applyAlignment="1">
      <alignment vertical="center"/>
      <protection/>
    </xf>
    <xf numFmtId="0" fontId="1" fillId="0" borderId="5" xfId="30" applyFont="1" applyBorder="1" applyAlignment="1">
      <alignment horizontal="center" vertical="center"/>
      <protection/>
    </xf>
    <xf numFmtId="0" fontId="1" fillId="0" borderId="11" xfId="30" applyFont="1" applyBorder="1" applyAlignment="1" quotePrefix="1">
      <alignment vertical="center"/>
      <protection/>
    </xf>
    <xf numFmtId="192" fontId="1" fillId="0" borderId="0" xfId="30" applyNumberFormat="1" applyFont="1" applyBorder="1" applyAlignment="1">
      <alignment vertical="center"/>
      <protection/>
    </xf>
    <xf numFmtId="41" fontId="1" fillId="0" borderId="0" xfId="30" applyNumberFormat="1" applyFont="1" applyFill="1" applyBorder="1" applyAlignment="1">
      <alignment vertical="center"/>
      <protection/>
    </xf>
    <xf numFmtId="0" fontId="10" fillId="0" borderId="5" xfId="30" applyFont="1" applyFill="1" applyBorder="1" applyAlignment="1">
      <alignment horizontal="center" vertical="center"/>
      <protection/>
    </xf>
    <xf numFmtId="0" fontId="10" fillId="0" borderId="11" xfId="30" applyFont="1" applyFill="1" applyBorder="1" applyAlignment="1">
      <alignment horizontal="distributed" vertical="center"/>
      <protection/>
    </xf>
    <xf numFmtId="41" fontId="10" fillId="0" borderId="5" xfId="30" applyNumberFormat="1" applyFont="1" applyFill="1" applyBorder="1" applyAlignment="1">
      <alignment vertical="center"/>
      <protection/>
    </xf>
    <xf numFmtId="41" fontId="10" fillId="0" borderId="0" xfId="30" applyNumberFormat="1" applyFont="1" applyFill="1" applyBorder="1" applyAlignment="1">
      <alignment vertical="center"/>
      <protection/>
    </xf>
    <xf numFmtId="41" fontId="10" fillId="0" borderId="11" xfId="30" applyNumberFormat="1" applyFont="1" applyFill="1" applyBorder="1" applyAlignment="1">
      <alignment vertical="center"/>
      <protection/>
    </xf>
    <xf numFmtId="0" fontId="10" fillId="0" borderId="0" xfId="30" applyFont="1" applyBorder="1" applyAlignment="1">
      <alignment vertical="center"/>
      <protection/>
    </xf>
    <xf numFmtId="0" fontId="10" fillId="0" borderId="5" xfId="30" applyFont="1" applyBorder="1" applyAlignment="1">
      <alignment horizontal="center" vertical="center"/>
      <protection/>
    </xf>
    <xf numFmtId="0" fontId="10" fillId="0" borderId="11" xfId="30" applyFont="1" applyBorder="1" applyAlignment="1">
      <alignment horizontal="distributed" vertical="center"/>
      <protection/>
    </xf>
    <xf numFmtId="41" fontId="10" fillId="0" borderId="5" xfId="30" applyNumberFormat="1" applyFont="1" applyBorder="1" applyAlignment="1">
      <alignment vertical="center"/>
      <protection/>
    </xf>
    <xf numFmtId="41" fontId="10" fillId="0" borderId="0" xfId="30" applyNumberFormat="1" applyFont="1" applyBorder="1" applyAlignment="1">
      <alignment vertical="center"/>
      <protection/>
    </xf>
    <xf numFmtId="41" fontId="10" fillId="0" borderId="0" xfId="30" applyNumberFormat="1" applyFont="1" applyAlignment="1">
      <alignment vertical="center"/>
      <protection/>
    </xf>
    <xf numFmtId="41" fontId="10" fillId="0" borderId="11" xfId="30" applyNumberFormat="1" applyFont="1" applyBorder="1" applyAlignment="1">
      <alignment vertical="center"/>
      <protection/>
    </xf>
    <xf numFmtId="0" fontId="10" fillId="0" borderId="0" xfId="30" applyFont="1" applyAlignment="1">
      <alignment vertical="center"/>
      <protection/>
    </xf>
    <xf numFmtId="0" fontId="18" fillId="0" borderId="5" xfId="30" applyFont="1" applyBorder="1" applyAlignment="1">
      <alignment horizontal="center" vertical="center"/>
      <protection/>
    </xf>
    <xf numFmtId="0" fontId="1" fillId="0" borderId="11" xfId="30" applyFont="1" applyBorder="1" applyAlignment="1">
      <alignment horizontal="distributed" vertical="center"/>
      <protection/>
    </xf>
    <xf numFmtId="41" fontId="1" fillId="0" borderId="5" xfId="17" applyNumberFormat="1" applyFont="1" applyFill="1" applyBorder="1" applyAlignment="1">
      <alignment horizontal="right" vertical="center"/>
    </xf>
    <xf numFmtId="41" fontId="1" fillId="0" borderId="0" xfId="17" applyNumberFormat="1" applyFont="1" applyAlignment="1">
      <alignment vertical="center"/>
    </xf>
    <xf numFmtId="0" fontId="1" fillId="0" borderId="11" xfId="30" applyFont="1" applyBorder="1" applyAlignment="1">
      <alignment vertical="center"/>
      <protection/>
    </xf>
    <xf numFmtId="193" fontId="10" fillId="0" borderId="0" xfId="17" applyNumberFormat="1" applyFont="1" applyFill="1" applyBorder="1" applyAlignment="1">
      <alignment horizontal="right" vertical="center"/>
    </xf>
    <xf numFmtId="193" fontId="10" fillId="0" borderId="11" xfId="17" applyNumberFormat="1" applyFont="1" applyFill="1" applyBorder="1" applyAlignment="1">
      <alignment horizontal="right" vertical="center"/>
    </xf>
    <xf numFmtId="0" fontId="8" fillId="0" borderId="0" xfId="30" applyFont="1" applyFill="1" applyBorder="1" applyAlignment="1">
      <alignment vertical="center"/>
      <protection/>
    </xf>
    <xf numFmtId="0" fontId="8" fillId="0" borderId="5" xfId="30" applyFont="1" applyFill="1" applyBorder="1" applyAlignment="1">
      <alignment horizontal="center" vertical="center"/>
      <protection/>
    </xf>
    <xf numFmtId="0" fontId="8" fillId="0" borderId="11" xfId="30" applyFont="1" applyFill="1" applyBorder="1" applyAlignment="1">
      <alignment horizontal="distributed" vertical="center"/>
      <protection/>
    </xf>
    <xf numFmtId="193" fontId="8" fillId="0" borderId="0" xfId="17" applyNumberFormat="1" applyFont="1" applyFill="1" applyBorder="1" applyAlignment="1">
      <alignment horizontal="right" vertical="center"/>
    </xf>
    <xf numFmtId="38" fontId="8" fillId="0" borderId="0" xfId="17" applyFont="1" applyFill="1" applyBorder="1" applyAlignment="1">
      <alignment horizontal="right" vertical="center"/>
    </xf>
    <xf numFmtId="193" fontId="8" fillId="0" borderId="11" xfId="17" applyNumberFormat="1" applyFont="1" applyFill="1" applyBorder="1" applyAlignment="1">
      <alignment horizontal="right" vertical="center"/>
    </xf>
    <xf numFmtId="0" fontId="8" fillId="0" borderId="0" xfId="30" applyFont="1" applyFill="1" applyAlignment="1">
      <alignment vertical="center"/>
      <protection/>
    </xf>
    <xf numFmtId="193" fontId="1" fillId="0" borderId="0" xfId="17" applyNumberFormat="1" applyFont="1" applyFill="1" applyBorder="1" applyAlignment="1">
      <alignment horizontal="right" vertical="center"/>
    </xf>
    <xf numFmtId="193" fontId="1" fillId="0" borderId="11" xfId="17" applyNumberFormat="1" applyFont="1" applyFill="1" applyBorder="1" applyAlignment="1">
      <alignment horizontal="right" vertical="center"/>
    </xf>
    <xf numFmtId="0" fontId="1" fillId="0" borderId="12" xfId="30" applyFont="1" applyBorder="1" applyAlignment="1">
      <alignment horizontal="center" vertical="center"/>
      <protection/>
    </xf>
    <xf numFmtId="0" fontId="1" fillId="0" borderId="15" xfId="30" applyFont="1" applyBorder="1" applyAlignment="1">
      <alignment horizontal="distributed" vertical="center"/>
      <protection/>
    </xf>
    <xf numFmtId="41" fontId="1" fillId="0" borderId="12" xfId="17" applyNumberFormat="1" applyFont="1" applyFill="1" applyBorder="1" applyAlignment="1">
      <alignment horizontal="right" vertical="center"/>
    </xf>
    <xf numFmtId="41" fontId="1" fillId="0" borderId="13" xfId="30" applyNumberFormat="1" applyFont="1" applyBorder="1" applyAlignment="1">
      <alignment horizontal="right" vertical="center"/>
      <protection/>
    </xf>
    <xf numFmtId="0" fontId="1" fillId="0" borderId="0" xfId="31" applyFont="1" applyFill="1" applyAlignment="1">
      <alignment horizontal="center"/>
      <protection/>
    </xf>
    <xf numFmtId="0" fontId="7" fillId="0" borderId="0" xfId="31" applyFont="1" applyFill="1">
      <alignment/>
      <protection/>
    </xf>
    <xf numFmtId="0" fontId="1" fillId="0" borderId="0" xfId="31" applyFont="1" applyFill="1">
      <alignment/>
      <protection/>
    </xf>
    <xf numFmtId="0" fontId="1" fillId="0" borderId="0" xfId="31" applyFont="1" applyFill="1" applyAlignment="1">
      <alignment horizontal="right"/>
      <protection/>
    </xf>
    <xf numFmtId="0" fontId="1" fillId="0" borderId="18" xfId="31" applyFont="1" applyFill="1" applyBorder="1" applyAlignment="1">
      <alignment horizontal="center" vertical="center"/>
      <protection/>
    </xf>
    <xf numFmtId="0" fontId="1" fillId="0" borderId="17" xfId="31" applyFont="1" applyFill="1" applyBorder="1" applyAlignment="1">
      <alignment horizontal="center" vertical="center"/>
      <protection/>
    </xf>
    <xf numFmtId="0" fontId="1" fillId="0" borderId="23" xfId="31" applyFont="1" applyFill="1" applyBorder="1" applyAlignment="1">
      <alignment horizontal="distributed" vertical="center"/>
      <protection/>
    </xf>
    <xf numFmtId="0" fontId="1" fillId="0" borderId="18" xfId="31" applyNumberFormat="1" applyFont="1" applyFill="1" applyBorder="1" applyAlignment="1">
      <alignment horizontal="distributed"/>
      <protection/>
    </xf>
    <xf numFmtId="0" fontId="1" fillId="0" borderId="18" xfId="31" applyNumberFormat="1" applyFont="1" applyFill="1" applyBorder="1" applyAlignment="1">
      <alignment horizontal="center"/>
      <protection/>
    </xf>
    <xf numFmtId="0" fontId="1" fillId="0" borderId="17" xfId="31" applyFont="1" applyFill="1" applyBorder="1" applyAlignment="1">
      <alignment horizontal="distributed" vertical="center"/>
      <protection/>
    </xf>
    <xf numFmtId="0" fontId="1" fillId="0" borderId="17" xfId="31" applyFont="1" applyFill="1" applyBorder="1" applyAlignment="1">
      <alignment horizontal="center" vertical="center" wrapText="1"/>
      <protection/>
    </xf>
    <xf numFmtId="38" fontId="1" fillId="0" borderId="17" xfId="17" applyFont="1" applyFill="1" applyBorder="1" applyAlignment="1">
      <alignment horizontal="distributed" vertical="center" wrapText="1"/>
    </xf>
    <xf numFmtId="0" fontId="1" fillId="0" borderId="23" xfId="31" applyFont="1" applyFill="1" applyBorder="1" applyAlignment="1">
      <alignment horizontal="center" vertical="center"/>
      <protection/>
    </xf>
    <xf numFmtId="0" fontId="1" fillId="0" borderId="17" xfId="31" applyNumberFormat="1" applyFont="1" applyFill="1" applyBorder="1" applyAlignment="1">
      <alignment horizontal="distributed" vertical="center"/>
      <protection/>
    </xf>
    <xf numFmtId="0" fontId="1" fillId="0" borderId="17" xfId="31" applyNumberFormat="1" applyFont="1" applyFill="1" applyBorder="1" applyAlignment="1">
      <alignment horizontal="center" vertical="center"/>
      <protection/>
    </xf>
    <xf numFmtId="0" fontId="1" fillId="0" borderId="0" xfId="31" applyFont="1" applyFill="1" applyBorder="1" applyAlignment="1">
      <alignment horizontal="center"/>
      <protection/>
    </xf>
    <xf numFmtId="0" fontId="1" fillId="0" borderId="0" xfId="31" applyFont="1" applyFill="1" applyBorder="1" applyAlignment="1">
      <alignment horizontal="distributed"/>
      <protection/>
    </xf>
    <xf numFmtId="0" fontId="1" fillId="0" borderId="0" xfId="31" applyFont="1" applyFill="1" applyBorder="1" applyAlignment="1">
      <alignment horizontal="center" wrapText="1"/>
      <protection/>
    </xf>
    <xf numFmtId="38" fontId="1" fillId="0" borderId="0" xfId="17" applyFont="1" applyFill="1" applyBorder="1" applyAlignment="1">
      <alignment horizontal="distributed" wrapText="1"/>
    </xf>
    <xf numFmtId="0" fontId="1" fillId="0" borderId="7" xfId="31" applyFont="1" applyFill="1" applyBorder="1" applyAlignment="1">
      <alignment horizontal="distributed"/>
      <protection/>
    </xf>
    <xf numFmtId="0" fontId="1" fillId="0" borderId="7" xfId="31" applyFont="1" applyFill="1" applyBorder="1" applyAlignment="1">
      <alignment horizontal="center"/>
      <protection/>
    </xf>
    <xf numFmtId="0" fontId="1" fillId="0" borderId="0" xfId="31" applyFont="1" applyFill="1" applyBorder="1" applyAlignment="1">
      <alignment horizontal="distributed" wrapText="1"/>
      <protection/>
    </xf>
    <xf numFmtId="0" fontId="1" fillId="0" borderId="11" xfId="31" applyFont="1" applyFill="1" applyBorder="1" applyAlignment="1">
      <alignment horizontal="distributed"/>
      <protection/>
    </xf>
    <xf numFmtId="0" fontId="1" fillId="0" borderId="18" xfId="31" applyFont="1" applyFill="1" applyBorder="1" applyAlignment="1">
      <alignment horizontal="distributed" vertical="center"/>
      <protection/>
    </xf>
    <xf numFmtId="41" fontId="1" fillId="0" borderId="0" xfId="31" applyNumberFormat="1" applyFont="1" applyFill="1" applyBorder="1" applyAlignment="1">
      <alignment vertical="center"/>
      <protection/>
    </xf>
    <xf numFmtId="41" fontId="1" fillId="0" borderId="11" xfId="31" applyNumberFormat="1" applyFont="1" applyFill="1" applyBorder="1" applyAlignment="1">
      <alignment vertical="center"/>
      <protection/>
    </xf>
    <xf numFmtId="0" fontId="10" fillId="0" borderId="0" xfId="31" applyFont="1" applyFill="1" applyAlignment="1">
      <alignment horizontal="center"/>
      <protection/>
    </xf>
    <xf numFmtId="0" fontId="10" fillId="0" borderId="18" xfId="31" applyFont="1" applyFill="1" applyBorder="1" applyAlignment="1" quotePrefix="1">
      <alignment horizontal="left" vertical="center"/>
      <protection/>
    </xf>
    <xf numFmtId="0" fontId="10" fillId="0" borderId="0" xfId="31" applyFont="1" applyFill="1">
      <alignment/>
      <protection/>
    </xf>
    <xf numFmtId="0" fontId="9" fillId="0" borderId="0" xfId="31" applyFont="1" applyFill="1" applyAlignment="1">
      <alignment horizontal="center"/>
      <protection/>
    </xf>
    <xf numFmtId="0" fontId="9" fillId="0" borderId="18" xfId="31" applyFont="1" applyFill="1" applyBorder="1" applyAlignment="1">
      <alignment horizontal="distributed" vertical="center"/>
      <protection/>
    </xf>
    <xf numFmtId="41" fontId="9" fillId="0" borderId="5" xfId="17" applyNumberFormat="1" applyFont="1" applyFill="1" applyBorder="1" applyAlignment="1">
      <alignment vertical="center"/>
    </xf>
    <xf numFmtId="41" fontId="9" fillId="0" borderId="0" xfId="17" applyNumberFormat="1" applyFont="1" applyFill="1" applyBorder="1" applyAlignment="1">
      <alignment vertical="center"/>
    </xf>
    <xf numFmtId="41" fontId="9" fillId="0" borderId="11" xfId="17" applyNumberFormat="1" applyFont="1" applyFill="1" applyBorder="1" applyAlignment="1">
      <alignment vertical="center"/>
    </xf>
    <xf numFmtId="0" fontId="9" fillId="0" borderId="0" xfId="31" applyFont="1" applyFill="1">
      <alignment/>
      <protection/>
    </xf>
    <xf numFmtId="0" fontId="10" fillId="0" borderId="18" xfId="31" applyFont="1" applyFill="1" applyBorder="1" applyAlignment="1">
      <alignment horizontal="distributed" vertical="center"/>
      <protection/>
    </xf>
    <xf numFmtId="0" fontId="1" fillId="0" borderId="18" xfId="31" applyFont="1" applyFill="1" applyBorder="1" applyAlignment="1">
      <alignment horizontal="center"/>
      <protection/>
    </xf>
    <xf numFmtId="41" fontId="9" fillId="0" borderId="5" xfId="31" applyNumberFormat="1" applyFont="1" applyFill="1" applyBorder="1" applyAlignment="1">
      <alignment vertical="center"/>
      <protection/>
    </xf>
    <xf numFmtId="41" fontId="9" fillId="0" borderId="0" xfId="31" applyNumberFormat="1" applyFont="1" applyFill="1" applyBorder="1" applyAlignment="1">
      <alignment vertical="center"/>
      <protection/>
    </xf>
    <xf numFmtId="41" fontId="9" fillId="0" borderId="11" xfId="31" applyNumberFormat="1" applyFont="1" applyFill="1" applyBorder="1" applyAlignment="1">
      <alignment vertical="center"/>
      <protection/>
    </xf>
    <xf numFmtId="0" fontId="8" fillId="0" borderId="0" xfId="31" applyFont="1" applyFill="1" applyAlignment="1">
      <alignment horizontal="center"/>
      <protection/>
    </xf>
    <xf numFmtId="38" fontId="10" fillId="0" borderId="18" xfId="17" applyFont="1" applyFill="1" applyBorder="1" applyAlignment="1">
      <alignment horizontal="distributed" vertical="center"/>
    </xf>
    <xf numFmtId="41" fontId="10" fillId="0" borderId="5" xfId="31" applyNumberFormat="1" applyFont="1" applyFill="1" applyBorder="1" applyAlignment="1">
      <alignment vertical="center"/>
      <protection/>
    </xf>
    <xf numFmtId="41" fontId="10" fillId="0" borderId="0" xfId="31" applyNumberFormat="1" applyFont="1" applyFill="1" applyBorder="1" applyAlignment="1">
      <alignment vertical="center"/>
      <protection/>
    </xf>
    <xf numFmtId="41" fontId="10" fillId="0" borderId="11" xfId="31" applyNumberFormat="1" applyFont="1" applyFill="1" applyBorder="1" applyAlignment="1">
      <alignment vertical="center"/>
      <protection/>
    </xf>
    <xf numFmtId="0" fontId="8" fillId="0" borderId="0" xfId="31" applyFont="1" applyFill="1">
      <alignment/>
      <protection/>
    </xf>
    <xf numFmtId="41" fontId="9" fillId="0" borderId="0" xfId="31" applyNumberFormat="1" applyFont="1" applyFill="1" applyBorder="1" applyAlignment="1">
      <alignment horizontal="right" vertical="center"/>
      <protection/>
    </xf>
    <xf numFmtId="38" fontId="8" fillId="0" borderId="18" xfId="17" applyFont="1" applyFill="1" applyBorder="1" applyAlignment="1">
      <alignment horizontal="distributed" vertical="center"/>
    </xf>
    <xf numFmtId="41" fontId="1" fillId="0" borderId="5" xfId="31" applyNumberFormat="1" applyFont="1" applyFill="1" applyBorder="1" applyAlignment="1">
      <alignment vertical="center"/>
      <protection/>
    </xf>
    <xf numFmtId="41" fontId="1" fillId="0" borderId="0" xfId="31" applyNumberFormat="1" applyFont="1" applyFill="1" applyBorder="1" applyAlignment="1">
      <alignment horizontal="right" vertical="center"/>
      <protection/>
    </xf>
    <xf numFmtId="0" fontId="1" fillId="0" borderId="0" xfId="31" applyFont="1" applyFill="1" applyAlignment="1">
      <alignment horizontal="center" vertical="center"/>
      <protection/>
    </xf>
    <xf numFmtId="0" fontId="1" fillId="0" borderId="0" xfId="31" applyFont="1" applyFill="1" applyAlignment="1">
      <alignment vertical="center"/>
      <protection/>
    </xf>
    <xf numFmtId="38" fontId="8" fillId="0" borderId="17" xfId="17" applyFont="1" applyFill="1" applyBorder="1" applyAlignment="1">
      <alignment horizontal="distributed" vertical="center"/>
    </xf>
    <xf numFmtId="41" fontId="1" fillId="0" borderId="12" xfId="31" applyNumberFormat="1" applyFont="1" applyFill="1" applyBorder="1" applyAlignment="1">
      <alignment vertical="center"/>
      <protection/>
    </xf>
    <xf numFmtId="41" fontId="1" fillId="0" borderId="13" xfId="31" applyNumberFormat="1" applyFont="1" applyFill="1" applyBorder="1" applyAlignment="1">
      <alignment vertical="center"/>
      <protection/>
    </xf>
    <xf numFmtId="41" fontId="1" fillId="0" borderId="15" xfId="17" applyNumberFormat="1" applyFont="1" applyFill="1" applyBorder="1" applyAlignment="1">
      <alignment vertical="center"/>
    </xf>
    <xf numFmtId="0" fontId="1" fillId="0" borderId="0" xfId="31" applyFont="1" applyFill="1" applyAlignment="1">
      <alignment/>
      <protection/>
    </xf>
    <xf numFmtId="0" fontId="1" fillId="0" borderId="0" xfId="31" applyFont="1" applyFill="1" applyBorder="1">
      <alignment/>
      <protection/>
    </xf>
    <xf numFmtId="182" fontId="1" fillId="0" borderId="0" xfId="31" applyNumberFormat="1" applyFont="1" applyFill="1" applyAlignment="1">
      <alignment horizontal="center"/>
      <protection/>
    </xf>
    <xf numFmtId="41" fontId="1" fillId="0" borderId="0" xfId="31" applyNumberFormat="1" applyFont="1" applyFill="1" applyAlignment="1">
      <alignment horizontal="center"/>
      <protection/>
    </xf>
    <xf numFmtId="0" fontId="1" fillId="0" borderId="0" xfId="32" applyFont="1" applyAlignment="1">
      <alignment vertical="center"/>
      <protection/>
    </xf>
    <xf numFmtId="0" fontId="7" fillId="0" borderId="0" xfId="32" applyFont="1" applyAlignment="1">
      <alignment vertical="center"/>
      <protection/>
    </xf>
    <xf numFmtId="0" fontId="1" fillId="0" borderId="0" xfId="32" applyFont="1" applyFill="1" applyAlignment="1">
      <alignment vertical="center"/>
      <protection/>
    </xf>
    <xf numFmtId="188" fontId="1" fillId="0" borderId="0" xfId="32" applyNumberFormat="1" applyFont="1" applyFill="1" applyAlignment="1">
      <alignment vertical="center"/>
      <protection/>
    </xf>
    <xf numFmtId="41" fontId="1" fillId="0" borderId="0" xfId="32" applyNumberFormat="1" applyFont="1" applyAlignment="1">
      <alignment horizontal="right" vertical="center"/>
      <protection/>
    </xf>
    <xf numFmtId="41" fontId="1" fillId="0" borderId="0" xfId="32" applyNumberFormat="1" applyFont="1" applyAlignment="1">
      <alignment vertical="center"/>
      <protection/>
    </xf>
    <xf numFmtId="188" fontId="1" fillId="0" borderId="0" xfId="32" applyNumberFormat="1" applyFont="1" applyAlignment="1">
      <alignment vertical="center"/>
      <protection/>
    </xf>
    <xf numFmtId="0" fontId="1" fillId="0" borderId="24" xfId="32" applyFont="1" applyBorder="1" applyAlignment="1">
      <alignment vertical="center"/>
      <protection/>
    </xf>
    <xf numFmtId="188" fontId="1" fillId="0" borderId="24" xfId="32" applyNumberFormat="1" applyFont="1" applyBorder="1" applyAlignment="1">
      <alignment vertical="center"/>
      <protection/>
    </xf>
    <xf numFmtId="41" fontId="1" fillId="0" borderId="24" xfId="32" applyNumberFormat="1" applyFont="1" applyBorder="1" applyAlignment="1">
      <alignment horizontal="right" vertical="center"/>
      <protection/>
    </xf>
    <xf numFmtId="41" fontId="1" fillId="0" borderId="24" xfId="32" applyNumberFormat="1" applyFont="1" applyBorder="1" applyAlignment="1">
      <alignment vertical="center"/>
      <protection/>
    </xf>
    <xf numFmtId="0" fontId="1" fillId="0" borderId="24" xfId="32" applyFont="1" applyBorder="1" applyAlignment="1">
      <alignment horizontal="right" vertical="center"/>
      <protection/>
    </xf>
    <xf numFmtId="41" fontId="1" fillId="0" borderId="16" xfId="32" applyNumberFormat="1" applyFont="1" applyBorder="1" applyAlignment="1">
      <alignment horizontal="center" vertical="center"/>
      <protection/>
    </xf>
    <xf numFmtId="0" fontId="1" fillId="0" borderId="22" xfId="32" applyFont="1" applyBorder="1" applyAlignment="1">
      <alignment vertical="center"/>
      <protection/>
    </xf>
    <xf numFmtId="0" fontId="1" fillId="0" borderId="16" xfId="32" applyFont="1" applyBorder="1" applyAlignment="1">
      <alignment vertical="center" wrapText="1"/>
      <protection/>
    </xf>
    <xf numFmtId="188" fontId="1" fillId="0" borderId="16" xfId="32" applyNumberFormat="1" applyFont="1" applyBorder="1" applyAlignment="1">
      <alignment horizontal="left" vertical="center"/>
      <protection/>
    </xf>
    <xf numFmtId="41" fontId="1" fillId="0" borderId="16" xfId="32" applyNumberFormat="1" applyFont="1" applyBorder="1" applyAlignment="1">
      <alignment horizontal="left" vertical="center"/>
      <protection/>
    </xf>
    <xf numFmtId="198" fontId="1" fillId="0" borderId="0" xfId="32" applyNumberFormat="1" applyFont="1" applyAlignment="1">
      <alignment vertical="center"/>
      <protection/>
    </xf>
    <xf numFmtId="198" fontId="1" fillId="0" borderId="5" xfId="32" applyNumberFormat="1" applyFont="1" applyBorder="1" applyAlignment="1">
      <alignment horizontal="distributed" vertical="center"/>
      <protection/>
    </xf>
    <xf numFmtId="198" fontId="1" fillId="0" borderId="11" xfId="32" applyNumberFormat="1" applyFont="1" applyBorder="1" applyAlignment="1">
      <alignment horizontal="distributed" vertical="center"/>
      <protection/>
    </xf>
    <xf numFmtId="198" fontId="1" fillId="0" borderId="5" xfId="32" applyNumberFormat="1" applyFont="1" applyBorder="1" applyAlignment="1">
      <alignment horizontal="center" vertical="center"/>
      <protection/>
    </xf>
    <xf numFmtId="198" fontId="1" fillId="0" borderId="0" xfId="32" applyNumberFormat="1" applyFont="1" applyBorder="1" applyAlignment="1">
      <alignment horizontal="center" vertical="center"/>
      <protection/>
    </xf>
    <xf numFmtId="198" fontId="1" fillId="0" borderId="0" xfId="32" applyNumberFormat="1" applyFont="1" applyBorder="1" applyAlignment="1">
      <alignment vertical="center"/>
      <protection/>
    </xf>
    <xf numFmtId="41" fontId="1" fillId="0" borderId="0" xfId="32" applyNumberFormat="1" applyFont="1" applyBorder="1" applyAlignment="1">
      <alignment horizontal="right" vertical="center"/>
      <protection/>
    </xf>
    <xf numFmtId="41" fontId="1" fillId="0" borderId="0" xfId="32" applyNumberFormat="1" applyFont="1" applyBorder="1" applyAlignment="1">
      <alignment horizontal="left" vertical="center"/>
      <protection/>
    </xf>
    <xf numFmtId="188" fontId="1" fillId="0" borderId="0" xfId="32" applyNumberFormat="1" applyFont="1" applyBorder="1" applyAlignment="1">
      <alignment horizontal="left" vertical="center"/>
      <protection/>
    </xf>
    <xf numFmtId="41" fontId="1" fillId="0" borderId="0" xfId="32" applyNumberFormat="1" applyFont="1" applyBorder="1" applyAlignment="1">
      <alignment vertical="center"/>
      <protection/>
    </xf>
    <xf numFmtId="198" fontId="1" fillId="0" borderId="0" xfId="32" applyNumberFormat="1" applyFont="1" applyBorder="1" applyAlignment="1">
      <alignment horizontal="left" vertical="center"/>
      <protection/>
    </xf>
    <xf numFmtId="41" fontId="1" fillId="0" borderId="0" xfId="32" applyNumberFormat="1" applyFont="1" applyBorder="1" applyAlignment="1">
      <alignment horizontal="center" vertical="center"/>
      <protection/>
    </xf>
    <xf numFmtId="198" fontId="10" fillId="0" borderId="0" xfId="32" applyNumberFormat="1" applyFont="1" applyBorder="1" applyAlignment="1">
      <alignment horizontal="right" vertical="center"/>
      <protection/>
    </xf>
    <xf numFmtId="41" fontId="1" fillId="0" borderId="11" xfId="32" applyNumberFormat="1" applyFont="1" applyBorder="1" applyAlignment="1">
      <alignment horizontal="center" vertical="center"/>
      <protection/>
    </xf>
    <xf numFmtId="0" fontId="10" fillId="0" borderId="0" xfId="32" applyFont="1" applyAlignment="1">
      <alignment vertical="center"/>
      <protection/>
    </xf>
    <xf numFmtId="199" fontId="10" fillId="0" borderId="0" xfId="32" applyNumberFormat="1" applyFont="1" applyBorder="1" applyAlignment="1">
      <alignment horizontal="right" vertical="center"/>
      <protection/>
    </xf>
    <xf numFmtId="188" fontId="10" fillId="0" borderId="0" xfId="32" applyNumberFormat="1" applyFont="1" applyBorder="1" applyAlignment="1">
      <alignment horizontal="right" vertical="center"/>
      <protection/>
    </xf>
    <xf numFmtId="41" fontId="10" fillId="0" borderId="0" xfId="32" applyNumberFormat="1" applyFont="1" applyBorder="1" applyAlignment="1">
      <alignment horizontal="right" vertical="center"/>
      <protection/>
    </xf>
    <xf numFmtId="198" fontId="10" fillId="0" borderId="0" xfId="32" applyNumberFormat="1" applyFont="1" applyAlignment="1">
      <alignment vertical="center"/>
      <protection/>
    </xf>
    <xf numFmtId="198" fontId="10" fillId="0" borderId="5" xfId="32" applyNumberFormat="1" applyFont="1" applyBorder="1" applyAlignment="1">
      <alignment horizontal="distributed" vertical="center"/>
      <protection/>
    </xf>
    <xf numFmtId="198" fontId="10" fillId="0" borderId="11" xfId="32" applyNumberFormat="1" applyFont="1" applyBorder="1" applyAlignment="1">
      <alignment horizontal="distributed" vertical="center"/>
      <protection/>
    </xf>
    <xf numFmtId="198" fontId="10" fillId="0" borderId="5" xfId="32" applyNumberFormat="1" applyFont="1" applyBorder="1" applyAlignment="1">
      <alignment horizontal="right" vertical="center"/>
      <protection/>
    </xf>
    <xf numFmtId="41" fontId="10" fillId="0" borderId="5" xfId="32" applyNumberFormat="1" applyFont="1" applyBorder="1" applyAlignment="1">
      <alignment horizontal="right" vertical="center"/>
      <protection/>
    </xf>
    <xf numFmtId="198" fontId="1" fillId="0" borderId="0" xfId="32" applyNumberFormat="1" applyFont="1" applyBorder="1" applyAlignment="1">
      <alignment horizontal="right" vertical="center"/>
      <protection/>
    </xf>
    <xf numFmtId="0" fontId="1" fillId="0" borderId="5" xfId="32" applyFont="1" applyBorder="1" applyAlignment="1">
      <alignment horizontal="distributed" vertical="center"/>
      <protection/>
    </xf>
    <xf numFmtId="0" fontId="1" fillId="0" borderId="11" xfId="32" applyFont="1" applyBorder="1" applyAlignment="1">
      <alignment horizontal="distributed" vertical="center"/>
      <protection/>
    </xf>
    <xf numFmtId="41" fontId="1" fillId="0" borderId="5" xfId="32" applyNumberFormat="1" applyFont="1" applyBorder="1" applyAlignment="1">
      <alignment horizontal="right" vertical="center"/>
      <protection/>
    </xf>
    <xf numFmtId="188" fontId="1" fillId="0" borderId="0" xfId="32" applyNumberFormat="1" applyFont="1" applyBorder="1" applyAlignment="1">
      <alignment horizontal="right" vertical="center"/>
      <protection/>
    </xf>
    <xf numFmtId="198" fontId="1" fillId="0" borderId="5" xfId="32" applyNumberFormat="1" applyFont="1" applyBorder="1" applyAlignment="1">
      <alignment horizontal="right" vertical="center"/>
      <protection/>
    </xf>
    <xf numFmtId="41" fontId="1" fillId="0" borderId="11" xfId="32" applyNumberFormat="1" applyFont="1" applyBorder="1" applyAlignment="1">
      <alignment horizontal="right" vertical="center"/>
      <protection/>
    </xf>
    <xf numFmtId="0" fontId="1" fillId="0" borderId="12" xfId="32" applyFont="1" applyBorder="1" applyAlignment="1">
      <alignment horizontal="distributed" vertical="center"/>
      <protection/>
    </xf>
    <xf numFmtId="0" fontId="1" fillId="0" borderId="15" xfId="32" applyFont="1" applyBorder="1" applyAlignment="1">
      <alignment horizontal="distributed" vertical="center"/>
      <protection/>
    </xf>
    <xf numFmtId="41" fontId="1" fillId="0" borderId="12" xfId="32" applyNumberFormat="1" applyFont="1" applyBorder="1" applyAlignment="1">
      <alignment horizontal="right" vertical="center"/>
      <protection/>
    </xf>
    <xf numFmtId="188" fontId="1" fillId="0" borderId="13" xfId="32" applyNumberFormat="1" applyFont="1" applyBorder="1" applyAlignment="1">
      <alignment horizontal="right" vertical="center"/>
      <protection/>
    </xf>
    <xf numFmtId="41" fontId="1" fillId="0" borderId="13" xfId="32" applyNumberFormat="1" applyFont="1" applyBorder="1" applyAlignment="1">
      <alignment horizontal="right" vertical="center"/>
      <protection/>
    </xf>
    <xf numFmtId="41" fontId="1" fillId="0" borderId="15" xfId="32" applyNumberFormat="1" applyFont="1" applyBorder="1" applyAlignment="1">
      <alignment horizontal="right" vertical="center"/>
      <protection/>
    </xf>
    <xf numFmtId="38" fontId="1" fillId="0" borderId="0" xfId="17" applyFont="1" applyAlignment="1">
      <alignment horizontal="right"/>
    </xf>
    <xf numFmtId="38" fontId="1" fillId="0" borderId="2" xfId="17" applyFont="1" applyBorder="1" applyAlignment="1">
      <alignment horizontal="distributed" vertical="center"/>
    </xf>
    <xf numFmtId="38" fontId="1" fillId="0" borderId="25" xfId="17" applyFont="1" applyBorder="1" applyAlignment="1">
      <alignment horizontal="distributed" vertical="center"/>
    </xf>
    <xf numFmtId="38" fontId="1" fillId="0" borderId="7" xfId="17" applyFont="1" applyBorder="1" applyAlignment="1">
      <alignment horizontal="distributed" vertical="center"/>
    </xf>
    <xf numFmtId="38" fontId="1" fillId="0" borderId="26" xfId="17" applyFont="1" applyBorder="1" applyAlignment="1">
      <alignment horizontal="distributed" vertical="center"/>
    </xf>
    <xf numFmtId="38" fontId="1" fillId="0" borderId="11" xfId="17" applyFont="1" applyBorder="1" applyAlignment="1">
      <alignment horizontal="distributed" vertical="center"/>
    </xf>
    <xf numFmtId="38" fontId="1" fillId="0" borderId="9" xfId="17" applyFont="1" applyBorder="1" applyAlignment="1">
      <alignment horizontal="distributed" vertical="center"/>
    </xf>
    <xf numFmtId="38" fontId="22" fillId="0" borderId="0" xfId="17" applyFont="1" applyAlignment="1">
      <alignment vertical="center"/>
    </xf>
    <xf numFmtId="38" fontId="10" fillId="0" borderId="5" xfId="17" applyFont="1" applyBorder="1" applyAlignment="1">
      <alignment/>
    </xf>
    <xf numFmtId="38" fontId="10" fillId="0" borderId="0" xfId="17" applyFont="1" applyBorder="1" applyAlignment="1">
      <alignment/>
    </xf>
    <xf numFmtId="38" fontId="10" fillId="0" borderId="11" xfId="17" applyFont="1" applyBorder="1" applyAlignment="1">
      <alignment/>
    </xf>
    <xf numFmtId="38" fontId="10" fillId="0" borderId="10" xfId="17" applyFont="1" applyBorder="1" applyAlignment="1">
      <alignment vertical="center"/>
    </xf>
    <xf numFmtId="38" fontId="10" fillId="0" borderId="11" xfId="17" applyFont="1" applyBorder="1" applyAlignment="1">
      <alignment vertical="center"/>
    </xf>
    <xf numFmtId="38" fontId="23" fillId="0" borderId="0" xfId="17" applyFont="1" applyAlignment="1">
      <alignment vertical="center"/>
    </xf>
    <xf numFmtId="38" fontId="1" fillId="0" borderId="5" xfId="17" applyFont="1" applyBorder="1" applyAlignment="1">
      <alignment/>
    </xf>
    <xf numFmtId="38" fontId="1" fillId="0" borderId="0" xfId="17" applyFont="1" applyBorder="1" applyAlignment="1">
      <alignment/>
    </xf>
    <xf numFmtId="38" fontId="1" fillId="0" borderId="11" xfId="17" applyFont="1" applyBorder="1" applyAlignment="1">
      <alignment/>
    </xf>
    <xf numFmtId="38" fontId="8" fillId="0" borderId="11" xfId="17" applyFont="1" applyBorder="1" applyAlignment="1">
      <alignment horizontal="distributed" vertical="center"/>
    </xf>
    <xf numFmtId="177" fontId="1" fillId="0" borderId="5" xfId="17" applyNumberFormat="1" applyFont="1" applyBorder="1" applyAlignment="1">
      <alignment horizontal="right" vertical="center"/>
    </xf>
    <xf numFmtId="177" fontId="1" fillId="0" borderId="0" xfId="17" applyNumberFormat="1" applyFont="1" applyBorder="1" applyAlignment="1">
      <alignment horizontal="right" vertical="center"/>
    </xf>
    <xf numFmtId="177" fontId="1" fillId="0" borderId="11" xfId="17" applyNumberFormat="1" applyFont="1" applyBorder="1" applyAlignment="1">
      <alignment horizontal="right" vertical="center"/>
    </xf>
    <xf numFmtId="38" fontId="1" fillId="0" borderId="13" xfId="17" applyFont="1" applyBorder="1" applyAlignment="1">
      <alignment horizontal="distributed" vertical="center"/>
    </xf>
    <xf numFmtId="38" fontId="1" fillId="0" borderId="12" xfId="17" applyFont="1" applyBorder="1" applyAlignment="1">
      <alignment/>
    </xf>
    <xf numFmtId="38" fontId="1" fillId="0" borderId="13" xfId="17" applyFont="1" applyBorder="1" applyAlignment="1">
      <alignment/>
    </xf>
    <xf numFmtId="38" fontId="1" fillId="0" borderId="14" xfId="17" applyFont="1" applyBorder="1" applyAlignment="1">
      <alignment vertical="center"/>
    </xf>
    <xf numFmtId="0" fontId="15" fillId="0" borderId="0" xfId="34" applyFont="1">
      <alignment/>
      <protection/>
    </xf>
    <xf numFmtId="0" fontId="1" fillId="0" borderId="0" xfId="34" applyFont="1">
      <alignment/>
      <protection/>
    </xf>
    <xf numFmtId="0" fontId="1" fillId="0" borderId="17" xfId="34" applyFont="1" applyBorder="1" applyAlignment="1">
      <alignment horizontal="center" vertical="center" wrapText="1"/>
      <protection/>
    </xf>
    <xf numFmtId="0" fontId="1" fillId="0" borderId="12" xfId="34" applyFont="1" applyBorder="1" applyAlignment="1">
      <alignment horizontal="center" vertical="center" wrapText="1"/>
      <protection/>
    </xf>
    <xf numFmtId="38" fontId="1" fillId="0" borderId="23" xfId="17" applyFont="1" applyFill="1" applyBorder="1" applyAlignment="1">
      <alignment horizontal="center" vertical="center"/>
    </xf>
    <xf numFmtId="38" fontId="1" fillId="0" borderId="6" xfId="17" applyFont="1" applyBorder="1" applyAlignment="1">
      <alignment horizontal="right"/>
    </xf>
    <xf numFmtId="38" fontId="1" fillId="0" borderId="7" xfId="17" applyFont="1" applyBorder="1" applyAlignment="1" quotePrefix="1">
      <alignment horizontal="right"/>
    </xf>
    <xf numFmtId="183" fontId="1" fillId="0" borderId="7" xfId="17" applyNumberFormat="1" applyFont="1" applyBorder="1" applyAlignment="1">
      <alignment horizontal="right"/>
    </xf>
    <xf numFmtId="38" fontId="1" fillId="0" borderId="7" xfId="17" applyFont="1" applyBorder="1" applyAlignment="1">
      <alignment horizontal="right"/>
    </xf>
    <xf numFmtId="190" fontId="1" fillId="0" borderId="7" xfId="17" applyNumberFormat="1" applyFont="1" applyBorder="1" applyAlignment="1" quotePrefix="1">
      <alignment horizontal="right"/>
    </xf>
    <xf numFmtId="183" fontId="1" fillId="0" borderId="9" xfId="17" applyNumberFormat="1" applyFont="1" applyBorder="1" applyAlignment="1">
      <alignment horizontal="right"/>
    </xf>
    <xf numFmtId="0" fontId="1" fillId="0" borderId="0" xfId="34" applyFont="1" applyBorder="1">
      <alignment/>
      <protection/>
    </xf>
    <xf numFmtId="38" fontId="10" fillId="0" borderId="18" xfId="17" applyFont="1" applyFill="1" applyBorder="1" applyAlignment="1">
      <alignment horizontal="center" vertical="center"/>
    </xf>
    <xf numFmtId="38" fontId="10" fillId="0" borderId="5" xfId="17" applyFont="1" applyBorder="1" applyAlignment="1">
      <alignment horizontal="right"/>
    </xf>
    <xf numFmtId="38" fontId="10" fillId="0" borderId="0" xfId="17" applyFont="1" applyBorder="1" applyAlignment="1">
      <alignment horizontal="right"/>
    </xf>
    <xf numFmtId="183" fontId="10" fillId="0" borderId="0" xfId="17" applyNumberFormat="1" applyFont="1" applyBorder="1" applyAlignment="1">
      <alignment horizontal="right"/>
    </xf>
    <xf numFmtId="183" fontId="10" fillId="0" borderId="0" xfId="34" applyNumberFormat="1" applyFont="1" applyBorder="1" applyAlignment="1">
      <alignment/>
      <protection/>
    </xf>
    <xf numFmtId="183" fontId="10" fillId="0" borderId="11" xfId="17" applyNumberFormat="1" applyFont="1" applyBorder="1" applyAlignment="1">
      <alignment horizontal="right"/>
    </xf>
    <xf numFmtId="0" fontId="10" fillId="0" borderId="0" xfId="34" applyFont="1" applyBorder="1">
      <alignment/>
      <protection/>
    </xf>
    <xf numFmtId="0" fontId="10" fillId="0" borderId="0" xfId="34" applyFont="1">
      <alignment/>
      <protection/>
    </xf>
    <xf numFmtId="38" fontId="1" fillId="0" borderId="18" xfId="17" applyFont="1" applyFill="1" applyBorder="1" applyAlignment="1">
      <alignment horizontal="center" vertical="center"/>
    </xf>
    <xf numFmtId="38" fontId="1" fillId="0" borderId="5" xfId="17" applyFont="1" applyBorder="1" applyAlignment="1">
      <alignment horizontal="right"/>
    </xf>
    <xf numFmtId="38" fontId="1" fillId="0" borderId="0" xfId="17" applyFont="1" applyBorder="1" applyAlignment="1" quotePrefix="1">
      <alignment horizontal="right"/>
    </xf>
    <xf numFmtId="183" fontId="1" fillId="0" borderId="0" xfId="17" applyNumberFormat="1" applyFont="1" applyBorder="1" applyAlignment="1">
      <alignment horizontal="right"/>
    </xf>
    <xf numFmtId="38" fontId="1" fillId="0" borderId="0" xfId="17" applyFont="1" applyBorder="1" applyAlignment="1">
      <alignment horizontal="right"/>
    </xf>
    <xf numFmtId="0" fontId="15" fillId="0" borderId="0" xfId="34" applyFont="1" applyBorder="1">
      <alignment/>
      <protection/>
    </xf>
    <xf numFmtId="38" fontId="1" fillId="0" borderId="18" xfId="17" applyFont="1" applyFill="1" applyBorder="1" applyAlignment="1">
      <alignment horizontal="distributed" vertical="center"/>
    </xf>
    <xf numFmtId="183" fontId="1" fillId="0" borderId="0" xfId="34" applyNumberFormat="1" applyFont="1" applyBorder="1" applyAlignment="1">
      <alignment/>
      <protection/>
    </xf>
    <xf numFmtId="38" fontId="1" fillId="0" borderId="0" xfId="34" applyNumberFormat="1" applyFont="1" applyBorder="1" applyAlignment="1">
      <alignment/>
      <protection/>
    </xf>
    <xf numFmtId="183" fontId="1" fillId="0" borderId="11" xfId="17" applyNumberFormat="1" applyFont="1" applyBorder="1" applyAlignment="1">
      <alignment horizontal="right"/>
    </xf>
    <xf numFmtId="38" fontId="1" fillId="0" borderId="0" xfId="17" applyFont="1" applyFill="1" applyBorder="1" applyAlignment="1">
      <alignment horizontal="distributed" vertical="center"/>
    </xf>
    <xf numFmtId="0" fontId="1" fillId="0" borderId="18" xfId="34" applyFont="1" applyBorder="1">
      <alignment/>
      <protection/>
    </xf>
    <xf numFmtId="0" fontId="1" fillId="0" borderId="5" xfId="34" applyFont="1" applyBorder="1" applyAlignment="1">
      <alignment/>
      <protection/>
    </xf>
    <xf numFmtId="0" fontId="1" fillId="0" borderId="0" xfId="34" applyFont="1" applyBorder="1" applyAlignment="1">
      <alignment/>
      <protection/>
    </xf>
    <xf numFmtId="0" fontId="1" fillId="0" borderId="11" xfId="34" applyFont="1" applyBorder="1" applyAlignment="1">
      <alignment/>
      <protection/>
    </xf>
    <xf numFmtId="0" fontId="10" fillId="0" borderId="18" xfId="34" applyFont="1" applyBorder="1" applyAlignment="1">
      <alignment horizontal="distributed" vertical="center"/>
      <protection/>
    </xf>
    <xf numFmtId="183" fontId="10" fillId="0" borderId="11" xfId="17" applyNumberFormat="1" applyFont="1" applyBorder="1" applyAlignment="1">
      <alignment/>
    </xf>
    <xf numFmtId="0" fontId="1" fillId="0" borderId="18" xfId="34" applyFont="1" applyBorder="1" applyAlignment="1">
      <alignment horizontal="distributed" vertical="center"/>
      <protection/>
    </xf>
    <xf numFmtId="183" fontId="1" fillId="0" borderId="0" xfId="17" applyNumberFormat="1" applyFont="1" applyBorder="1" applyAlignment="1">
      <alignment/>
    </xf>
    <xf numFmtId="183" fontId="1" fillId="0" borderId="11" xfId="17" applyNumberFormat="1" applyFont="1" applyBorder="1" applyAlignment="1">
      <alignment/>
    </xf>
    <xf numFmtId="183" fontId="9" fillId="0" borderId="0" xfId="17" applyNumberFormat="1" applyFont="1" applyBorder="1" applyAlignment="1">
      <alignment/>
    </xf>
    <xf numFmtId="183" fontId="1" fillId="0" borderId="11" xfId="34" applyNumberFormat="1" applyFont="1" applyBorder="1" applyAlignment="1">
      <alignment/>
      <protection/>
    </xf>
    <xf numFmtId="183" fontId="10" fillId="0" borderId="11" xfId="34" applyNumberFormat="1" applyFont="1" applyBorder="1" applyAlignment="1">
      <alignment/>
      <protection/>
    </xf>
    <xf numFmtId="38" fontId="1" fillId="0" borderId="5" xfId="17" applyFont="1" applyFill="1" applyBorder="1" applyAlignment="1">
      <alignment horizontal="right"/>
    </xf>
    <xf numFmtId="38" fontId="1" fillId="0" borderId="0" xfId="17" applyFont="1" applyFill="1" applyBorder="1" applyAlignment="1">
      <alignment horizontal="right"/>
    </xf>
    <xf numFmtId="183" fontId="1" fillId="0" borderId="0" xfId="17" applyNumberFormat="1" applyFont="1" applyFill="1" applyBorder="1" applyAlignment="1">
      <alignment horizontal="right"/>
    </xf>
    <xf numFmtId="183" fontId="1" fillId="0" borderId="0" xfId="17" applyNumberFormat="1" applyFont="1" applyFill="1" applyBorder="1" applyAlignment="1">
      <alignment/>
    </xf>
    <xf numFmtId="38" fontId="1" fillId="0" borderId="0" xfId="34" applyNumberFormat="1" applyFont="1" applyFill="1" applyBorder="1" applyAlignment="1">
      <alignment/>
      <protection/>
    </xf>
    <xf numFmtId="183" fontId="1" fillId="0" borderId="11" xfId="17" applyNumberFormat="1" applyFont="1" applyFill="1" applyBorder="1" applyAlignment="1">
      <alignment horizontal="right"/>
    </xf>
    <xf numFmtId="38" fontId="10" fillId="0" borderId="5" xfId="34" applyNumberFormat="1" applyFont="1" applyBorder="1" applyAlignment="1">
      <alignment/>
      <protection/>
    </xf>
    <xf numFmtId="38" fontId="10" fillId="0" borderId="0" xfId="34" applyNumberFormat="1" applyFont="1" applyBorder="1" applyAlignment="1">
      <alignment/>
      <protection/>
    </xf>
    <xf numFmtId="190" fontId="1" fillId="0" borderId="0" xfId="34" applyNumberFormat="1" applyFont="1" applyBorder="1" applyAlignment="1">
      <alignment/>
      <protection/>
    </xf>
    <xf numFmtId="0" fontId="9" fillId="0" borderId="5" xfId="34" applyFont="1" applyBorder="1" applyAlignment="1">
      <alignment/>
      <protection/>
    </xf>
    <xf numFmtId="38" fontId="1" fillId="0" borderId="17" xfId="17" applyFont="1" applyFill="1" applyBorder="1" applyAlignment="1">
      <alignment horizontal="distributed" vertical="center"/>
    </xf>
    <xf numFmtId="38" fontId="1" fillId="0" borderId="12" xfId="17" applyFont="1" applyBorder="1" applyAlignment="1">
      <alignment horizontal="right"/>
    </xf>
    <xf numFmtId="38" fontId="1" fillId="0" borderId="13" xfId="17" applyFont="1" applyBorder="1" applyAlignment="1">
      <alignment horizontal="right"/>
    </xf>
    <xf numFmtId="183" fontId="1" fillId="0" borderId="13" xfId="17" applyNumberFormat="1" applyFont="1" applyBorder="1" applyAlignment="1">
      <alignment horizontal="right"/>
    </xf>
    <xf numFmtId="183" fontId="1" fillId="0" borderId="13" xfId="17" applyNumberFormat="1" applyFont="1" applyBorder="1" applyAlignment="1">
      <alignment/>
    </xf>
    <xf numFmtId="38" fontId="1" fillId="0" borderId="13" xfId="34" applyNumberFormat="1" applyFont="1" applyBorder="1" applyAlignment="1">
      <alignment/>
      <protection/>
    </xf>
    <xf numFmtId="183" fontId="1" fillId="0" borderId="15" xfId="17" applyNumberFormat="1" applyFont="1" applyBorder="1" applyAlignment="1">
      <alignment horizontal="right"/>
    </xf>
    <xf numFmtId="38" fontId="7" fillId="0" borderId="0" xfId="17" applyFont="1" applyFill="1" applyAlignment="1">
      <alignment/>
    </xf>
    <xf numFmtId="38" fontId="1" fillId="0" borderId="0" xfId="17" applyFont="1" applyFill="1" applyAlignment="1">
      <alignment/>
    </xf>
    <xf numFmtId="0" fontId="1" fillId="0" borderId="0" xfId="35" applyFont="1" applyFill="1">
      <alignment/>
      <protection/>
    </xf>
    <xf numFmtId="38" fontId="1" fillId="0" borderId="0" xfId="17" applyFont="1" applyFill="1" applyAlignment="1">
      <alignment horizontal="centerContinuous"/>
    </xf>
    <xf numFmtId="38" fontId="8" fillId="0" borderId="0" xfId="17" applyFont="1" applyFill="1" applyAlignment="1">
      <alignment/>
    </xf>
    <xf numFmtId="38" fontId="1" fillId="0" borderId="0" xfId="17" applyFont="1" applyFill="1" applyBorder="1" applyAlignment="1">
      <alignment/>
    </xf>
    <xf numFmtId="38" fontId="8" fillId="0" borderId="0" xfId="17" applyFont="1" applyFill="1" applyBorder="1" applyAlignment="1">
      <alignment/>
    </xf>
    <xf numFmtId="38" fontId="8" fillId="0" borderId="0" xfId="17" applyFont="1" applyFill="1" applyBorder="1" applyAlignment="1">
      <alignment/>
    </xf>
    <xf numFmtId="38" fontId="8" fillId="0" borderId="0" xfId="17" applyFont="1" applyFill="1" applyAlignment="1">
      <alignment horizontal="right"/>
    </xf>
    <xf numFmtId="38" fontId="8" fillId="0" borderId="24" xfId="17" applyFont="1" applyFill="1" applyBorder="1" applyAlignment="1">
      <alignment/>
    </xf>
    <xf numFmtId="38" fontId="1" fillId="0" borderId="11" xfId="17" applyFont="1" applyFill="1" applyBorder="1" applyAlignment="1">
      <alignment/>
    </xf>
    <xf numFmtId="38" fontId="1" fillId="0" borderId="19" xfId="17" applyFont="1" applyFill="1" applyBorder="1" applyAlignment="1">
      <alignment/>
    </xf>
    <xf numFmtId="38" fontId="1" fillId="0" borderId="27" xfId="17" applyFont="1" applyFill="1" applyBorder="1" applyAlignment="1">
      <alignment/>
    </xf>
    <xf numFmtId="38" fontId="1" fillId="0" borderId="20" xfId="17" applyFont="1" applyFill="1" applyBorder="1" applyAlignment="1">
      <alignment/>
    </xf>
    <xf numFmtId="38" fontId="1" fillId="0" borderId="1" xfId="17" applyFont="1" applyFill="1" applyBorder="1" applyAlignment="1">
      <alignment horizontal="left" vertical="center"/>
    </xf>
    <xf numFmtId="0" fontId="15" fillId="0" borderId="28" xfId="35" applyFont="1" applyFill="1" applyBorder="1" applyAlignment="1">
      <alignment horizontal="distributed" vertical="center"/>
      <protection/>
    </xf>
    <xf numFmtId="0" fontId="15" fillId="0" borderId="3" xfId="35" applyFont="1" applyFill="1" applyBorder="1" applyAlignment="1">
      <alignment horizontal="distributed" vertical="center"/>
      <protection/>
    </xf>
    <xf numFmtId="38" fontId="1" fillId="0" borderId="2" xfId="17" applyFont="1" applyFill="1" applyBorder="1" applyAlignment="1">
      <alignment horizontal="center"/>
    </xf>
    <xf numFmtId="38" fontId="1" fillId="0" borderId="17" xfId="17" applyFont="1" applyFill="1" applyBorder="1" applyAlignment="1">
      <alignment horizontal="centerContinuous"/>
    </xf>
    <xf numFmtId="38" fontId="1" fillId="0" borderId="27" xfId="17" applyFont="1" applyFill="1" applyBorder="1" applyAlignment="1">
      <alignment horizontal="centerContinuous"/>
    </xf>
    <xf numFmtId="38" fontId="1" fillId="0" borderId="29" xfId="17" applyFont="1" applyFill="1" applyBorder="1" applyAlignment="1">
      <alignment horizontal="centerContinuous"/>
    </xf>
    <xf numFmtId="38" fontId="1" fillId="0" borderId="20" xfId="17" applyFont="1" applyFill="1" applyBorder="1" applyAlignment="1">
      <alignment horizontal="center" vertical="center"/>
    </xf>
    <xf numFmtId="38" fontId="1" fillId="0" borderId="5" xfId="17" applyFont="1" applyFill="1" applyBorder="1" applyAlignment="1">
      <alignment horizontal="center"/>
    </xf>
    <xf numFmtId="38" fontId="1" fillId="0" borderId="0" xfId="17" applyFont="1" applyFill="1" applyBorder="1" applyAlignment="1">
      <alignment horizontal="center"/>
    </xf>
    <xf numFmtId="38" fontId="1" fillId="0" borderId="18" xfId="17" applyFont="1" applyFill="1" applyBorder="1" applyAlignment="1">
      <alignment horizontal="center"/>
    </xf>
    <xf numFmtId="38" fontId="1" fillId="0" borderId="9" xfId="17" applyFont="1" applyFill="1" applyBorder="1" applyAlignment="1">
      <alignment horizontal="center" vertical="center"/>
    </xf>
    <xf numFmtId="0" fontId="15" fillId="0" borderId="18" xfId="35" applyFont="1" applyFill="1" applyBorder="1" applyAlignment="1">
      <alignment horizontal="center" vertical="center"/>
      <protection/>
    </xf>
    <xf numFmtId="38" fontId="1" fillId="0" borderId="12" xfId="17" applyFont="1" applyFill="1" applyBorder="1" applyAlignment="1">
      <alignment/>
    </xf>
    <xf numFmtId="38" fontId="1" fillId="0" borderId="13" xfId="17" applyFont="1" applyFill="1" applyBorder="1" applyAlignment="1">
      <alignment/>
    </xf>
    <xf numFmtId="38" fontId="1" fillId="0" borderId="17" xfId="17" applyFont="1" applyFill="1" applyBorder="1" applyAlignment="1">
      <alignment/>
    </xf>
    <xf numFmtId="38" fontId="1" fillId="0" borderId="17" xfId="17" applyFont="1" applyFill="1" applyBorder="1" applyAlignment="1">
      <alignment horizontal="center" vertical="center"/>
    </xf>
    <xf numFmtId="38" fontId="1" fillId="0" borderId="17" xfId="17" applyFont="1" applyFill="1" applyBorder="1" applyAlignment="1">
      <alignment horizontal="center"/>
    </xf>
    <xf numFmtId="38" fontId="1" fillId="0" borderId="5" xfId="17" applyFont="1" applyFill="1" applyBorder="1" applyAlignment="1">
      <alignment/>
    </xf>
    <xf numFmtId="0" fontId="15" fillId="0" borderId="0" xfId="35" applyFont="1" applyFill="1" applyBorder="1" applyAlignment="1">
      <alignment horizontal="distributed" vertical="center" wrapText="1"/>
      <protection/>
    </xf>
    <xf numFmtId="38" fontId="1" fillId="0" borderId="0" xfId="17" applyFont="1" applyFill="1" applyBorder="1" applyAlignment="1">
      <alignment horizontal="center" vertical="center"/>
    </xf>
    <xf numFmtId="38" fontId="8" fillId="0" borderId="0" xfId="17" applyFont="1" applyFill="1" applyBorder="1" applyAlignment="1">
      <alignment horizontal="center" vertical="center"/>
    </xf>
    <xf numFmtId="38" fontId="1" fillId="0" borderId="0" xfId="17" applyFont="1" applyFill="1" applyBorder="1" applyAlignment="1">
      <alignment horizontal="distributed" vertical="center" wrapText="1"/>
    </xf>
    <xf numFmtId="38" fontId="8" fillId="0" borderId="0" xfId="17" applyFont="1" applyFill="1" applyBorder="1" applyAlignment="1">
      <alignment horizontal="distributed" vertical="center" wrapText="1"/>
    </xf>
    <xf numFmtId="38" fontId="8" fillId="0" borderId="11" xfId="17" applyFont="1" applyFill="1" applyBorder="1" applyAlignment="1">
      <alignment horizontal="center" vertical="center"/>
    </xf>
    <xf numFmtId="41" fontId="1" fillId="0" borderId="5" xfId="17" applyNumberFormat="1" applyFont="1" applyFill="1" applyBorder="1" applyAlignment="1">
      <alignment horizontal="right"/>
    </xf>
    <xf numFmtId="41" fontId="1" fillId="0" borderId="0" xfId="17" applyNumberFormat="1" applyFont="1" applyFill="1" applyBorder="1" applyAlignment="1">
      <alignment horizontal="right"/>
    </xf>
    <xf numFmtId="41" fontId="1" fillId="0" borderId="11" xfId="17" applyNumberFormat="1" applyFont="1" applyFill="1" applyBorder="1" applyAlignment="1">
      <alignment horizontal="right"/>
    </xf>
    <xf numFmtId="0" fontId="15" fillId="0" borderId="5" xfId="35" applyFont="1" applyFill="1" applyBorder="1" applyAlignment="1">
      <alignment horizontal="center"/>
      <protection/>
    </xf>
    <xf numFmtId="38" fontId="10" fillId="0" borderId="11" xfId="17" applyFont="1" applyFill="1" applyBorder="1" applyAlignment="1">
      <alignment/>
    </xf>
    <xf numFmtId="38" fontId="10" fillId="0" borderId="5" xfId="17" applyFont="1" applyFill="1" applyBorder="1" applyAlignment="1">
      <alignment horizontal="center"/>
    </xf>
    <xf numFmtId="41" fontId="10" fillId="0" borderId="5" xfId="17" applyNumberFormat="1" applyFont="1" applyFill="1" applyBorder="1" applyAlignment="1">
      <alignment horizontal="right"/>
    </xf>
    <xf numFmtId="41" fontId="10" fillId="0" borderId="0" xfId="17" applyNumberFormat="1" applyFont="1" applyFill="1" applyBorder="1" applyAlignment="1">
      <alignment horizontal="right"/>
    </xf>
    <xf numFmtId="0" fontId="10" fillId="0" borderId="5" xfId="35" applyFont="1" applyFill="1" applyBorder="1" applyAlignment="1">
      <alignment horizontal="center"/>
      <protection/>
    </xf>
    <xf numFmtId="38" fontId="10" fillId="0" borderId="0" xfId="17" applyFont="1" applyFill="1" applyAlignment="1">
      <alignment/>
    </xf>
    <xf numFmtId="0" fontId="15" fillId="0" borderId="11" xfId="35" applyFont="1" applyFill="1" applyBorder="1">
      <alignment/>
      <protection/>
    </xf>
    <xf numFmtId="38" fontId="1" fillId="0" borderId="18" xfId="17" applyFont="1" applyFill="1" applyBorder="1" applyAlignment="1">
      <alignment/>
    </xf>
    <xf numFmtId="41" fontId="10" fillId="0" borderId="12" xfId="17" applyNumberFormat="1" applyFont="1" applyFill="1" applyBorder="1" applyAlignment="1">
      <alignment horizontal="right"/>
    </xf>
    <xf numFmtId="41" fontId="1" fillId="0" borderId="13" xfId="17" applyNumberFormat="1" applyFont="1" applyFill="1" applyBorder="1" applyAlignment="1">
      <alignment horizontal="right"/>
    </xf>
    <xf numFmtId="41" fontId="1" fillId="0" borderId="15" xfId="17" applyNumberFormat="1" applyFont="1" applyFill="1" applyBorder="1" applyAlignment="1">
      <alignment horizontal="right"/>
    </xf>
    <xf numFmtId="38" fontId="1" fillId="0" borderId="0" xfId="17" applyFont="1" applyFill="1" applyAlignment="1">
      <alignment horizontal="distributed" vertical="center" wrapText="1"/>
    </xf>
    <xf numFmtId="38" fontId="10" fillId="0" borderId="0" xfId="17" applyFont="1" applyFill="1" applyBorder="1" applyAlignment="1">
      <alignment/>
    </xf>
    <xf numFmtId="0" fontId="1" fillId="0" borderId="0" xfId="36" applyFont="1" applyFill="1">
      <alignment/>
      <protection/>
    </xf>
    <xf numFmtId="0" fontId="7" fillId="0" borderId="0" xfId="36" applyFont="1" applyFill="1" applyAlignment="1">
      <alignment/>
      <protection/>
    </xf>
    <xf numFmtId="0" fontId="1" fillId="0" borderId="0" xfId="36" applyFont="1" applyFill="1" applyAlignment="1">
      <alignment horizontal="centerContinuous"/>
      <protection/>
    </xf>
    <xf numFmtId="0" fontId="1" fillId="0" borderId="0" xfId="36" applyFont="1" applyFill="1" applyAlignment="1">
      <alignment/>
      <protection/>
    </xf>
    <xf numFmtId="0" fontId="1" fillId="0" borderId="0" xfId="36" applyFont="1" applyFill="1" applyBorder="1">
      <alignment/>
      <protection/>
    </xf>
    <xf numFmtId="0" fontId="1" fillId="0" borderId="0" xfId="36" applyFont="1" applyFill="1" applyBorder="1" applyAlignment="1">
      <alignment horizontal="centerContinuous"/>
      <protection/>
    </xf>
    <xf numFmtId="0" fontId="1" fillId="0" borderId="0" xfId="36" applyFont="1" applyFill="1" applyBorder="1" applyAlignment="1">
      <alignment horizontal="right"/>
      <protection/>
    </xf>
    <xf numFmtId="0" fontId="1" fillId="0" borderId="11" xfId="36" applyFont="1" applyFill="1" applyBorder="1" applyAlignment="1">
      <alignment vertical="center"/>
      <protection/>
    </xf>
    <xf numFmtId="0" fontId="1" fillId="0" borderId="0" xfId="36" applyFont="1" applyFill="1" applyAlignment="1">
      <alignment vertical="center"/>
      <protection/>
    </xf>
    <xf numFmtId="0" fontId="1" fillId="0" borderId="23"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0" fontId="1" fillId="0" borderId="17" xfId="36" applyFont="1" applyFill="1" applyBorder="1" applyAlignment="1">
      <alignment horizontal="distributed" vertical="center"/>
      <protection/>
    </xf>
    <xf numFmtId="0" fontId="1" fillId="0" borderId="12" xfId="36" applyFont="1" applyFill="1" applyBorder="1" applyAlignment="1">
      <alignment horizontal="distributed" vertical="center"/>
      <protection/>
    </xf>
    <xf numFmtId="0" fontId="1" fillId="0" borderId="11" xfId="36" applyFont="1" applyFill="1" applyBorder="1" applyAlignment="1">
      <alignment horizontal="distributed" vertical="center"/>
      <protection/>
    </xf>
    <xf numFmtId="197" fontId="1" fillId="0" borderId="6" xfId="17" applyNumberFormat="1" applyFont="1" applyFill="1" applyBorder="1" applyAlignment="1">
      <alignment horizontal="right" vertical="center"/>
    </xf>
    <xf numFmtId="197" fontId="1" fillId="0" borderId="7" xfId="17" applyNumberFormat="1" applyFont="1" applyFill="1" applyBorder="1" applyAlignment="1">
      <alignment horizontal="right" vertical="center"/>
    </xf>
    <xf numFmtId="197" fontId="1" fillId="0" borderId="7" xfId="17" applyNumberFormat="1" applyFont="1" applyFill="1" applyBorder="1" applyAlignment="1">
      <alignment vertical="center"/>
    </xf>
    <xf numFmtId="197" fontId="1" fillId="0" borderId="9" xfId="17" applyNumberFormat="1" applyFont="1" applyFill="1" applyBorder="1" applyAlignment="1">
      <alignment vertical="center"/>
    </xf>
    <xf numFmtId="197" fontId="1" fillId="0" borderId="5" xfId="17" applyNumberFormat="1" applyFont="1" applyFill="1" applyBorder="1" applyAlignment="1">
      <alignment vertical="center"/>
    </xf>
    <xf numFmtId="197" fontId="1" fillId="0" borderId="0" xfId="17" applyNumberFormat="1" applyFont="1" applyFill="1" applyBorder="1" applyAlignment="1">
      <alignment vertical="center"/>
    </xf>
    <xf numFmtId="197" fontId="1" fillId="0" borderId="11" xfId="17" applyNumberFormat="1" applyFont="1" applyFill="1" applyBorder="1" applyAlignment="1">
      <alignment vertical="center"/>
    </xf>
    <xf numFmtId="0" fontId="8" fillId="0" borderId="11" xfId="36" applyFont="1" applyFill="1" applyBorder="1" applyAlignment="1">
      <alignment vertical="center"/>
      <protection/>
    </xf>
    <xf numFmtId="0" fontId="10" fillId="0" borderId="11" xfId="36" applyFont="1" applyFill="1" applyBorder="1" applyAlignment="1" quotePrefix="1">
      <alignment horizontal="left" vertical="center"/>
      <protection/>
    </xf>
    <xf numFmtId="197" fontId="10" fillId="0" borderId="5" xfId="17" applyNumberFormat="1" applyFont="1" applyFill="1" applyBorder="1" applyAlignment="1">
      <alignment vertical="center"/>
    </xf>
    <xf numFmtId="197" fontId="10" fillId="0" borderId="0" xfId="17" applyNumberFormat="1" applyFont="1" applyFill="1" applyBorder="1" applyAlignment="1">
      <alignment vertical="center"/>
    </xf>
    <xf numFmtId="197" fontId="10" fillId="0" borderId="11" xfId="17" applyNumberFormat="1" applyFont="1" applyFill="1" applyBorder="1" applyAlignment="1">
      <alignment vertical="center"/>
    </xf>
    <xf numFmtId="0" fontId="8" fillId="0" borderId="0" xfId="36" applyFont="1" applyFill="1" applyAlignment="1">
      <alignment vertical="center"/>
      <protection/>
    </xf>
    <xf numFmtId="0" fontId="10" fillId="0" borderId="11" xfId="36" applyFont="1" applyFill="1" applyBorder="1" applyAlignment="1">
      <alignment horizontal="distributed" vertical="center"/>
      <protection/>
    </xf>
    <xf numFmtId="197" fontId="8" fillId="0" borderId="5" xfId="17" applyNumberFormat="1" applyFont="1" applyFill="1" applyBorder="1" applyAlignment="1">
      <alignment vertical="center"/>
    </xf>
    <xf numFmtId="197" fontId="8" fillId="0" borderId="0" xfId="17" applyNumberFormat="1" applyFont="1" applyFill="1" applyBorder="1" applyAlignment="1">
      <alignment vertical="center"/>
    </xf>
    <xf numFmtId="197" fontId="8" fillId="0" borderId="11" xfId="17" applyNumberFormat="1" applyFont="1" applyFill="1" applyBorder="1" applyAlignment="1">
      <alignment vertical="center"/>
    </xf>
    <xf numFmtId="0" fontId="1" fillId="0" borderId="11" xfId="36" applyFont="1" applyFill="1" applyBorder="1" applyAlignment="1">
      <alignment horizontal="center" vertical="center"/>
      <protection/>
    </xf>
    <xf numFmtId="197" fontId="9" fillId="0" borderId="0" xfId="17" applyNumberFormat="1" applyFont="1" applyFill="1" applyBorder="1" applyAlignment="1">
      <alignment vertical="center"/>
    </xf>
    <xf numFmtId="197" fontId="1" fillId="0" borderId="5" xfId="17" applyNumberFormat="1" applyFont="1" applyFill="1" applyBorder="1" applyAlignment="1">
      <alignment horizontal="right" vertical="center"/>
    </xf>
    <xf numFmtId="197" fontId="1" fillId="0" borderId="0" xfId="17" applyNumberFormat="1" applyFont="1" applyFill="1" applyBorder="1" applyAlignment="1">
      <alignment horizontal="right" vertical="center"/>
    </xf>
    <xf numFmtId="197" fontId="1" fillId="0" borderId="11" xfId="17" applyNumberFormat="1" applyFont="1" applyFill="1" applyBorder="1" applyAlignment="1">
      <alignment horizontal="right" vertical="center"/>
    </xf>
    <xf numFmtId="197" fontId="1" fillId="0" borderId="0" xfId="17" applyNumberFormat="1" applyFont="1" applyFill="1" applyBorder="1" applyAlignment="1">
      <alignment horizontal="center" vertical="center"/>
    </xf>
    <xf numFmtId="197" fontId="1" fillId="0" borderId="11" xfId="17" applyNumberFormat="1" applyFont="1" applyFill="1" applyBorder="1" applyAlignment="1">
      <alignment horizontal="center" vertical="center"/>
    </xf>
    <xf numFmtId="0" fontId="1" fillId="0" borderId="15" xfId="36" applyFont="1" applyFill="1" applyBorder="1" applyAlignment="1">
      <alignment horizontal="distributed" vertical="center"/>
      <protection/>
    </xf>
    <xf numFmtId="197" fontId="1" fillId="0" borderId="12" xfId="17" applyNumberFormat="1" applyFont="1" applyFill="1" applyBorder="1" applyAlignment="1">
      <alignment horizontal="right" vertical="center"/>
    </xf>
    <xf numFmtId="197" fontId="1" fillId="0" borderId="13" xfId="17" applyNumberFormat="1" applyFont="1" applyFill="1" applyBorder="1" applyAlignment="1">
      <alignment horizontal="right" vertical="center"/>
    </xf>
    <xf numFmtId="197" fontId="1" fillId="0" borderId="13" xfId="17" applyNumberFormat="1" applyFont="1" applyFill="1" applyBorder="1" applyAlignment="1">
      <alignment horizontal="center" vertical="center"/>
    </xf>
    <xf numFmtId="197" fontId="1" fillId="0" borderId="15" xfId="17" applyNumberFormat="1" applyFont="1" applyFill="1" applyBorder="1" applyAlignment="1">
      <alignment horizontal="right" vertical="center"/>
    </xf>
    <xf numFmtId="0" fontId="1" fillId="0" borderId="0" xfId="37" applyFont="1" applyFill="1" applyAlignment="1">
      <alignment vertical="center"/>
      <protection/>
    </xf>
    <xf numFmtId="0" fontId="7" fillId="0" borderId="0" xfId="37" applyFont="1" applyFill="1" applyAlignment="1">
      <alignment vertical="center"/>
      <protection/>
    </xf>
    <xf numFmtId="0" fontId="1" fillId="0" borderId="0" xfId="37" applyFont="1" applyFill="1" applyAlignment="1">
      <alignment horizontal="right" vertical="center"/>
      <protection/>
    </xf>
    <xf numFmtId="0" fontId="1" fillId="0" borderId="0" xfId="37" applyFont="1" applyFill="1" applyBorder="1" applyAlignment="1">
      <alignment vertical="center"/>
      <protection/>
    </xf>
    <xf numFmtId="0" fontId="10" fillId="0" borderId="0" xfId="37" applyFont="1" applyFill="1" applyAlignment="1">
      <alignment vertical="center"/>
      <protection/>
    </xf>
    <xf numFmtId="41" fontId="10" fillId="0" borderId="7" xfId="37" applyNumberFormat="1" applyFont="1" applyFill="1" applyBorder="1" applyAlignment="1">
      <alignment vertical="center"/>
      <protection/>
    </xf>
    <xf numFmtId="191" fontId="10" fillId="0" borderId="7" xfId="37" applyNumberFormat="1" applyFont="1" applyFill="1" applyBorder="1" applyAlignment="1">
      <alignment vertical="center"/>
      <protection/>
    </xf>
    <xf numFmtId="180" fontId="10" fillId="0" borderId="0" xfId="37" applyNumberFormat="1" applyFont="1" applyFill="1" applyBorder="1" applyAlignment="1">
      <alignment vertical="center"/>
      <protection/>
    </xf>
    <xf numFmtId="184" fontId="10" fillId="0" borderId="9" xfId="37" applyNumberFormat="1" applyFont="1" applyFill="1" applyBorder="1" applyAlignment="1">
      <alignment vertical="center"/>
      <protection/>
    </xf>
    <xf numFmtId="0" fontId="1" fillId="0" borderId="5" xfId="37" applyFont="1" applyFill="1" applyBorder="1" applyAlignment="1">
      <alignment vertical="center"/>
      <protection/>
    </xf>
    <xf numFmtId="0" fontId="1" fillId="0" borderId="11" xfId="37" applyFont="1" applyFill="1" applyBorder="1" applyAlignment="1">
      <alignment vertical="center"/>
      <protection/>
    </xf>
    <xf numFmtId="41" fontId="1" fillId="0" borderId="5" xfId="37" applyNumberFormat="1" applyFont="1" applyFill="1" applyBorder="1" applyAlignment="1">
      <alignment vertical="center"/>
      <protection/>
    </xf>
    <xf numFmtId="191" fontId="1" fillId="0" borderId="0" xfId="37" applyNumberFormat="1" applyFont="1" applyFill="1" applyBorder="1" applyAlignment="1">
      <alignment vertical="center"/>
      <protection/>
    </xf>
    <xf numFmtId="41" fontId="1" fillId="0" borderId="0" xfId="37" applyNumberFormat="1" applyFont="1" applyFill="1" applyBorder="1" applyAlignment="1">
      <alignment vertical="center"/>
      <protection/>
    </xf>
    <xf numFmtId="180" fontId="1" fillId="0" borderId="0" xfId="37" applyNumberFormat="1" applyFont="1" applyFill="1" applyBorder="1" applyAlignment="1">
      <alignment vertical="center"/>
      <protection/>
    </xf>
    <xf numFmtId="184" fontId="1" fillId="0" borderId="11" xfId="37" applyNumberFormat="1" applyFont="1" applyFill="1" applyBorder="1" applyAlignment="1">
      <alignment vertical="center"/>
      <protection/>
    </xf>
    <xf numFmtId="0" fontId="1" fillId="0" borderId="5"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189" fontId="1" fillId="0" borderId="0" xfId="37" applyNumberFormat="1" applyFont="1" applyFill="1" applyBorder="1" applyAlignment="1">
      <alignment vertical="center"/>
      <protection/>
    </xf>
    <xf numFmtId="210" fontId="1" fillId="0" borderId="5" xfId="37" applyNumberFormat="1" applyFont="1" applyFill="1" applyBorder="1" applyAlignment="1">
      <alignment vertical="center"/>
      <protection/>
    </xf>
    <xf numFmtId="210" fontId="1" fillId="0" borderId="0" xfId="37" applyNumberFormat="1" applyFont="1" applyFill="1" applyBorder="1" applyAlignment="1">
      <alignment vertical="center"/>
      <protection/>
    </xf>
    <xf numFmtId="210" fontId="1" fillId="0" borderId="5" xfId="17" applyNumberFormat="1" applyFont="1" applyFill="1" applyBorder="1" applyAlignment="1">
      <alignment vertical="center"/>
    </xf>
    <xf numFmtId="189" fontId="1" fillId="0" borderId="0" xfId="17" applyNumberFormat="1" applyFont="1" applyFill="1" applyBorder="1" applyAlignment="1">
      <alignment vertical="center"/>
    </xf>
    <xf numFmtId="210" fontId="1" fillId="0" borderId="0" xfId="17" applyNumberFormat="1" applyFont="1" applyFill="1" applyBorder="1" applyAlignment="1">
      <alignment vertical="center"/>
    </xf>
    <xf numFmtId="180" fontId="1" fillId="0" borderId="0" xfId="17" applyNumberFormat="1" applyFont="1" applyFill="1" applyBorder="1" applyAlignment="1">
      <alignment vertical="center"/>
    </xf>
    <xf numFmtId="184" fontId="1" fillId="0" borderId="11" xfId="17" applyNumberFormat="1" applyFont="1" applyFill="1" applyBorder="1" applyAlignment="1">
      <alignment vertical="center"/>
    </xf>
    <xf numFmtId="191" fontId="1" fillId="0" borderId="11" xfId="37" applyNumberFormat="1" applyFont="1" applyFill="1" applyBorder="1" applyAlignment="1">
      <alignment vertical="center"/>
      <protection/>
    </xf>
    <xf numFmtId="0" fontId="1" fillId="0" borderId="11" xfId="37" applyFont="1" applyFill="1" applyBorder="1" applyAlignment="1">
      <alignment horizontal="center" vertical="center"/>
      <protection/>
    </xf>
    <xf numFmtId="0" fontId="1" fillId="0" borderId="0" xfId="37" applyFont="1" applyFill="1" applyBorder="1" applyAlignment="1">
      <alignment horizontal="distributed" vertical="center"/>
      <protection/>
    </xf>
    <xf numFmtId="0" fontId="1" fillId="0" borderId="12" xfId="37" applyFont="1" applyFill="1" applyBorder="1" applyAlignment="1">
      <alignment horizontal="distributed" vertical="center"/>
      <protection/>
    </xf>
    <xf numFmtId="0" fontId="1" fillId="0" borderId="13" xfId="37" applyFont="1" applyFill="1" applyBorder="1" applyAlignment="1">
      <alignment horizontal="distributed" vertical="center"/>
      <protection/>
    </xf>
    <xf numFmtId="210" fontId="1" fillId="0" borderId="12" xfId="17" applyNumberFormat="1" applyFont="1" applyFill="1" applyBorder="1" applyAlignment="1">
      <alignment vertical="center"/>
    </xf>
    <xf numFmtId="189" fontId="1" fillId="0" borderId="13" xfId="17" applyNumberFormat="1" applyFont="1" applyFill="1" applyBorder="1" applyAlignment="1">
      <alignment vertical="center"/>
    </xf>
    <xf numFmtId="210" fontId="1" fillId="0" borderId="13" xfId="17" applyNumberFormat="1" applyFont="1" applyFill="1" applyBorder="1" applyAlignment="1">
      <alignment vertical="center"/>
    </xf>
    <xf numFmtId="180" fontId="1" fillId="0" borderId="13" xfId="17" applyNumberFormat="1" applyFont="1" applyFill="1" applyBorder="1" applyAlignment="1">
      <alignment vertical="center"/>
    </xf>
    <xf numFmtId="184" fontId="1" fillId="0" borderId="15" xfId="17" applyNumberFormat="1" applyFont="1" applyFill="1" applyBorder="1" applyAlignment="1">
      <alignment vertical="center"/>
    </xf>
    <xf numFmtId="191" fontId="1" fillId="0" borderId="0" xfId="37" applyNumberFormat="1" applyFont="1" applyFill="1" applyAlignment="1">
      <alignment vertical="center"/>
      <protection/>
    </xf>
    <xf numFmtId="0" fontId="1" fillId="0" borderId="0" xfId="38" applyFont="1">
      <alignment/>
      <protection/>
    </xf>
    <xf numFmtId="0" fontId="7" fillId="0" borderId="0" xfId="38" applyFont="1" applyAlignment="1">
      <alignment horizontal="left"/>
      <protection/>
    </xf>
    <xf numFmtId="0" fontId="1" fillId="0" borderId="0" xfId="38" applyFont="1" applyAlignment="1">
      <alignment horizontal="centerContinuous"/>
      <protection/>
    </xf>
    <xf numFmtId="0" fontId="1" fillId="0" borderId="0" xfId="38" applyFont="1" applyBorder="1" applyAlignment="1">
      <alignment horizontal="right"/>
      <protection/>
    </xf>
    <xf numFmtId="0" fontId="1" fillId="0" borderId="0" xfId="38" applyFont="1" applyBorder="1">
      <alignment/>
      <protection/>
    </xf>
    <xf numFmtId="0" fontId="1" fillId="0" borderId="20" xfId="38" applyFont="1" applyBorder="1" applyAlignment="1">
      <alignment horizontal="center"/>
      <protection/>
    </xf>
    <xf numFmtId="0" fontId="1" fillId="0" borderId="28" xfId="38" applyFont="1" applyBorder="1" applyAlignment="1">
      <alignment horizontal="centerContinuous" vertical="center"/>
      <protection/>
    </xf>
    <xf numFmtId="0" fontId="1" fillId="0" borderId="3" xfId="38" applyFont="1" applyBorder="1" applyAlignment="1">
      <alignment horizontal="centerContinuous" vertical="center"/>
      <protection/>
    </xf>
    <xf numFmtId="0" fontId="1" fillId="0" borderId="20" xfId="38" applyFont="1" applyBorder="1" applyAlignment="1">
      <alignment horizontal="center" vertical="center"/>
      <protection/>
    </xf>
    <xf numFmtId="0" fontId="1" fillId="0" borderId="18" xfId="38" applyFont="1" applyBorder="1" applyAlignment="1">
      <alignment horizontal="center" vertical="center"/>
      <protection/>
    </xf>
    <xf numFmtId="0" fontId="1" fillId="0" borderId="23"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17" xfId="38" applyFont="1" applyBorder="1" applyAlignment="1">
      <alignment horizontal="center" vertical="center"/>
      <protection/>
    </xf>
    <xf numFmtId="0" fontId="1" fillId="0" borderId="15" xfId="38" applyFont="1" applyBorder="1" applyAlignment="1">
      <alignment horizontal="center" vertical="center"/>
      <protection/>
    </xf>
    <xf numFmtId="0" fontId="1" fillId="0" borderId="17" xfId="38" applyFont="1" applyBorder="1" applyAlignment="1">
      <alignment horizontal="center"/>
      <protection/>
    </xf>
    <xf numFmtId="0" fontId="1" fillId="0" borderId="16" xfId="38" applyFont="1" applyBorder="1" applyAlignment="1">
      <alignment horizontal="center" vertical="center"/>
      <protection/>
    </xf>
    <xf numFmtId="0" fontId="1" fillId="0" borderId="16" xfId="38" applyFont="1" applyBorder="1" applyAlignment="1">
      <alignment horizontal="center"/>
      <protection/>
    </xf>
    <xf numFmtId="0" fontId="10" fillId="0" borderId="0" xfId="38" applyFont="1" applyBorder="1" applyAlignment="1">
      <alignment vertical="center"/>
      <protection/>
    </xf>
    <xf numFmtId="0" fontId="10" fillId="0" borderId="18" xfId="38" applyFont="1" applyBorder="1" applyAlignment="1">
      <alignment horizontal="distributed" vertical="center"/>
      <protection/>
    </xf>
    <xf numFmtId="41" fontId="10" fillId="0" borderId="0" xfId="38" applyNumberFormat="1" applyFont="1" applyFill="1" applyBorder="1" applyAlignment="1">
      <alignment vertical="center"/>
      <protection/>
    </xf>
    <xf numFmtId="41" fontId="10" fillId="0" borderId="7" xfId="38" applyNumberFormat="1" applyFont="1" applyFill="1" applyBorder="1" applyAlignment="1">
      <alignment vertical="center"/>
      <protection/>
    </xf>
    <xf numFmtId="41" fontId="10" fillId="0" borderId="11" xfId="38" applyNumberFormat="1" applyFont="1" applyFill="1" applyBorder="1" applyAlignment="1">
      <alignment vertical="center"/>
      <protection/>
    </xf>
    <xf numFmtId="0" fontId="10" fillId="0" borderId="0" xfId="38" applyFont="1" applyAlignment="1">
      <alignment vertical="center"/>
      <protection/>
    </xf>
    <xf numFmtId="0" fontId="1" fillId="0" borderId="18" xfId="38" applyFont="1" applyBorder="1" applyAlignment="1">
      <alignment horizontal="distributed"/>
      <protection/>
    </xf>
    <xf numFmtId="41" fontId="1" fillId="0" borderId="0" xfId="38" applyNumberFormat="1" applyFont="1" applyFill="1" applyBorder="1">
      <alignment/>
      <protection/>
    </xf>
    <xf numFmtId="41" fontId="1" fillId="0" borderId="0" xfId="38" applyNumberFormat="1" applyFont="1" applyFill="1" applyBorder="1" applyAlignment="1">
      <alignment horizontal="right"/>
      <protection/>
    </xf>
    <xf numFmtId="41" fontId="1" fillId="0" borderId="11" xfId="38" applyNumberFormat="1" applyFont="1" applyFill="1" applyBorder="1">
      <alignment/>
      <protection/>
    </xf>
    <xf numFmtId="41" fontId="1" fillId="0" borderId="11" xfId="38" applyNumberFormat="1" applyFont="1" applyFill="1" applyBorder="1" applyAlignment="1">
      <alignment horizontal="right"/>
      <protection/>
    </xf>
    <xf numFmtId="41" fontId="1" fillId="0" borderId="5" xfId="38" applyNumberFormat="1" applyFont="1" applyFill="1" applyBorder="1" applyAlignment="1">
      <alignment horizontal="right"/>
      <protection/>
    </xf>
    <xf numFmtId="0" fontId="1" fillId="0" borderId="17" xfId="38" applyFont="1" applyBorder="1" applyAlignment="1">
      <alignment horizontal="distributed"/>
      <protection/>
    </xf>
    <xf numFmtId="41" fontId="1" fillId="0" borderId="12" xfId="38" applyNumberFormat="1" applyFont="1" applyFill="1" applyBorder="1" applyAlignment="1">
      <alignment horizontal="right"/>
      <protection/>
    </xf>
    <xf numFmtId="41" fontId="1" fillId="0" borderId="13" xfId="38" applyNumberFormat="1" applyFont="1" applyFill="1" applyBorder="1" applyAlignment="1">
      <alignment horizontal="right"/>
      <protection/>
    </xf>
    <xf numFmtId="41" fontId="1" fillId="0" borderId="13" xfId="38" applyNumberFormat="1" applyFont="1" applyFill="1" applyBorder="1">
      <alignment/>
      <protection/>
    </xf>
    <xf numFmtId="41" fontId="1" fillId="0" borderId="15" xfId="38" applyNumberFormat="1" applyFont="1" applyFill="1" applyBorder="1" applyAlignment="1">
      <alignment horizontal="right"/>
      <protection/>
    </xf>
    <xf numFmtId="38" fontId="1" fillId="0" borderId="2" xfId="17" applyFont="1" applyBorder="1" applyAlignment="1">
      <alignment vertical="center" wrapText="1"/>
    </xf>
    <xf numFmtId="38" fontId="1" fillId="0" borderId="4" xfId="17" applyFont="1" applyBorder="1" applyAlignment="1">
      <alignment vertical="center"/>
    </xf>
    <xf numFmtId="38" fontId="1" fillId="0" borderId="3" xfId="17" applyFont="1" applyBorder="1" applyAlignment="1">
      <alignment vertical="center"/>
    </xf>
    <xf numFmtId="38" fontId="1" fillId="0" borderId="30" xfId="17" applyFont="1" applyBorder="1" applyAlignment="1">
      <alignment vertical="center"/>
    </xf>
    <xf numFmtId="38" fontId="1" fillId="0" borderId="5" xfId="17" applyFont="1" applyBorder="1" applyAlignment="1">
      <alignment horizontal="left" vertical="center"/>
    </xf>
    <xf numFmtId="0" fontId="1" fillId="0" borderId="11" xfId="39" applyFont="1" applyBorder="1" applyAlignment="1">
      <alignment horizontal="distributed" vertical="center"/>
      <protection/>
    </xf>
    <xf numFmtId="0" fontId="1" fillId="0" borderId="5" xfId="39" applyFont="1" applyBorder="1" applyAlignment="1">
      <alignment horizontal="left" vertical="center"/>
      <protection/>
    </xf>
    <xf numFmtId="0" fontId="1" fillId="0" borderId="5" xfId="39" applyFont="1" applyBorder="1" applyAlignment="1">
      <alignment vertical="center"/>
      <protection/>
    </xf>
    <xf numFmtId="38" fontId="1" fillId="0" borderId="11" xfId="17" applyFont="1" applyBorder="1" applyAlignment="1">
      <alignment horizontal="right" vertical="center"/>
    </xf>
    <xf numFmtId="38" fontId="1" fillId="0" borderId="10" xfId="17" applyFont="1" applyBorder="1" applyAlignment="1">
      <alignment vertical="center" wrapText="1"/>
    </xf>
    <xf numFmtId="38" fontId="1" fillId="0" borderId="11" xfId="17" applyFont="1" applyBorder="1" applyAlignment="1">
      <alignment vertical="center" wrapText="1"/>
    </xf>
    <xf numFmtId="38" fontId="1" fillId="0" borderId="11" xfId="17" applyFont="1" applyBorder="1" applyAlignment="1">
      <alignment horizontal="center" vertical="center" wrapText="1"/>
    </xf>
    <xf numFmtId="38" fontId="1" fillId="0" borderId="15" xfId="17" applyFont="1" applyBorder="1" applyAlignment="1">
      <alignment horizontal="center" vertical="center"/>
    </xf>
    <xf numFmtId="38" fontId="1" fillId="0" borderId="2" xfId="17" applyFont="1" applyBorder="1" applyAlignment="1">
      <alignment horizontal="center" vertical="center" wrapText="1"/>
    </xf>
    <xf numFmtId="38" fontId="10" fillId="0" borderId="26" xfId="17" applyFont="1" applyBorder="1" applyAlignment="1">
      <alignment vertical="center"/>
    </xf>
    <xf numFmtId="38" fontId="10" fillId="0" borderId="30" xfId="17" applyFont="1" applyBorder="1" applyAlignment="1">
      <alignment vertical="center"/>
    </xf>
    <xf numFmtId="0" fontId="1" fillId="0" borderId="11" xfId="40" applyFont="1" applyBorder="1" applyAlignment="1">
      <alignment horizontal="distributed" vertical="center"/>
      <protection/>
    </xf>
    <xf numFmtId="211" fontId="1" fillId="0" borderId="0" xfId="17" applyNumberFormat="1" applyFont="1" applyBorder="1" applyAlignment="1">
      <alignment vertical="center"/>
    </xf>
    <xf numFmtId="211" fontId="1" fillId="0" borderId="11" xfId="17" applyNumberFormat="1" applyFont="1" applyBorder="1" applyAlignment="1">
      <alignment vertical="center"/>
    </xf>
    <xf numFmtId="0" fontId="1" fillId="0" borderId="5" xfId="40" applyFont="1" applyBorder="1" applyAlignment="1">
      <alignment horizontal="left" vertical="center"/>
      <protection/>
    </xf>
    <xf numFmtId="0" fontId="1" fillId="0" borderId="5" xfId="40" applyFont="1" applyBorder="1" applyAlignment="1">
      <alignment vertical="center"/>
      <protection/>
    </xf>
    <xf numFmtId="38" fontId="1" fillId="0" borderId="31" xfId="17" applyFont="1" applyBorder="1" applyAlignment="1">
      <alignment vertical="center"/>
    </xf>
    <xf numFmtId="0" fontId="1" fillId="0" borderId="0" xfId="41" applyFont="1">
      <alignment/>
      <protection/>
    </xf>
    <xf numFmtId="0" fontId="7" fillId="0" borderId="0" xfId="41" applyFont="1">
      <alignment/>
      <protection/>
    </xf>
    <xf numFmtId="0" fontId="1" fillId="0" borderId="0" xfId="41" applyFont="1" applyAlignment="1">
      <alignment horizontal="right"/>
      <protection/>
    </xf>
    <xf numFmtId="0" fontId="1" fillId="0" borderId="0" xfId="41" applyFont="1" applyAlignment="1">
      <alignment vertical="center"/>
      <protection/>
    </xf>
    <xf numFmtId="0" fontId="1" fillId="0" borderId="28" xfId="41" applyFont="1" applyBorder="1" applyAlignment="1">
      <alignment horizontal="centerContinuous" vertical="center"/>
      <protection/>
    </xf>
    <xf numFmtId="0" fontId="1" fillId="0" borderId="3" xfId="41" applyFont="1" applyBorder="1" applyAlignment="1">
      <alignment horizontal="centerContinuous" vertical="center"/>
      <protection/>
    </xf>
    <xf numFmtId="0" fontId="1" fillId="0" borderId="11" xfId="41" applyFont="1" applyBorder="1" applyAlignment="1">
      <alignment horizontal="center" vertical="center"/>
      <protection/>
    </xf>
    <xf numFmtId="0" fontId="1" fillId="0" borderId="18" xfId="41" applyFont="1" applyBorder="1" applyAlignment="1">
      <alignment horizontal="center" vertical="center"/>
      <protection/>
    </xf>
    <xf numFmtId="0" fontId="10" fillId="0" borderId="0" xfId="41" applyFont="1" applyAlignment="1">
      <alignment vertical="center"/>
      <protection/>
    </xf>
    <xf numFmtId="0" fontId="1" fillId="0" borderId="5" xfId="41" applyFont="1" applyBorder="1">
      <alignment/>
      <protection/>
    </xf>
    <xf numFmtId="0" fontId="1" fillId="0" borderId="11" xfId="41" applyFont="1" applyBorder="1">
      <alignment/>
      <protection/>
    </xf>
    <xf numFmtId="3" fontId="1" fillId="0" borderId="0" xfId="41" applyNumberFormat="1" applyFont="1" applyBorder="1">
      <alignment/>
      <protection/>
    </xf>
    <xf numFmtId="189" fontId="1" fillId="0" borderId="0" xfId="41" applyNumberFormat="1" applyFont="1" applyBorder="1">
      <alignment/>
      <protection/>
    </xf>
    <xf numFmtId="0" fontId="1" fillId="0" borderId="5" xfId="41" applyFont="1" applyBorder="1" applyAlignment="1">
      <alignment vertical="center"/>
      <protection/>
    </xf>
    <xf numFmtId="0" fontId="1" fillId="0" borderId="11" xfId="41" applyFont="1" applyBorder="1" applyAlignment="1">
      <alignment horizontal="distributed" vertical="center"/>
      <protection/>
    </xf>
    <xf numFmtId="3" fontId="1" fillId="0" borderId="0" xfId="41" applyNumberFormat="1" applyFont="1" applyBorder="1" applyAlignment="1">
      <alignment vertical="center"/>
      <protection/>
    </xf>
    <xf numFmtId="189" fontId="1" fillId="0" borderId="0" xfId="41" applyNumberFormat="1" applyFont="1" applyBorder="1" applyAlignment="1">
      <alignment vertical="center"/>
      <protection/>
    </xf>
    <xf numFmtId="190" fontId="1" fillId="0" borderId="0" xfId="41" applyNumberFormat="1" applyFont="1" applyAlignment="1">
      <alignment vertical="center"/>
      <protection/>
    </xf>
    <xf numFmtId="200" fontId="1" fillId="0" borderId="0" xfId="41" applyNumberFormat="1" applyFont="1" applyAlignment="1">
      <alignment vertical="center"/>
      <protection/>
    </xf>
    <xf numFmtId="3" fontId="1" fillId="0" borderId="0" xfId="41" applyNumberFormat="1" applyFont="1" applyBorder="1" applyAlignment="1">
      <alignment horizontal="right" vertical="center"/>
      <protection/>
    </xf>
    <xf numFmtId="206" fontId="1" fillId="0" borderId="0" xfId="41" applyNumberFormat="1" applyFont="1" applyBorder="1" applyAlignment="1">
      <alignment horizontal="right" vertical="center"/>
      <protection/>
    </xf>
    <xf numFmtId="206" fontId="1" fillId="0" borderId="0" xfId="41" applyNumberFormat="1" applyFont="1" applyBorder="1">
      <alignment/>
      <protection/>
    </xf>
    <xf numFmtId="0" fontId="10" fillId="0" borderId="12" xfId="41" applyFont="1" applyBorder="1" applyAlignment="1">
      <alignment horizontal="left" vertical="center"/>
      <protection/>
    </xf>
    <xf numFmtId="0" fontId="10" fillId="0" borderId="15" xfId="41" applyFont="1" applyBorder="1" applyAlignment="1">
      <alignment vertical="center"/>
      <protection/>
    </xf>
    <xf numFmtId="212" fontId="7" fillId="0" borderId="0" xfId="17" applyNumberFormat="1" applyFont="1" applyFill="1" applyAlignment="1">
      <alignment horizontal="left"/>
    </xf>
    <xf numFmtId="38" fontId="8" fillId="0" borderId="0" xfId="17" applyFont="1" applyFill="1" applyBorder="1" applyAlignment="1">
      <alignment horizontal="right"/>
    </xf>
    <xf numFmtId="38" fontId="1" fillId="0" borderId="20" xfId="17" applyFont="1" applyFill="1" applyBorder="1" applyAlignment="1">
      <alignment horizontal="center"/>
    </xf>
    <xf numFmtId="0" fontId="1" fillId="0" borderId="20" xfId="43" applyFont="1" applyFill="1" applyBorder="1">
      <alignment/>
      <protection/>
    </xf>
    <xf numFmtId="38" fontId="1" fillId="0" borderId="23" xfId="17" applyFont="1" applyFill="1" applyBorder="1" applyAlignment="1">
      <alignment/>
    </xf>
    <xf numFmtId="38" fontId="1" fillId="0" borderId="23" xfId="17" applyFont="1" applyFill="1" applyBorder="1" applyAlignment="1">
      <alignment horizontal="center"/>
    </xf>
    <xf numFmtId="181" fontId="1" fillId="0" borderId="17" xfId="17" applyNumberFormat="1" applyFont="1" applyFill="1" applyBorder="1" applyAlignment="1" quotePrefix="1">
      <alignment horizontal="center"/>
    </xf>
    <xf numFmtId="38" fontId="9" fillId="0" borderId="17" xfId="17" applyFont="1" applyFill="1" applyBorder="1" applyAlignment="1">
      <alignment horizontal="center"/>
    </xf>
    <xf numFmtId="41" fontId="1" fillId="0" borderId="5" xfId="17" applyNumberFormat="1" applyFont="1" applyFill="1" applyBorder="1" applyAlignment="1">
      <alignment horizontal="right" shrinkToFit="1"/>
    </xf>
    <xf numFmtId="41" fontId="1" fillId="0" borderId="7" xfId="17" applyNumberFormat="1" applyFont="1" applyFill="1" applyBorder="1" applyAlignment="1">
      <alignment horizontal="right" shrinkToFit="1"/>
    </xf>
    <xf numFmtId="41" fontId="1" fillId="0" borderId="7" xfId="17" applyNumberFormat="1" applyFont="1" applyFill="1" applyBorder="1" applyAlignment="1">
      <alignment/>
    </xf>
    <xf numFmtId="41" fontId="1" fillId="0" borderId="7" xfId="17" applyNumberFormat="1" applyFont="1" applyBorder="1" applyAlignment="1">
      <alignment horizontal="right" shrinkToFit="1"/>
    </xf>
    <xf numFmtId="41" fontId="1" fillId="0" borderId="9" xfId="17" applyNumberFormat="1" applyFont="1" applyBorder="1" applyAlignment="1">
      <alignment horizontal="right" shrinkToFit="1"/>
    </xf>
    <xf numFmtId="41" fontId="1" fillId="0" borderId="0" xfId="17" applyNumberFormat="1" applyFont="1" applyFill="1" applyBorder="1" applyAlignment="1">
      <alignment horizontal="right" shrinkToFit="1"/>
    </xf>
    <xf numFmtId="41" fontId="1" fillId="0" borderId="0" xfId="17" applyNumberFormat="1" applyFont="1" applyFill="1" applyBorder="1" applyAlignment="1">
      <alignment/>
    </xf>
    <xf numFmtId="41" fontId="1" fillId="0" borderId="0" xfId="17" applyNumberFormat="1" applyFont="1" applyBorder="1" applyAlignment="1">
      <alignment horizontal="right" shrinkToFit="1"/>
    </xf>
    <xf numFmtId="41" fontId="1" fillId="0" borderId="11" xfId="17" applyNumberFormat="1" applyFont="1" applyBorder="1" applyAlignment="1">
      <alignment horizontal="right" shrinkToFit="1"/>
    </xf>
    <xf numFmtId="41" fontId="10" fillId="0" borderId="5" xfId="17" applyNumberFormat="1" applyFont="1" applyFill="1" applyBorder="1" applyAlignment="1">
      <alignment horizontal="right" shrinkToFit="1"/>
    </xf>
    <xf numFmtId="41" fontId="10" fillId="0" borderId="0" xfId="17" applyNumberFormat="1" applyFont="1" applyFill="1" applyBorder="1" applyAlignment="1">
      <alignment horizontal="right" shrinkToFit="1"/>
    </xf>
    <xf numFmtId="41" fontId="10" fillId="0" borderId="11" xfId="17" applyNumberFormat="1" applyFont="1" applyFill="1" applyBorder="1" applyAlignment="1">
      <alignment horizontal="right" shrinkToFit="1"/>
    </xf>
    <xf numFmtId="38" fontId="9" fillId="0" borderId="18" xfId="17" applyFont="1" applyFill="1" applyBorder="1" applyAlignment="1">
      <alignment horizontal="distributed" vertical="center"/>
    </xf>
    <xf numFmtId="41" fontId="9" fillId="0" borderId="5" xfId="17" applyNumberFormat="1" applyFont="1" applyFill="1" applyBorder="1" applyAlignment="1">
      <alignment horizontal="right" shrinkToFit="1"/>
    </xf>
    <xf numFmtId="41" fontId="9" fillId="0" borderId="0" xfId="17" applyNumberFormat="1" applyFont="1" applyFill="1" applyBorder="1" applyAlignment="1">
      <alignment horizontal="right" shrinkToFit="1"/>
    </xf>
    <xf numFmtId="41" fontId="9" fillId="0" borderId="0" xfId="17" applyNumberFormat="1" applyFont="1" applyFill="1" applyBorder="1" applyAlignment="1">
      <alignment/>
    </xf>
    <xf numFmtId="41" fontId="10" fillId="0" borderId="0" xfId="17" applyNumberFormat="1" applyFont="1" applyBorder="1" applyAlignment="1">
      <alignment horizontal="right" shrinkToFit="1"/>
    </xf>
    <xf numFmtId="41" fontId="10" fillId="0" borderId="11" xfId="17" applyNumberFormat="1" applyFont="1" applyBorder="1" applyAlignment="1">
      <alignment horizontal="right" shrinkToFit="1"/>
    </xf>
    <xf numFmtId="41" fontId="1" fillId="0" borderId="12" xfId="17" applyNumberFormat="1" applyFont="1" applyFill="1" applyBorder="1" applyAlignment="1">
      <alignment horizontal="right" shrinkToFit="1"/>
    </xf>
    <xf numFmtId="41" fontId="1" fillId="0" borderId="13" xfId="17" applyNumberFormat="1" applyFont="1" applyFill="1" applyBorder="1" applyAlignment="1">
      <alignment horizontal="right" shrinkToFit="1"/>
    </xf>
    <xf numFmtId="41" fontId="1" fillId="0" borderId="13" xfId="17" applyNumberFormat="1" applyFont="1" applyBorder="1" applyAlignment="1">
      <alignment horizontal="right" shrinkToFit="1"/>
    </xf>
    <xf numFmtId="41" fontId="1" fillId="0" borderId="15" xfId="17" applyNumberFormat="1" applyFont="1" applyBorder="1" applyAlignment="1">
      <alignment horizontal="right" shrinkToFit="1"/>
    </xf>
    <xf numFmtId="0" fontId="1" fillId="0" borderId="0" xfId="44" applyFont="1" applyFill="1" applyAlignment="1">
      <alignment vertical="center"/>
      <protection/>
    </xf>
    <xf numFmtId="0" fontId="7" fillId="0" borderId="0" xfId="44" applyFont="1" applyFill="1" applyAlignment="1">
      <alignment vertical="center"/>
      <protection/>
    </xf>
    <xf numFmtId="3" fontId="1" fillId="0" borderId="0" xfId="44" applyNumberFormat="1" applyFont="1" applyFill="1" applyAlignment="1">
      <alignment vertical="center"/>
      <protection/>
    </xf>
    <xf numFmtId="49" fontId="1" fillId="0" borderId="0" xfId="44" applyNumberFormat="1" applyFont="1" applyFill="1" applyAlignment="1">
      <alignment vertical="center"/>
      <protection/>
    </xf>
    <xf numFmtId="49" fontId="1" fillId="0" borderId="24" xfId="44" applyNumberFormat="1" applyFont="1" applyFill="1" applyBorder="1" applyAlignment="1">
      <alignment vertical="center"/>
      <protection/>
    </xf>
    <xf numFmtId="49" fontId="1" fillId="0" borderId="0" xfId="44" applyNumberFormat="1" applyFont="1" applyFill="1" applyBorder="1" applyAlignment="1">
      <alignment vertical="center"/>
      <protection/>
    </xf>
    <xf numFmtId="49" fontId="1" fillId="0" borderId="0" xfId="44" applyNumberFormat="1" applyFont="1" applyFill="1" applyAlignment="1">
      <alignment horizontal="right" vertical="center"/>
      <protection/>
    </xf>
    <xf numFmtId="0" fontId="1" fillId="0" borderId="20" xfId="44" applyFont="1" applyFill="1" applyBorder="1" applyAlignment="1">
      <alignment horizontal="center" vertical="center"/>
      <protection/>
    </xf>
    <xf numFmtId="0" fontId="1" fillId="0" borderId="20" xfId="44" applyFont="1" applyFill="1" applyBorder="1" applyAlignment="1">
      <alignment horizontal="center" vertical="center" wrapText="1"/>
      <protection/>
    </xf>
    <xf numFmtId="0" fontId="1" fillId="0" borderId="7" xfId="44" applyFont="1" applyFill="1" applyBorder="1" applyAlignment="1">
      <alignment horizontal="distributed" vertical="center"/>
      <protection/>
    </xf>
    <xf numFmtId="0" fontId="1" fillId="0" borderId="6" xfId="44" applyNumberFormat="1" applyFont="1" applyFill="1" applyBorder="1" applyAlignment="1">
      <alignment vertical="center"/>
      <protection/>
    </xf>
    <xf numFmtId="0" fontId="1" fillId="0" borderId="7" xfId="44" applyNumberFormat="1" applyFont="1" applyFill="1" applyBorder="1" applyAlignment="1">
      <alignment vertical="center"/>
      <protection/>
    </xf>
    <xf numFmtId="38" fontId="1" fillId="0" borderId="9" xfId="17" applyFont="1" applyFill="1" applyBorder="1" applyAlignment="1">
      <alignment vertical="center"/>
    </xf>
    <xf numFmtId="0" fontId="1" fillId="0" borderId="5" xfId="44" applyFont="1" applyFill="1" applyBorder="1" applyAlignment="1">
      <alignment horizontal="distributed" vertical="center"/>
      <protection/>
    </xf>
    <xf numFmtId="0" fontId="1" fillId="0" borderId="0" xfId="44" applyFont="1" applyFill="1" applyBorder="1" applyAlignment="1">
      <alignment horizontal="distributed" vertical="center"/>
      <protection/>
    </xf>
    <xf numFmtId="2" fontId="1" fillId="0" borderId="5" xfId="44" applyNumberFormat="1" applyFont="1" applyFill="1" applyBorder="1" applyAlignment="1">
      <alignment vertical="center"/>
      <protection/>
    </xf>
    <xf numFmtId="213" fontId="1" fillId="0" borderId="0" xfId="44" applyNumberFormat="1" applyFont="1" applyFill="1" applyBorder="1" applyAlignment="1">
      <alignment vertical="center"/>
      <protection/>
    </xf>
    <xf numFmtId="2" fontId="1" fillId="0" borderId="0" xfId="44" applyNumberFormat="1" applyFont="1" applyFill="1" applyBorder="1" applyAlignment="1">
      <alignment vertical="center"/>
      <protection/>
    </xf>
    <xf numFmtId="2" fontId="1" fillId="0" borderId="11" xfId="44" applyNumberFormat="1" applyFont="1" applyFill="1" applyBorder="1" applyAlignment="1">
      <alignment vertical="center"/>
      <protection/>
    </xf>
    <xf numFmtId="0" fontId="1" fillId="0" borderId="5" xfId="44" applyNumberFormat="1" applyFont="1" applyFill="1" applyBorder="1" applyAlignment="1">
      <alignment vertical="center"/>
      <protection/>
    </xf>
    <xf numFmtId="0" fontId="1" fillId="0" borderId="11" xfId="44" applyNumberFormat="1" applyFont="1" applyFill="1" applyBorder="1" applyAlignment="1">
      <alignment vertical="center"/>
      <protection/>
    </xf>
    <xf numFmtId="0" fontId="1" fillId="0" borderId="13" xfId="44" applyFont="1" applyFill="1" applyBorder="1" applyAlignment="1">
      <alignment horizontal="distributed" vertical="center"/>
      <protection/>
    </xf>
    <xf numFmtId="190" fontId="1" fillId="0" borderId="12" xfId="44" applyNumberFormat="1" applyFont="1" applyFill="1" applyBorder="1" applyAlignment="1">
      <alignment vertical="center"/>
      <protection/>
    </xf>
    <xf numFmtId="190" fontId="1" fillId="0" borderId="13" xfId="44" applyNumberFormat="1" applyFont="1" applyFill="1" applyBorder="1" applyAlignment="1">
      <alignment vertical="center"/>
      <protection/>
    </xf>
    <xf numFmtId="190" fontId="1" fillId="0" borderId="15" xfId="44" applyNumberFormat="1" applyFont="1" applyFill="1" applyBorder="1" applyAlignment="1">
      <alignment vertical="center"/>
      <protection/>
    </xf>
    <xf numFmtId="3" fontId="10" fillId="0" borderId="6" xfId="44" applyNumberFormat="1" applyFont="1" applyFill="1" applyBorder="1" applyAlignment="1">
      <alignment vertical="center"/>
      <protection/>
    </xf>
    <xf numFmtId="3" fontId="10" fillId="0" borderId="7" xfId="44" applyNumberFormat="1" applyFont="1" applyFill="1" applyBorder="1" applyAlignment="1">
      <alignment vertical="center"/>
      <protection/>
    </xf>
    <xf numFmtId="3" fontId="10" fillId="0" borderId="9" xfId="44" applyNumberFormat="1" applyFont="1" applyFill="1" applyBorder="1" applyAlignment="1">
      <alignment vertical="center"/>
      <protection/>
    </xf>
    <xf numFmtId="0" fontId="10" fillId="0" borderId="0" xfId="44" applyFont="1" applyFill="1" applyAlignment="1">
      <alignment vertical="center"/>
      <protection/>
    </xf>
    <xf numFmtId="0" fontId="10" fillId="0" borderId="5" xfId="44" applyFont="1" applyFill="1" applyBorder="1" applyAlignment="1">
      <alignment horizontal="distributed" vertical="center"/>
      <protection/>
    </xf>
    <xf numFmtId="0" fontId="10" fillId="0" borderId="0" xfId="44" applyFont="1" applyFill="1" applyBorder="1" applyAlignment="1">
      <alignment horizontal="distributed" vertical="center"/>
      <protection/>
    </xf>
    <xf numFmtId="3" fontId="10" fillId="0" borderId="5" xfId="44" applyNumberFormat="1" applyFont="1" applyFill="1" applyBorder="1" applyAlignment="1">
      <alignment vertical="center"/>
      <protection/>
    </xf>
    <xf numFmtId="3" fontId="10" fillId="0" borderId="0" xfId="44" applyNumberFormat="1" applyFont="1" applyFill="1" applyBorder="1" applyAlignment="1">
      <alignment vertical="center"/>
      <protection/>
    </xf>
    <xf numFmtId="3" fontId="10" fillId="0" borderId="11" xfId="44" applyNumberFormat="1" applyFont="1" applyFill="1" applyBorder="1" applyAlignment="1">
      <alignment vertical="center"/>
      <protection/>
    </xf>
    <xf numFmtId="3" fontId="1" fillId="0" borderId="0" xfId="44" applyNumberFormat="1" applyFont="1" applyFill="1" applyBorder="1" applyAlignment="1">
      <alignment vertical="center"/>
      <protection/>
    </xf>
    <xf numFmtId="3" fontId="1" fillId="0" borderId="11" xfId="44" applyNumberFormat="1" applyFont="1" applyFill="1" applyBorder="1" applyAlignment="1">
      <alignment vertical="center"/>
      <protection/>
    </xf>
    <xf numFmtId="3" fontId="1" fillId="0" borderId="5" xfId="44" applyNumberFormat="1" applyFont="1" applyFill="1" applyBorder="1" applyAlignment="1">
      <alignment vertical="center"/>
      <protection/>
    </xf>
    <xf numFmtId="3" fontId="10" fillId="0" borderId="12" xfId="44" applyNumberFormat="1" applyFont="1" applyFill="1" applyBorder="1" applyAlignment="1">
      <alignment vertical="center"/>
      <protection/>
    </xf>
    <xf numFmtId="3" fontId="10" fillId="0" borderId="13" xfId="44" applyNumberFormat="1" applyFont="1" applyFill="1" applyBorder="1" applyAlignment="1">
      <alignment vertical="center"/>
      <protection/>
    </xf>
    <xf numFmtId="3" fontId="10" fillId="0" borderId="15" xfId="44" applyNumberFormat="1" applyFont="1" applyFill="1" applyBorder="1" applyAlignment="1">
      <alignment vertical="center"/>
      <protection/>
    </xf>
    <xf numFmtId="0" fontId="10" fillId="0" borderId="0" xfId="44" applyFont="1" applyFill="1" applyAlignment="1">
      <alignment horizontal="distributed" vertical="center"/>
      <protection/>
    </xf>
    <xf numFmtId="0" fontId="1" fillId="0" borderId="0" xfId="44" applyFont="1" applyFill="1" applyAlignment="1">
      <alignment horizontal="distributed" vertical="center"/>
      <protection/>
    </xf>
    <xf numFmtId="0" fontId="8" fillId="0" borderId="0" xfId="44" applyFont="1" applyFill="1" applyAlignment="1">
      <alignment vertical="center"/>
      <protection/>
    </xf>
    <xf numFmtId="0" fontId="8" fillId="0" borderId="5" xfId="44" applyFont="1" applyFill="1" applyBorder="1" applyAlignment="1">
      <alignment horizontal="distributed" vertical="center"/>
      <protection/>
    </xf>
    <xf numFmtId="0" fontId="8" fillId="0" borderId="0" xfId="44" applyFont="1" applyFill="1" applyBorder="1" applyAlignment="1">
      <alignment horizontal="distributed" vertical="center"/>
      <protection/>
    </xf>
    <xf numFmtId="0" fontId="8" fillId="0" borderId="0" xfId="44" applyFont="1" applyFill="1" applyAlignment="1">
      <alignment horizontal="distributed" vertical="center"/>
      <protection/>
    </xf>
    <xf numFmtId="3" fontId="8" fillId="0" borderId="5" xfId="44" applyNumberFormat="1" applyFont="1" applyFill="1" applyBorder="1" applyAlignment="1">
      <alignment vertical="center"/>
      <protection/>
    </xf>
    <xf numFmtId="3" fontId="8" fillId="0" borderId="0" xfId="44" applyNumberFormat="1" applyFont="1" applyFill="1" applyBorder="1" applyAlignment="1">
      <alignment vertical="center"/>
      <protection/>
    </xf>
    <xf numFmtId="3" fontId="8" fillId="0" borderId="11" xfId="44" applyNumberFormat="1" applyFont="1" applyFill="1" applyBorder="1" applyAlignment="1">
      <alignment vertical="center"/>
      <protection/>
    </xf>
    <xf numFmtId="0" fontId="9" fillId="0" borderId="5" xfId="44" applyFont="1" applyFill="1" applyBorder="1" applyAlignment="1">
      <alignment horizontal="distributed" vertical="center"/>
      <protection/>
    </xf>
    <xf numFmtId="0" fontId="9" fillId="0" borderId="0" xfId="44" applyFont="1" applyFill="1" applyAlignment="1">
      <alignment horizontal="distributed" vertical="center"/>
      <protection/>
    </xf>
    <xf numFmtId="3" fontId="9" fillId="0" borderId="5" xfId="44" applyNumberFormat="1" applyFont="1" applyFill="1" applyBorder="1" applyAlignment="1">
      <alignment vertical="center"/>
      <protection/>
    </xf>
    <xf numFmtId="3" fontId="9" fillId="0" borderId="0" xfId="44" applyNumberFormat="1" applyFont="1" applyFill="1" applyBorder="1" applyAlignment="1">
      <alignment vertical="center"/>
      <protection/>
    </xf>
    <xf numFmtId="3" fontId="9" fillId="0" borderId="11" xfId="44" applyNumberFormat="1" applyFont="1" applyFill="1" applyBorder="1" applyAlignment="1">
      <alignment vertical="center"/>
      <protection/>
    </xf>
    <xf numFmtId="0" fontId="9" fillId="0" borderId="0" xfId="44" applyFont="1" applyFill="1" applyAlignment="1">
      <alignment vertical="center"/>
      <protection/>
    </xf>
    <xf numFmtId="0" fontId="9" fillId="0" borderId="0" xfId="44" applyFont="1" applyFill="1" applyBorder="1" applyAlignment="1">
      <alignment horizontal="distributed" vertical="center"/>
      <protection/>
    </xf>
    <xf numFmtId="3" fontId="1" fillId="0" borderId="32" xfId="44" applyNumberFormat="1" applyFont="1" applyFill="1" applyBorder="1" applyAlignment="1">
      <alignment vertical="center"/>
      <protection/>
    </xf>
    <xf numFmtId="3" fontId="1" fillId="0" borderId="33" xfId="44" applyNumberFormat="1" applyFont="1" applyFill="1" applyBorder="1" applyAlignment="1">
      <alignment vertical="center"/>
      <protection/>
    </xf>
    <xf numFmtId="3" fontId="1" fillId="0" borderId="22" xfId="44" applyNumberFormat="1" applyFont="1" applyFill="1" applyBorder="1" applyAlignment="1">
      <alignment vertical="center"/>
      <protection/>
    </xf>
    <xf numFmtId="3" fontId="1" fillId="0" borderId="7" xfId="44" applyNumberFormat="1" applyFont="1" applyFill="1" applyBorder="1" applyAlignment="1">
      <alignment vertical="center"/>
      <protection/>
    </xf>
    <xf numFmtId="0" fontId="1" fillId="0" borderId="0" xfId="44" applyFont="1" applyFill="1" applyBorder="1" applyAlignment="1">
      <alignment vertical="center"/>
      <protection/>
    </xf>
    <xf numFmtId="38" fontId="1" fillId="0" borderId="0" xfId="17" applyFont="1" applyFill="1" applyAlignment="1">
      <alignment vertical="center"/>
    </xf>
    <xf numFmtId="38" fontId="7" fillId="0" borderId="0" xfId="17" applyFont="1" applyFill="1" applyAlignment="1">
      <alignment vertical="center"/>
    </xf>
    <xf numFmtId="0" fontId="1" fillId="0" borderId="19" xfId="17" applyNumberFormat="1" applyFont="1" applyFill="1" applyBorder="1" applyAlignment="1">
      <alignment horizontal="distributed" vertical="center"/>
    </xf>
    <xf numFmtId="0" fontId="1" fillId="0" borderId="20" xfId="17" applyNumberFormat="1" applyFont="1" applyFill="1" applyBorder="1" applyAlignment="1">
      <alignment horizontal="distributed" vertical="center"/>
    </xf>
    <xf numFmtId="0" fontId="1" fillId="0" borderId="5" xfId="45" applyNumberFormat="1" applyFont="1" applyFill="1" applyBorder="1" applyAlignment="1">
      <alignment horizontal="distributed" vertical="center"/>
      <protection/>
    </xf>
    <xf numFmtId="0" fontId="1" fillId="0" borderId="18" xfId="17" applyNumberFormat="1" applyFont="1" applyFill="1" applyBorder="1" applyAlignment="1">
      <alignment horizontal="distributed" vertical="center"/>
    </xf>
    <xf numFmtId="0" fontId="1" fillId="0" borderId="18" xfId="17" applyNumberFormat="1" applyFont="1" applyFill="1" applyBorder="1" applyAlignment="1">
      <alignment horizontal="center" vertical="center"/>
    </xf>
    <xf numFmtId="38" fontId="1" fillId="0" borderId="16" xfId="17" applyFont="1" applyFill="1" applyBorder="1" applyAlignment="1">
      <alignment horizontal="distributed" vertical="center"/>
    </xf>
    <xf numFmtId="0" fontId="1" fillId="0" borderId="12" xfId="45" applyNumberFormat="1" applyFont="1" applyFill="1" applyBorder="1" applyAlignment="1">
      <alignment horizontal="distributed" vertical="center"/>
      <protection/>
    </xf>
    <xf numFmtId="183" fontId="1" fillId="0" borderId="17" xfId="17" applyNumberFormat="1" applyFont="1" applyFill="1" applyBorder="1" applyAlignment="1">
      <alignment horizontal="center" vertical="center"/>
    </xf>
    <xf numFmtId="0" fontId="1" fillId="0" borderId="17" xfId="17" applyNumberFormat="1" applyFont="1" applyFill="1" applyBorder="1" applyAlignment="1">
      <alignment horizontal="distributed" vertical="center"/>
    </xf>
    <xf numFmtId="0" fontId="1" fillId="0" borderId="17" xfId="17" applyNumberFormat="1" applyFont="1" applyFill="1" applyBorder="1" applyAlignment="1">
      <alignment vertical="center"/>
    </xf>
    <xf numFmtId="0" fontId="1" fillId="0" borderId="23" xfId="45" applyFont="1" applyFill="1" applyBorder="1" applyAlignment="1">
      <alignment vertical="center"/>
      <protection/>
    </xf>
    <xf numFmtId="41" fontId="1" fillId="0" borderId="6" xfId="45" applyNumberFormat="1" applyFont="1" applyFill="1" applyBorder="1" applyAlignment="1">
      <alignment vertical="center"/>
      <protection/>
    </xf>
    <xf numFmtId="191" fontId="1" fillId="0" borderId="7" xfId="17" applyNumberFormat="1" applyFont="1" applyFill="1" applyBorder="1" applyAlignment="1">
      <alignment vertical="center"/>
    </xf>
    <xf numFmtId="41" fontId="1" fillId="0" borderId="7" xfId="17" applyNumberFormat="1" applyFont="1" applyFill="1" applyBorder="1" applyAlignment="1">
      <alignment vertical="center"/>
    </xf>
    <xf numFmtId="214" fontId="1" fillId="0" borderId="7" xfId="17" applyNumberFormat="1" applyFont="1" applyFill="1" applyBorder="1" applyAlignment="1">
      <alignment vertical="center"/>
    </xf>
    <xf numFmtId="41" fontId="1" fillId="0" borderId="9" xfId="17" applyNumberFormat="1" applyFont="1" applyFill="1" applyBorder="1" applyAlignment="1">
      <alignment vertical="center"/>
    </xf>
    <xf numFmtId="0" fontId="1" fillId="0" borderId="11" xfId="45" applyFont="1" applyFill="1" applyBorder="1" applyAlignment="1">
      <alignment horizontal="center" vertical="center"/>
      <protection/>
    </xf>
    <xf numFmtId="41" fontId="1" fillId="0" borderId="5" xfId="45" applyNumberFormat="1" applyFont="1" applyFill="1" applyBorder="1" applyAlignment="1">
      <alignment vertical="center"/>
      <protection/>
    </xf>
    <xf numFmtId="191" fontId="1" fillId="0" borderId="0" xfId="17" applyNumberFormat="1" applyFont="1" applyFill="1" applyBorder="1" applyAlignment="1">
      <alignment vertical="center"/>
    </xf>
    <xf numFmtId="214" fontId="1" fillId="0" borderId="0" xfId="17" applyNumberFormat="1" applyFont="1" applyFill="1" applyBorder="1" applyAlignment="1">
      <alignment vertical="center"/>
    </xf>
    <xf numFmtId="38" fontId="10" fillId="0" borderId="11" xfId="17" applyFont="1" applyFill="1" applyBorder="1" applyAlignment="1">
      <alignment vertical="center"/>
    </xf>
    <xf numFmtId="0" fontId="10" fillId="0" borderId="11" xfId="45" applyFont="1" applyFill="1" applyBorder="1" applyAlignment="1">
      <alignment horizontal="center" vertical="center"/>
      <protection/>
    </xf>
    <xf numFmtId="41" fontId="10" fillId="0" borderId="5" xfId="45" applyNumberFormat="1" applyFont="1" applyFill="1" applyBorder="1" applyAlignment="1">
      <alignment vertical="center"/>
      <protection/>
    </xf>
    <xf numFmtId="191" fontId="10" fillId="0" borderId="0" xfId="17" applyNumberFormat="1" applyFont="1" applyFill="1" applyBorder="1" applyAlignment="1">
      <alignment vertical="center"/>
    </xf>
    <xf numFmtId="214" fontId="10" fillId="0" borderId="0" xfId="17" applyNumberFormat="1" applyFont="1" applyFill="1" applyBorder="1" applyAlignment="1">
      <alignment vertical="center"/>
    </xf>
    <xf numFmtId="38" fontId="10" fillId="0" borderId="0" xfId="17" applyFont="1" applyFill="1" applyAlignment="1">
      <alignment vertical="center"/>
    </xf>
    <xf numFmtId="0" fontId="9" fillId="0" borderId="17" xfId="45" applyFont="1" applyFill="1" applyBorder="1" applyAlignment="1">
      <alignment horizontal="center" vertical="center"/>
      <protection/>
    </xf>
    <xf numFmtId="41" fontId="9" fillId="0" borderId="12" xfId="45" applyNumberFormat="1" applyFont="1" applyFill="1" applyBorder="1" applyAlignment="1">
      <alignment vertical="center"/>
      <protection/>
    </xf>
    <xf numFmtId="41" fontId="9" fillId="0" borderId="13" xfId="17" applyNumberFormat="1" applyFont="1" applyFill="1" applyBorder="1" applyAlignment="1">
      <alignment vertical="center"/>
    </xf>
    <xf numFmtId="214" fontId="9" fillId="0" borderId="13" xfId="17" applyNumberFormat="1" applyFont="1" applyFill="1" applyBorder="1" applyAlignment="1">
      <alignment vertical="center"/>
    </xf>
    <xf numFmtId="41" fontId="9" fillId="0" borderId="15" xfId="17" applyNumberFormat="1" applyFont="1" applyFill="1" applyBorder="1" applyAlignment="1">
      <alignment vertical="center"/>
    </xf>
    <xf numFmtId="41" fontId="15" fillId="0" borderId="0" xfId="17" applyNumberFormat="1" applyFont="1" applyFill="1" applyAlignment="1">
      <alignment vertical="center"/>
    </xf>
    <xf numFmtId="41" fontId="7" fillId="0" borderId="0" xfId="17" applyNumberFormat="1" applyFont="1" applyFill="1" applyAlignment="1">
      <alignment vertical="center"/>
    </xf>
    <xf numFmtId="41" fontId="7" fillId="0" borderId="24" xfId="17" applyNumberFormat="1" applyFont="1" applyFill="1" applyBorder="1" applyAlignment="1">
      <alignment vertical="center"/>
    </xf>
    <xf numFmtId="41" fontId="15" fillId="0" borderId="0" xfId="17" applyNumberFormat="1" applyFont="1" applyFill="1" applyAlignment="1">
      <alignment horizontal="centerContinuous" vertical="center"/>
    </xf>
    <xf numFmtId="0" fontId="10" fillId="0" borderId="0" xfId="17" applyNumberFormat="1" applyFont="1" applyFill="1" applyAlignment="1">
      <alignment horizontal="distributed" vertical="center"/>
    </xf>
    <xf numFmtId="177" fontId="10" fillId="0" borderId="6" xfId="17" applyNumberFormat="1" applyFont="1" applyFill="1" applyBorder="1" applyAlignment="1">
      <alignment vertical="center"/>
    </xf>
    <xf numFmtId="177" fontId="10" fillId="0" borderId="7" xfId="17" applyNumberFormat="1" applyFont="1" applyFill="1" applyBorder="1" applyAlignment="1">
      <alignment vertical="center"/>
    </xf>
    <xf numFmtId="177" fontId="10" fillId="0" borderId="9" xfId="17" applyNumberFormat="1" applyFont="1" applyFill="1" applyBorder="1" applyAlignment="1">
      <alignment vertical="center"/>
    </xf>
    <xf numFmtId="41" fontId="10" fillId="0" borderId="0" xfId="17" applyNumberFormat="1" applyFont="1" applyFill="1" applyAlignment="1">
      <alignment vertical="center"/>
    </xf>
    <xf numFmtId="0" fontId="1" fillId="0" borderId="11" xfId="17" applyNumberFormat="1" applyFont="1" applyFill="1" applyBorder="1" applyAlignment="1">
      <alignment horizontal="distributed" vertical="center"/>
    </xf>
    <xf numFmtId="177" fontId="1" fillId="0" borderId="5" xfId="17" applyNumberFormat="1" applyFont="1" applyFill="1" applyBorder="1" applyAlignment="1">
      <alignment vertical="center"/>
    </xf>
    <xf numFmtId="177" fontId="1" fillId="0" borderId="0" xfId="17" applyNumberFormat="1" applyFont="1" applyFill="1" applyBorder="1" applyAlignment="1">
      <alignment vertical="center"/>
    </xf>
    <xf numFmtId="177" fontId="1" fillId="0" borderId="11" xfId="17" applyNumberFormat="1" applyFont="1" applyFill="1" applyBorder="1" applyAlignment="1">
      <alignment vertical="center"/>
    </xf>
    <xf numFmtId="177" fontId="1" fillId="0" borderId="5" xfId="17" applyNumberFormat="1" applyFont="1" applyFill="1" applyBorder="1" applyAlignment="1">
      <alignment horizontal="right" vertical="center"/>
    </xf>
    <xf numFmtId="177" fontId="1" fillId="0" borderId="0" xfId="17" applyNumberFormat="1" applyFont="1" applyFill="1" applyBorder="1" applyAlignment="1">
      <alignment horizontal="right" vertical="center"/>
    </xf>
    <xf numFmtId="177" fontId="1" fillId="0" borderId="11" xfId="17" applyNumberFormat="1" applyFont="1" applyFill="1" applyBorder="1" applyAlignment="1">
      <alignment horizontal="right" vertical="center"/>
    </xf>
    <xf numFmtId="0" fontId="1" fillId="0" borderId="15" xfId="17" applyNumberFormat="1" applyFont="1" applyFill="1" applyBorder="1" applyAlignment="1">
      <alignment horizontal="distributed" vertical="center"/>
    </xf>
    <xf numFmtId="177" fontId="1" fillId="0" borderId="12" xfId="17" applyNumberFormat="1" applyFont="1" applyFill="1" applyBorder="1" applyAlignment="1">
      <alignment vertical="center"/>
    </xf>
    <xf numFmtId="177" fontId="1" fillId="0" borderId="13" xfId="17" applyNumberFormat="1" applyFont="1" applyFill="1" applyBorder="1" applyAlignment="1">
      <alignment vertical="center"/>
    </xf>
    <xf numFmtId="177" fontId="1" fillId="0" borderId="15" xfId="17" applyNumberFormat="1" applyFont="1" applyFill="1" applyBorder="1" applyAlignment="1">
      <alignment vertical="center"/>
    </xf>
    <xf numFmtId="38" fontId="1" fillId="0" borderId="1" xfId="17" applyFont="1" applyBorder="1" applyAlignment="1">
      <alignment horizontal="centerContinuous" vertical="center"/>
    </xf>
    <xf numFmtId="38" fontId="1" fillId="0" borderId="28" xfId="17" applyFont="1" applyBorder="1" applyAlignment="1">
      <alignment horizontal="centerContinuous" vertical="center"/>
    </xf>
    <xf numFmtId="38" fontId="1" fillId="0" borderId="3" xfId="17" applyFont="1" applyBorder="1" applyAlignment="1">
      <alignment horizontal="centerContinuous" vertical="center"/>
    </xf>
    <xf numFmtId="38" fontId="1" fillId="0" borderId="27" xfId="17" applyFont="1" applyBorder="1" applyAlignment="1">
      <alignment horizontal="centerContinuous" vertical="center"/>
    </xf>
    <xf numFmtId="38" fontId="1" fillId="0" borderId="29" xfId="17" applyFont="1" applyBorder="1" applyAlignment="1">
      <alignment horizontal="centerContinuous" vertical="center"/>
    </xf>
    <xf numFmtId="38" fontId="1" fillId="0" borderId="32" xfId="17" applyFont="1" applyBorder="1" applyAlignment="1">
      <alignment horizontal="centerContinuous" vertical="center"/>
    </xf>
    <xf numFmtId="38" fontId="1" fillId="0" borderId="22"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23" xfId="17" applyFont="1" applyBorder="1" applyAlignment="1">
      <alignment horizontal="center" vertical="center"/>
    </xf>
    <xf numFmtId="38" fontId="10" fillId="0" borderId="19" xfId="17" applyFont="1" applyBorder="1" applyAlignment="1">
      <alignment vertical="center"/>
    </xf>
    <xf numFmtId="38" fontId="10" fillId="0" borderId="27" xfId="17" applyFont="1" applyBorder="1" applyAlignment="1">
      <alignment vertical="center"/>
    </xf>
    <xf numFmtId="183" fontId="10" fillId="0" borderId="27" xfId="17" applyNumberFormat="1" applyFont="1" applyBorder="1" applyAlignment="1">
      <alignment vertical="center"/>
    </xf>
    <xf numFmtId="38" fontId="10" fillId="0" borderId="27" xfId="17" applyNumberFormat="1" applyFont="1" applyBorder="1" applyAlignment="1">
      <alignment vertical="center"/>
    </xf>
    <xf numFmtId="183" fontId="10" fillId="0" borderId="29" xfId="17" applyNumberFormat="1" applyFont="1" applyBorder="1" applyAlignment="1">
      <alignment vertical="center"/>
    </xf>
    <xf numFmtId="38" fontId="1" fillId="0" borderId="0" xfId="17" applyNumberFormat="1" applyFont="1" applyBorder="1" applyAlignment="1">
      <alignment vertical="center"/>
    </xf>
    <xf numFmtId="183" fontId="1" fillId="0" borderId="11" xfId="17" applyNumberFormat="1" applyFont="1" applyBorder="1" applyAlignment="1">
      <alignment vertical="center"/>
    </xf>
    <xf numFmtId="38" fontId="1" fillId="0" borderId="13" xfId="17" applyNumberFormat="1" applyFont="1" applyBorder="1" applyAlignment="1">
      <alignment vertical="center"/>
    </xf>
    <xf numFmtId="183" fontId="1" fillId="0" borderId="15" xfId="17" applyNumberFormat="1" applyFont="1" applyBorder="1" applyAlignment="1">
      <alignment vertical="center"/>
    </xf>
    <xf numFmtId="38" fontId="7" fillId="0" borderId="0" xfId="17" applyFont="1" applyFill="1" applyBorder="1" applyAlignment="1">
      <alignment vertical="center"/>
    </xf>
    <xf numFmtId="38" fontId="1" fillId="0" borderId="24" xfId="17" applyFont="1" applyFill="1" applyBorder="1" applyAlignment="1">
      <alignment horizontal="right" vertical="center"/>
    </xf>
    <xf numFmtId="38" fontId="8" fillId="0" borderId="13" xfId="17" applyFont="1" applyFill="1" applyBorder="1" applyAlignment="1">
      <alignment horizontal="distributed" vertical="center" wrapText="1"/>
    </xf>
    <xf numFmtId="38" fontId="8" fillId="0" borderId="16" xfId="17" applyFont="1" applyFill="1" applyBorder="1" applyAlignment="1">
      <alignment horizontal="distributed" vertical="center" wrapText="1"/>
    </xf>
    <xf numFmtId="41" fontId="1" fillId="0" borderId="6" xfId="17" applyNumberFormat="1" applyFont="1" applyFill="1" applyBorder="1" applyAlignment="1">
      <alignment vertical="center"/>
    </xf>
    <xf numFmtId="38" fontId="10" fillId="0" borderId="11" xfId="17" applyFont="1" applyFill="1" applyBorder="1" applyAlignment="1">
      <alignment horizontal="distributed" vertical="center"/>
    </xf>
    <xf numFmtId="38" fontId="9" fillId="0" borderId="5" xfId="17" applyFont="1" applyFill="1" applyBorder="1" applyAlignment="1">
      <alignment horizontal="distributed" vertical="center"/>
    </xf>
    <xf numFmtId="38" fontId="9" fillId="0" borderId="11" xfId="17" applyFont="1" applyFill="1" applyBorder="1" applyAlignment="1">
      <alignment horizontal="distributed" vertical="center"/>
    </xf>
    <xf numFmtId="38" fontId="1" fillId="0" borderId="5" xfId="17" applyFont="1" applyFill="1" applyBorder="1" applyAlignment="1">
      <alignment vertical="center"/>
    </xf>
    <xf numFmtId="41" fontId="10" fillId="0" borderId="5" xfId="17" applyNumberFormat="1" applyFont="1" applyFill="1" applyBorder="1" applyAlignment="1">
      <alignment horizontal="right" vertical="center"/>
    </xf>
    <xf numFmtId="38" fontId="1" fillId="0" borderId="5" xfId="17" applyFont="1" applyFill="1" applyBorder="1" applyAlignment="1">
      <alignment horizontal="center" vertical="center"/>
    </xf>
    <xf numFmtId="38" fontId="7" fillId="0" borderId="0" xfId="17" applyFont="1" applyFill="1" applyAlignment="1">
      <alignment/>
    </xf>
    <xf numFmtId="181" fontId="1" fillId="0" borderId="0" xfId="17" applyNumberFormat="1" applyFont="1" applyFill="1" applyBorder="1" applyAlignment="1">
      <alignment/>
    </xf>
    <xf numFmtId="38" fontId="1" fillId="0" borderId="6" xfId="17" applyFont="1" applyFill="1" applyBorder="1" applyAlignment="1">
      <alignment vertical="center"/>
    </xf>
    <xf numFmtId="38" fontId="1" fillId="0" borderId="7" xfId="17" applyFont="1" applyFill="1" applyBorder="1" applyAlignment="1">
      <alignment horizontal="center" vertical="center"/>
    </xf>
    <xf numFmtId="38" fontId="1" fillId="0" borderId="11" xfId="17" applyFont="1" applyFill="1" applyBorder="1" applyAlignment="1">
      <alignment horizontal="center" vertical="center"/>
    </xf>
    <xf numFmtId="38" fontId="1" fillId="0" borderId="5" xfId="17" applyFont="1" applyFill="1" applyBorder="1" applyAlignment="1">
      <alignment horizontal="distributed" vertical="center"/>
    </xf>
    <xf numFmtId="38" fontId="1" fillId="0" borderId="11" xfId="17" applyFont="1" applyFill="1" applyBorder="1" applyAlignment="1">
      <alignment horizontal="right" vertical="center"/>
    </xf>
    <xf numFmtId="38" fontId="1" fillId="0" borderId="11" xfId="17" applyFont="1" applyFill="1" applyBorder="1" applyAlignment="1" quotePrefix="1">
      <alignment horizontal="center" vertical="center"/>
    </xf>
    <xf numFmtId="38" fontId="1" fillId="0" borderId="11" xfId="17" applyFont="1" applyFill="1" applyBorder="1" applyAlignment="1" quotePrefix="1">
      <alignment vertical="center"/>
    </xf>
    <xf numFmtId="38" fontId="10" fillId="0" borderId="11" xfId="17" applyFont="1" applyFill="1" applyBorder="1" applyAlignment="1" quotePrefix="1">
      <alignment horizontal="center" vertical="center"/>
    </xf>
    <xf numFmtId="38" fontId="1" fillId="0" borderId="0" xfId="17" applyFont="1" applyFill="1" applyBorder="1" applyAlignment="1">
      <alignment horizontal="left" vertical="center"/>
    </xf>
    <xf numFmtId="38" fontId="1" fillId="0" borderId="11" xfId="17" applyFont="1" applyFill="1" applyBorder="1" applyAlignment="1">
      <alignment horizontal="left" vertical="center"/>
    </xf>
    <xf numFmtId="38" fontId="1" fillId="0" borderId="11" xfId="17" applyFont="1" applyFill="1" applyBorder="1" applyAlignment="1" quotePrefix="1">
      <alignment horizontal="left" vertical="center"/>
    </xf>
    <xf numFmtId="38" fontId="1" fillId="0" borderId="5" xfId="17" applyFont="1" applyFill="1" applyBorder="1" applyAlignment="1">
      <alignment horizontal="center" vertical="distributed" textRotation="255"/>
    </xf>
    <xf numFmtId="38" fontId="8" fillId="0" borderId="0" xfId="17" applyFont="1" applyFill="1" applyBorder="1" applyAlignment="1">
      <alignment horizontal="distributed" vertical="center"/>
    </xf>
    <xf numFmtId="38" fontId="8" fillId="0" borderId="11" xfId="17" applyFont="1" applyFill="1" applyBorder="1" applyAlignment="1">
      <alignment horizontal="distributed" vertical="center"/>
    </xf>
    <xf numFmtId="38" fontId="1" fillId="0" borderId="5" xfId="17" applyFont="1" applyFill="1" applyBorder="1" applyAlignment="1">
      <alignment vertical="distributed" textRotation="255"/>
    </xf>
    <xf numFmtId="38" fontId="1" fillId="0" borderId="15" xfId="17" applyFont="1" applyFill="1" applyBorder="1" applyAlignment="1">
      <alignment/>
    </xf>
    <xf numFmtId="38" fontId="8" fillId="0" borderId="7" xfId="17" applyFont="1" applyFill="1" applyBorder="1" applyAlignment="1">
      <alignment/>
    </xf>
    <xf numFmtId="181" fontId="1" fillId="0" borderId="0" xfId="17" applyNumberFormat="1" applyFont="1" applyFill="1" applyAlignment="1">
      <alignment/>
    </xf>
    <xf numFmtId="38" fontId="1" fillId="0" borderId="0" xfId="17" applyFont="1" applyFill="1" applyBorder="1" applyAlignment="1">
      <alignment horizontal="centerContinuous"/>
    </xf>
    <xf numFmtId="38" fontId="1" fillId="0" borderId="1" xfId="17" applyFont="1" applyFill="1" applyBorder="1" applyAlignment="1">
      <alignment horizontal="centerContinuous" vertical="center"/>
    </xf>
    <xf numFmtId="38" fontId="1" fillId="0" borderId="3" xfId="17" applyFont="1" applyFill="1" applyBorder="1" applyAlignment="1">
      <alignment horizontal="centerContinuous" vertical="center"/>
    </xf>
    <xf numFmtId="38" fontId="1" fillId="0" borderId="7" xfId="17" applyFont="1" applyFill="1" applyBorder="1" applyAlignment="1">
      <alignment/>
    </xf>
    <xf numFmtId="38" fontId="1" fillId="0" borderId="9" xfId="17" applyFont="1" applyFill="1" applyBorder="1" applyAlignment="1">
      <alignment/>
    </xf>
    <xf numFmtId="38" fontId="10" fillId="0" borderId="5" xfId="17" applyFont="1" applyFill="1" applyBorder="1" applyAlignment="1">
      <alignment/>
    </xf>
    <xf numFmtId="41" fontId="1" fillId="0" borderId="5" xfId="17" applyNumberFormat="1" applyFont="1" applyFill="1" applyBorder="1" applyAlignment="1">
      <alignment horizontal="distributed" vertical="center"/>
    </xf>
    <xf numFmtId="41" fontId="1" fillId="0" borderId="11" xfId="17" applyNumberFormat="1" applyFont="1" applyFill="1" applyBorder="1" applyAlignment="1">
      <alignment/>
    </xf>
    <xf numFmtId="215" fontId="1" fillId="0" borderId="5" xfId="17" applyNumberFormat="1" applyFont="1" applyFill="1" applyBorder="1" applyAlignment="1">
      <alignment horizontal="right" vertical="center"/>
    </xf>
    <xf numFmtId="215" fontId="1" fillId="0" borderId="0" xfId="17" applyNumberFormat="1" applyFont="1" applyFill="1" applyBorder="1" applyAlignment="1">
      <alignment horizontal="right" vertical="center"/>
    </xf>
    <xf numFmtId="0" fontId="1" fillId="0" borderId="0" xfId="17" applyNumberFormat="1" applyFont="1" applyFill="1" applyBorder="1" applyAlignment="1">
      <alignment horizontal="center" vertical="center" wrapText="1"/>
    </xf>
    <xf numFmtId="41" fontId="9" fillId="0" borderId="5" xfId="17" applyNumberFormat="1" applyFont="1" applyFill="1" applyBorder="1" applyAlignment="1">
      <alignment horizontal="right" vertical="center"/>
    </xf>
    <xf numFmtId="0" fontId="1" fillId="0" borderId="0" xfId="49" applyFont="1" applyFill="1" applyAlignment="1">
      <alignment vertical="center"/>
      <protection/>
    </xf>
    <xf numFmtId="181" fontId="1" fillId="0" borderId="0" xfId="17" applyNumberFormat="1" applyFont="1" applyFill="1" applyBorder="1" applyAlignment="1">
      <alignment vertical="center"/>
    </xf>
    <xf numFmtId="38" fontId="1" fillId="0" borderId="0" xfId="17" applyFont="1" applyFill="1" applyAlignment="1">
      <alignment horizontal="right" vertical="center"/>
    </xf>
    <xf numFmtId="0" fontId="1" fillId="0" borderId="16" xfId="49" applyFont="1" applyFill="1" applyBorder="1" applyAlignment="1">
      <alignment horizontal="distributed" vertical="center"/>
      <protection/>
    </xf>
    <xf numFmtId="38" fontId="8" fillId="0" borderId="5" xfId="17" applyFont="1" applyFill="1" applyBorder="1" applyAlignment="1">
      <alignment vertical="center"/>
    </xf>
    <xf numFmtId="38" fontId="9" fillId="0" borderId="0" xfId="17" applyFont="1" applyFill="1" applyAlignment="1">
      <alignment vertical="center"/>
    </xf>
    <xf numFmtId="41" fontId="8" fillId="0" borderId="5" xfId="17" applyNumberFormat="1" applyFont="1" applyFill="1" applyBorder="1" applyAlignment="1">
      <alignment vertical="center"/>
    </xf>
    <xf numFmtId="41" fontId="8" fillId="0" borderId="0" xfId="17" applyNumberFormat="1" applyFont="1" applyFill="1" applyBorder="1" applyAlignment="1">
      <alignment vertical="center"/>
    </xf>
    <xf numFmtId="41" fontId="8" fillId="0" borderId="11" xfId="17" applyNumberFormat="1" applyFont="1" applyFill="1" applyBorder="1" applyAlignment="1">
      <alignment vertical="center"/>
    </xf>
    <xf numFmtId="38" fontId="8" fillId="0" borderId="0" xfId="17" applyFont="1" applyFill="1" applyAlignment="1">
      <alignment vertical="center"/>
    </xf>
    <xf numFmtId="38" fontId="8" fillId="0" borderId="5" xfId="17" applyFont="1" applyFill="1" applyBorder="1" applyAlignment="1">
      <alignment horizontal="left" vertical="center"/>
    </xf>
    <xf numFmtId="38" fontId="8" fillId="0" borderId="12" xfId="17" applyFont="1" applyFill="1" applyBorder="1" applyAlignment="1">
      <alignment vertical="center"/>
    </xf>
    <xf numFmtId="38" fontId="8" fillId="0" borderId="15" xfId="17" applyFont="1" applyFill="1" applyBorder="1" applyAlignment="1">
      <alignment horizontal="distributed" vertical="center"/>
    </xf>
    <xf numFmtId="0" fontId="7" fillId="0" borderId="0" xfId="50" applyFont="1" applyFill="1" applyAlignment="1">
      <alignment vertical="center"/>
      <protection/>
    </xf>
    <xf numFmtId="38" fontId="8" fillId="0" borderId="0" xfId="17" applyFont="1" applyFill="1" applyBorder="1" applyAlignment="1">
      <alignment vertical="center"/>
    </xf>
    <xf numFmtId="181" fontId="8" fillId="0" borderId="0" xfId="17" applyNumberFormat="1" applyFont="1" applyFill="1" applyBorder="1" applyAlignment="1">
      <alignment vertical="center"/>
    </xf>
    <xf numFmtId="38" fontId="8" fillId="0" borderId="0" xfId="17" applyFont="1" applyFill="1" applyAlignment="1">
      <alignment vertical="center" shrinkToFit="1"/>
    </xf>
    <xf numFmtId="38" fontId="8" fillId="0" borderId="18" xfId="17" applyFont="1" applyFill="1" applyBorder="1" applyAlignment="1">
      <alignment horizontal="center" vertical="center" shrinkToFit="1"/>
    </xf>
    <xf numFmtId="38" fontId="1" fillId="0" borderId="16" xfId="17" applyFont="1" applyFill="1" applyBorder="1" applyAlignment="1">
      <alignment horizontal="distributed" vertical="center" shrinkToFit="1"/>
    </xf>
    <xf numFmtId="38" fontId="1" fillId="0" borderId="16" xfId="17" applyFont="1" applyFill="1" applyBorder="1" applyAlignment="1">
      <alignment horizontal="center" vertical="center" shrinkToFit="1"/>
    </xf>
    <xf numFmtId="38" fontId="8" fillId="0" borderId="17" xfId="17" applyFont="1" applyFill="1" applyBorder="1" applyAlignment="1">
      <alignment vertical="center" shrinkToFit="1"/>
    </xf>
    <xf numFmtId="38" fontId="8" fillId="0" borderId="18" xfId="17" applyFont="1" applyFill="1" applyBorder="1" applyAlignment="1">
      <alignment horizontal="distributed" vertical="center" shrinkToFit="1"/>
    </xf>
    <xf numFmtId="38" fontId="1" fillId="0" borderId="18" xfId="17" applyFont="1" applyFill="1" applyBorder="1" applyAlignment="1">
      <alignment horizontal="distributed" vertical="center" shrinkToFit="1"/>
    </xf>
    <xf numFmtId="38" fontId="1" fillId="0" borderId="0" xfId="17" applyFont="1" applyFill="1" applyAlignment="1">
      <alignment vertical="center" shrinkToFit="1"/>
    </xf>
    <xf numFmtId="38" fontId="10" fillId="0" borderId="18" xfId="17" applyFont="1" applyFill="1" applyBorder="1" applyAlignment="1">
      <alignment horizontal="distributed" vertical="center" shrinkToFit="1"/>
    </xf>
    <xf numFmtId="38" fontId="10" fillId="0" borderId="0" xfId="17" applyFont="1" applyFill="1" applyAlignment="1">
      <alignment vertical="center" shrinkToFit="1"/>
    </xf>
    <xf numFmtId="38" fontId="9" fillId="0" borderId="18" xfId="17" applyFont="1" applyFill="1" applyBorder="1" applyAlignment="1">
      <alignment horizontal="distributed" vertical="center" shrinkToFit="1"/>
    </xf>
    <xf numFmtId="38" fontId="1" fillId="0" borderId="17" xfId="17" applyFont="1" applyFill="1" applyBorder="1" applyAlignment="1">
      <alignment horizontal="distributed" vertical="center" shrinkToFit="1"/>
    </xf>
    <xf numFmtId="49" fontId="7" fillId="0" borderId="0" xfId="17" applyNumberFormat="1" applyFont="1" applyFill="1" applyAlignment="1">
      <alignment horizontal="right" vertical="center"/>
    </xf>
    <xf numFmtId="38" fontId="1" fillId="0" borderId="0" xfId="17" applyFont="1" applyAlignment="1">
      <alignment horizontal="center" vertical="center"/>
    </xf>
    <xf numFmtId="38" fontId="1" fillId="0" borderId="17" xfId="17" applyFont="1" applyBorder="1" applyAlignment="1">
      <alignment horizontal="center" vertical="center"/>
    </xf>
    <xf numFmtId="38" fontId="8" fillId="0" borderId="16" xfId="17" applyFont="1" applyBorder="1" applyAlignment="1">
      <alignment horizontal="distributed" vertical="center"/>
    </xf>
    <xf numFmtId="38" fontId="8" fillId="0" borderId="6" xfId="17" applyFont="1" applyBorder="1" applyAlignment="1">
      <alignment horizontal="distributed" vertical="center"/>
    </xf>
    <xf numFmtId="38" fontId="8" fillId="0" borderId="7" xfId="17" applyFont="1" applyBorder="1" applyAlignment="1">
      <alignment horizontal="distributed" vertical="center"/>
    </xf>
    <xf numFmtId="38" fontId="8" fillId="0" borderId="9" xfId="17" applyFont="1" applyBorder="1" applyAlignment="1">
      <alignment horizontal="distributed" vertical="center"/>
    </xf>
    <xf numFmtId="38" fontId="8" fillId="0" borderId="0" xfId="17" applyFont="1" applyAlignment="1">
      <alignment vertical="center"/>
    </xf>
    <xf numFmtId="38" fontId="9" fillId="0" borderId="11" xfId="17" applyFont="1" applyBorder="1" applyAlignment="1">
      <alignment horizontal="right" vertical="center"/>
    </xf>
    <xf numFmtId="49" fontId="1" fillId="0" borderId="0" xfId="17" applyNumberFormat="1" applyFont="1" applyAlignment="1">
      <alignment vertical="center"/>
    </xf>
    <xf numFmtId="0" fontId="8" fillId="0" borderId="0" xfId="51" applyFont="1">
      <alignment/>
      <protection/>
    </xf>
    <xf numFmtId="38" fontId="8" fillId="0" borderId="0" xfId="17" applyFont="1" applyAlignment="1">
      <alignment horizontal="center" vertical="center"/>
    </xf>
    <xf numFmtId="38" fontId="1" fillId="0" borderId="13" xfId="17" applyFont="1" applyBorder="1" applyAlignment="1">
      <alignment horizontal="center" vertical="center"/>
    </xf>
    <xf numFmtId="0" fontId="1" fillId="0" borderId="18" xfId="51" applyFont="1" applyBorder="1" applyAlignment="1">
      <alignment horizontal="center" vertical="center" wrapText="1"/>
      <protection/>
    </xf>
    <xf numFmtId="38" fontId="1" fillId="0" borderId="7" xfId="17" applyFont="1" applyBorder="1" applyAlignment="1">
      <alignment horizontal="center" vertical="center" wrapText="1"/>
    </xf>
    <xf numFmtId="38" fontId="1" fillId="0" borderId="7" xfId="17" applyFont="1" applyBorder="1" applyAlignment="1">
      <alignment horizontal="center" vertical="center"/>
    </xf>
    <xf numFmtId="38" fontId="1" fillId="0" borderId="9" xfId="17" applyFont="1" applyBorder="1" applyAlignment="1">
      <alignment horizontal="center" vertical="center"/>
    </xf>
    <xf numFmtId="0" fontId="1" fillId="0" borderId="18" xfId="51" applyFont="1" applyBorder="1" applyAlignment="1">
      <alignment horizontal="left" vertical="center" wrapText="1"/>
      <protection/>
    </xf>
    <xf numFmtId="41" fontId="1" fillId="0" borderId="11" xfId="17" applyNumberFormat="1" applyFont="1" applyBorder="1" applyAlignment="1">
      <alignment horizontal="right" vertical="center"/>
    </xf>
    <xf numFmtId="38" fontId="10" fillId="0" borderId="18" xfId="17" applyFont="1" applyBorder="1" applyAlignment="1">
      <alignment horizontal="center" vertical="center"/>
    </xf>
    <xf numFmtId="41" fontId="1" fillId="0" borderId="0" xfId="17" applyNumberFormat="1" applyFont="1" applyBorder="1" applyAlignment="1">
      <alignment horizontal="center" vertical="center"/>
    </xf>
    <xf numFmtId="38" fontId="1" fillId="0" borderId="18" xfId="17" applyFont="1" applyBorder="1" applyAlignment="1" quotePrefix="1">
      <alignment horizontal="right" vertical="center"/>
    </xf>
    <xf numFmtId="41" fontId="1" fillId="0" borderId="13" xfId="17" applyNumberFormat="1" applyFont="1" applyBorder="1" applyAlignment="1">
      <alignment vertical="center"/>
    </xf>
    <xf numFmtId="41" fontId="1" fillId="0" borderId="15" xfId="17" applyNumberFormat="1" applyFont="1" applyBorder="1" applyAlignment="1">
      <alignment horizontal="right" vertical="center"/>
    </xf>
    <xf numFmtId="0" fontId="7" fillId="0" borderId="0" xfId="52" applyFont="1" applyAlignment="1">
      <alignment vertical="center"/>
      <protection/>
    </xf>
    <xf numFmtId="38" fontId="1" fillId="0" borderId="34" xfId="17" applyFont="1" applyBorder="1" applyAlignment="1">
      <alignment horizontal="distributed" vertical="center"/>
    </xf>
    <xf numFmtId="38" fontId="10" fillId="0" borderId="11" xfId="17" applyFont="1" applyBorder="1" applyAlignment="1">
      <alignment horizontal="distributed" vertical="center"/>
    </xf>
    <xf numFmtId="180" fontId="10" fillId="0" borderId="0" xfId="17" applyNumberFormat="1" applyFont="1" applyBorder="1" applyAlignment="1">
      <alignment vertical="center"/>
    </xf>
    <xf numFmtId="180" fontId="10" fillId="0" borderId="11" xfId="17" applyNumberFormat="1" applyFont="1" applyBorder="1" applyAlignment="1">
      <alignment vertical="center"/>
    </xf>
    <xf numFmtId="38" fontId="8" fillId="0" borderId="11" xfId="17" applyFont="1" applyBorder="1" applyAlignment="1">
      <alignment vertical="center"/>
    </xf>
    <xf numFmtId="41" fontId="8" fillId="0" borderId="0" xfId="17" applyNumberFormat="1" applyFont="1" applyBorder="1" applyAlignment="1">
      <alignment vertical="center"/>
    </xf>
    <xf numFmtId="180" fontId="8" fillId="0" borderId="0" xfId="17" applyNumberFormat="1" applyFont="1" applyBorder="1" applyAlignment="1">
      <alignment vertical="center"/>
    </xf>
    <xf numFmtId="180" fontId="8" fillId="0" borderId="11" xfId="17" applyNumberFormat="1" applyFont="1" applyBorder="1" applyAlignment="1">
      <alignment vertical="center"/>
    </xf>
    <xf numFmtId="38" fontId="9" fillId="0" borderId="11" xfId="17" applyFont="1" applyBorder="1" applyAlignment="1">
      <alignment horizontal="distributed" vertical="center"/>
    </xf>
    <xf numFmtId="41" fontId="9" fillId="0" borderId="0" xfId="17" applyNumberFormat="1" applyFont="1" applyBorder="1" applyAlignment="1">
      <alignment vertical="center"/>
    </xf>
    <xf numFmtId="180" fontId="9" fillId="0" borderId="0" xfId="17" applyNumberFormat="1" applyFont="1" applyBorder="1" applyAlignment="1">
      <alignment vertical="center"/>
    </xf>
    <xf numFmtId="180" fontId="9" fillId="0" borderId="11" xfId="17" applyNumberFormat="1" applyFont="1" applyBorder="1" applyAlignment="1">
      <alignment vertical="center"/>
    </xf>
    <xf numFmtId="180" fontId="1" fillId="0" borderId="0" xfId="17" applyNumberFormat="1" applyFont="1" applyBorder="1" applyAlignment="1">
      <alignment vertical="center"/>
    </xf>
    <xf numFmtId="180" fontId="1" fillId="0" borderId="11" xfId="17" applyNumberFormat="1" applyFont="1" applyBorder="1" applyAlignment="1">
      <alignment vertical="center"/>
    </xf>
    <xf numFmtId="180" fontId="1" fillId="0" borderId="13" xfId="17" applyNumberFormat="1" applyFont="1" applyBorder="1" applyAlignment="1">
      <alignment vertical="center"/>
    </xf>
    <xf numFmtId="180" fontId="1" fillId="0" borderId="15" xfId="17" applyNumberFormat="1" applyFont="1" applyBorder="1" applyAlignment="1">
      <alignment vertical="center"/>
    </xf>
    <xf numFmtId="0" fontId="0" fillId="0" borderId="33" xfId="25" applyBorder="1" applyAlignment="1">
      <alignment horizontal="center" vertical="center"/>
      <protection/>
    </xf>
    <xf numFmtId="0" fontId="0" fillId="0" borderId="22" xfId="25" applyBorder="1" applyAlignment="1">
      <alignment horizontal="center" vertical="center"/>
      <protection/>
    </xf>
    <xf numFmtId="0" fontId="18" fillId="0" borderId="12" xfId="25" applyFont="1" applyBorder="1" applyAlignment="1">
      <alignment horizontal="center" vertical="center" wrapText="1"/>
      <protection/>
    </xf>
    <xf numFmtId="0" fontId="19" fillId="0" borderId="15" xfId="25" applyFont="1" applyBorder="1" applyAlignment="1">
      <alignment horizontal="center" vertical="center" wrapText="1"/>
      <protection/>
    </xf>
    <xf numFmtId="0" fontId="1" fillId="0" borderId="18" xfId="25" applyFont="1" applyBorder="1" applyAlignment="1">
      <alignment horizontal="distributed" vertical="center"/>
      <protection/>
    </xf>
    <xf numFmtId="187" fontId="10" fillId="0" borderId="7" xfId="42" applyNumberFormat="1" applyFont="1" applyBorder="1" applyAlignment="1">
      <alignment vertical="center"/>
      <protection/>
    </xf>
    <xf numFmtId="3" fontId="1" fillId="0" borderId="0" xfId="42" applyNumberFormat="1" applyFont="1" applyBorder="1">
      <alignment/>
      <protection/>
    </xf>
    <xf numFmtId="206" fontId="1" fillId="0" borderId="0" xfId="42" applyNumberFormat="1" applyFont="1" applyBorder="1">
      <alignment/>
      <protection/>
    </xf>
    <xf numFmtId="3" fontId="1" fillId="0" borderId="0" xfId="42" applyNumberFormat="1" applyFont="1" applyBorder="1" applyAlignment="1">
      <alignment vertical="center"/>
      <protection/>
    </xf>
    <xf numFmtId="206" fontId="1" fillId="0" borderId="0" xfId="42" applyNumberFormat="1" applyFont="1" applyBorder="1" applyAlignment="1">
      <alignment vertical="center"/>
      <protection/>
    </xf>
    <xf numFmtId="3" fontId="1" fillId="0" borderId="0" xfId="42" applyNumberFormat="1" applyFont="1" applyBorder="1" applyAlignment="1">
      <alignment horizontal="right" vertical="center"/>
      <protection/>
    </xf>
    <xf numFmtId="206" fontId="1" fillId="0" borderId="0" xfId="42" applyNumberFormat="1" applyFont="1" applyBorder="1" applyAlignment="1">
      <alignment horizontal="right" vertical="center"/>
      <protection/>
    </xf>
    <xf numFmtId="206" fontId="10" fillId="0" borderId="13" xfId="42" applyNumberFormat="1" applyFont="1" applyBorder="1" applyAlignment="1">
      <alignment vertical="center"/>
      <protection/>
    </xf>
    <xf numFmtId="3" fontId="10" fillId="0" borderId="7" xfId="41" applyNumberFormat="1" applyFont="1" applyFill="1" applyBorder="1" applyAlignment="1">
      <alignment vertical="center"/>
      <protection/>
    </xf>
    <xf numFmtId="189" fontId="10" fillId="0" borderId="7" xfId="41" applyNumberFormat="1" applyFont="1" applyFill="1" applyBorder="1" applyAlignment="1">
      <alignment vertical="center"/>
      <protection/>
    </xf>
    <xf numFmtId="3" fontId="10" fillId="0" borderId="7" xfId="42" applyNumberFormat="1" applyFont="1" applyFill="1" applyBorder="1" applyAlignment="1">
      <alignment vertical="center"/>
      <protection/>
    </xf>
    <xf numFmtId="0" fontId="1" fillId="0" borderId="12" xfId="25" applyFont="1" applyBorder="1" applyAlignment="1">
      <alignment horizontal="center" vertical="center"/>
      <protection/>
    </xf>
    <xf numFmtId="0" fontId="1" fillId="0" borderId="15" xfId="25" applyFont="1" applyBorder="1" applyAlignment="1">
      <alignment horizontal="center" vertical="center"/>
      <protection/>
    </xf>
    <xf numFmtId="0" fontId="1" fillId="0" borderId="33" xfId="25" applyFont="1" applyBorder="1" applyAlignment="1">
      <alignment horizontal="center" vertical="center"/>
      <protection/>
    </xf>
    <xf numFmtId="3" fontId="1" fillId="0" borderId="0" xfId="41" applyNumberFormat="1" applyFont="1" applyFill="1" applyBorder="1">
      <alignment/>
      <protection/>
    </xf>
    <xf numFmtId="189" fontId="1" fillId="0" borderId="0" xfId="41" applyNumberFormat="1" applyFont="1" applyFill="1" applyBorder="1">
      <alignment/>
      <protection/>
    </xf>
    <xf numFmtId="3" fontId="1" fillId="0" borderId="0" xfId="42" applyNumberFormat="1" applyFont="1" applyFill="1" applyBorder="1">
      <alignment/>
      <protection/>
    </xf>
    <xf numFmtId="206" fontId="1" fillId="0" borderId="0" xfId="42" applyNumberFormat="1" applyFont="1" applyFill="1" applyBorder="1">
      <alignment/>
      <protection/>
    </xf>
    <xf numFmtId="3" fontId="10" fillId="0" borderId="0" xfId="41" applyNumberFormat="1" applyFont="1" applyFill="1" applyBorder="1" applyAlignment="1">
      <alignment vertical="center"/>
      <protection/>
    </xf>
    <xf numFmtId="189" fontId="10" fillId="0" borderId="0" xfId="41" applyNumberFormat="1" applyFont="1" applyFill="1" applyBorder="1" applyAlignment="1">
      <alignment vertical="center"/>
      <protection/>
    </xf>
    <xf numFmtId="3" fontId="10" fillId="0" borderId="0" xfId="42" applyNumberFormat="1" applyFont="1" applyFill="1" applyBorder="1" applyAlignment="1">
      <alignment vertical="center"/>
      <protection/>
    </xf>
    <xf numFmtId="187" fontId="10" fillId="0" borderId="0" xfId="42" applyNumberFormat="1" applyFont="1" applyFill="1" applyBorder="1" applyAlignment="1">
      <alignment vertical="center"/>
      <protection/>
    </xf>
    <xf numFmtId="0" fontId="1" fillId="0" borderId="18" xfId="25" applyFont="1" applyBorder="1" applyAlignment="1">
      <alignment horizontal="center" vertical="center"/>
      <protection/>
    </xf>
    <xf numFmtId="0" fontId="1" fillId="0" borderId="6" xfId="25" applyFont="1" applyBorder="1" applyAlignment="1">
      <alignment horizontal="center" vertical="center"/>
      <protection/>
    </xf>
    <xf numFmtId="0" fontId="1" fillId="0" borderId="9" xfId="25" applyFont="1" applyBorder="1" applyAlignment="1">
      <alignment horizontal="center" vertical="center"/>
      <protection/>
    </xf>
    <xf numFmtId="0" fontId="1" fillId="0" borderId="9" xfId="25" applyFont="1" applyBorder="1" applyAlignment="1">
      <alignment horizontal="distributed" vertical="center" wrapText="1"/>
      <protection/>
    </xf>
    <xf numFmtId="0" fontId="15" fillId="0" borderId="12" xfId="25" applyFont="1" applyBorder="1" applyAlignment="1">
      <alignment horizontal="distributed" vertical="center" wrapText="1"/>
      <protection/>
    </xf>
    <xf numFmtId="0" fontId="15" fillId="0" borderId="15" xfId="25" applyFont="1" applyBorder="1" applyAlignment="1">
      <alignment horizontal="distributed" vertical="center" wrapText="1"/>
      <protection/>
    </xf>
    <xf numFmtId="0" fontId="1" fillId="0" borderId="32" xfId="25" applyFont="1" applyFill="1" applyBorder="1" applyAlignment="1">
      <alignment horizontal="center"/>
      <protection/>
    </xf>
    <xf numFmtId="0" fontId="1" fillId="0" borderId="22" xfId="25" applyFont="1" applyFill="1" applyBorder="1" applyAlignment="1">
      <alignment horizontal="center"/>
      <protection/>
    </xf>
    <xf numFmtId="0" fontId="1" fillId="0" borderId="32" xfId="25" applyFont="1" applyBorder="1" applyAlignment="1">
      <alignment horizontal="center" vertical="center"/>
      <protection/>
    </xf>
    <xf numFmtId="0" fontId="1" fillId="0" borderId="22" xfId="25" applyFont="1" applyBorder="1" applyAlignment="1">
      <alignment horizontal="center" vertical="center"/>
      <protection/>
    </xf>
    <xf numFmtId="0" fontId="1" fillId="0" borderId="32" xfId="25" applyFont="1" applyFill="1" applyBorder="1" applyAlignment="1">
      <alignment horizontal="center" vertical="center"/>
      <protection/>
    </xf>
    <xf numFmtId="0" fontId="1" fillId="0" borderId="22" xfId="25" applyFont="1" applyFill="1" applyBorder="1" applyAlignment="1">
      <alignment horizontal="center" vertical="center"/>
      <protection/>
    </xf>
    <xf numFmtId="0" fontId="1" fillId="0" borderId="6" xfId="25" applyFont="1" applyBorder="1" applyAlignment="1">
      <alignment horizontal="distributed" vertical="center" wrapText="1"/>
      <protection/>
    </xf>
    <xf numFmtId="0" fontId="1" fillId="0" borderId="16" xfId="25" applyFont="1" applyBorder="1" applyAlignment="1">
      <alignment horizontal="distributed" vertical="center" wrapText="1"/>
      <protection/>
    </xf>
    <xf numFmtId="0" fontId="0" fillId="0" borderId="16" xfId="25" applyBorder="1" applyAlignment="1">
      <alignment vertical="center"/>
      <protection/>
    </xf>
    <xf numFmtId="0" fontId="1" fillId="0" borderId="16" xfId="25" applyFont="1" applyBorder="1" applyAlignment="1">
      <alignment horizontal="center" vertical="center"/>
      <protection/>
    </xf>
    <xf numFmtId="0" fontId="1" fillId="0" borderId="23" xfId="25" applyFont="1" applyFill="1" applyBorder="1" applyAlignment="1">
      <alignment horizontal="center" vertical="center"/>
      <protection/>
    </xf>
    <xf numFmtId="0" fontId="15" fillId="0" borderId="18" xfId="25" applyFont="1" applyFill="1" applyBorder="1" applyAlignment="1">
      <alignment horizontal="center" vertical="center"/>
      <protection/>
    </xf>
    <xf numFmtId="0" fontId="15" fillId="0" borderId="17" xfId="25" applyFont="1" applyFill="1" applyBorder="1" applyAlignment="1">
      <alignment horizontal="center" vertical="center"/>
      <protection/>
    </xf>
    <xf numFmtId="0" fontId="1" fillId="0" borderId="1" xfId="25" applyFont="1" applyFill="1" applyBorder="1" applyAlignment="1">
      <alignment horizontal="center" vertical="distributed"/>
      <protection/>
    </xf>
    <xf numFmtId="0" fontId="1" fillId="0" borderId="28" xfId="25" applyFont="1" applyFill="1" applyBorder="1" applyAlignment="1">
      <alignment horizontal="center" vertical="distributed"/>
      <protection/>
    </xf>
    <xf numFmtId="0" fontId="1" fillId="0" borderId="3" xfId="25" applyFont="1" applyFill="1" applyBorder="1" applyAlignment="1">
      <alignment horizontal="center" vertical="distributed"/>
      <protection/>
    </xf>
    <xf numFmtId="0" fontId="1" fillId="0" borderId="1" xfId="25" applyFont="1" applyFill="1" applyBorder="1" applyAlignment="1">
      <alignment horizontal="center" vertical="center"/>
      <protection/>
    </xf>
    <xf numFmtId="0" fontId="15" fillId="0" borderId="28" xfId="25" applyFont="1" applyFill="1" applyBorder="1" applyAlignment="1">
      <alignment horizontal="center" vertical="center"/>
      <protection/>
    </xf>
    <xf numFmtId="0" fontId="15" fillId="0" borderId="3" xfId="25" applyFont="1" applyFill="1" applyBorder="1" applyAlignment="1">
      <alignment horizontal="center" vertical="center"/>
      <protection/>
    </xf>
    <xf numFmtId="0" fontId="1" fillId="0" borderId="23" xfId="25" applyFont="1" applyBorder="1" applyAlignment="1">
      <alignment horizontal="center" vertical="center"/>
      <protection/>
    </xf>
    <xf numFmtId="0" fontId="15" fillId="0" borderId="18" xfId="25" applyFont="1" applyBorder="1" applyAlignment="1">
      <alignment horizontal="center" vertical="center"/>
      <protection/>
    </xf>
    <xf numFmtId="0" fontId="15" fillId="0" borderId="17" xfId="25" applyFont="1" applyBorder="1" applyAlignment="1">
      <alignment horizontal="center" vertical="center"/>
      <protection/>
    </xf>
    <xf numFmtId="0" fontId="1" fillId="0" borderId="3" xfId="25" applyFont="1" applyFill="1" applyBorder="1" applyAlignment="1">
      <alignment/>
      <protection/>
    </xf>
    <xf numFmtId="0" fontId="1" fillId="0" borderId="1" xfId="25" applyFont="1" applyBorder="1" applyAlignment="1">
      <alignment horizontal="center" vertical="distributed"/>
      <protection/>
    </xf>
    <xf numFmtId="0" fontId="1" fillId="0" borderId="3" xfId="25" applyFont="1" applyBorder="1" applyAlignment="1">
      <alignment horizontal="center" vertical="distributed"/>
      <protection/>
    </xf>
    <xf numFmtId="0" fontId="0" fillId="0" borderId="17" xfId="24" applyBorder="1" applyAlignment="1">
      <alignment horizontal="distributed" vertical="center"/>
      <protection/>
    </xf>
    <xf numFmtId="0" fontId="1" fillId="0" borderId="1" xfId="24" applyFont="1" applyBorder="1" applyAlignment="1">
      <alignment horizontal="center"/>
      <protection/>
    </xf>
    <xf numFmtId="0" fontId="1" fillId="0" borderId="35" xfId="24" applyFont="1" applyBorder="1" applyAlignment="1">
      <alignment horizontal="center"/>
      <protection/>
    </xf>
    <xf numFmtId="0" fontId="1" fillId="0" borderId="27" xfId="24" applyFont="1" applyBorder="1" applyAlignment="1">
      <alignment horizontal="center"/>
      <protection/>
    </xf>
    <xf numFmtId="0" fontId="1" fillId="0" borderId="20" xfId="25" applyFont="1" applyBorder="1" applyAlignment="1">
      <alignment horizontal="distributed" vertical="center"/>
      <protection/>
    </xf>
    <xf numFmtId="0" fontId="0" fillId="0" borderId="18" xfId="25" applyBorder="1" applyAlignment="1">
      <alignment vertical="center"/>
      <protection/>
    </xf>
    <xf numFmtId="0" fontId="1" fillId="0" borderId="1" xfId="25" applyFont="1" applyFill="1" applyBorder="1" applyAlignment="1">
      <alignment/>
      <protection/>
    </xf>
    <xf numFmtId="0" fontId="0" fillId="0" borderId="29" xfId="23" applyBorder="1" applyAlignment="1">
      <alignment horizontal="center" vertical="center"/>
      <protection/>
    </xf>
    <xf numFmtId="38" fontId="1" fillId="0" borderId="16" xfId="17" applyFont="1" applyBorder="1" applyAlignment="1">
      <alignment horizontal="distributed" vertical="center"/>
    </xf>
    <xf numFmtId="0" fontId="0" fillId="0" borderId="16" xfId="23" applyBorder="1" applyAlignment="1">
      <alignment horizontal="distributed" vertical="center"/>
      <protection/>
    </xf>
    <xf numFmtId="38" fontId="9" fillId="0" borderId="16" xfId="17" applyFont="1" applyBorder="1" applyAlignment="1">
      <alignment horizontal="distributed" vertical="center"/>
    </xf>
    <xf numFmtId="0" fontId="17" fillId="0" borderId="16" xfId="23" applyFont="1" applyBorder="1" applyAlignment="1">
      <alignment horizontal="distributed" vertical="center"/>
      <protection/>
    </xf>
    <xf numFmtId="38" fontId="8" fillId="0" borderId="23" xfId="17" applyFont="1" applyBorder="1" applyAlignment="1">
      <alignment horizontal="distributed" vertical="top" wrapText="1"/>
    </xf>
    <xf numFmtId="0" fontId="0" fillId="0" borderId="18" xfId="23" applyBorder="1" applyAlignment="1">
      <alignment horizontal="distributed" vertical="top" wrapText="1"/>
      <protection/>
    </xf>
    <xf numFmtId="0" fontId="1" fillId="0" borderId="20" xfId="24" applyFont="1" applyBorder="1" applyAlignment="1">
      <alignment horizontal="distributed" vertical="center"/>
      <protection/>
    </xf>
    <xf numFmtId="38" fontId="10" fillId="0" borderId="0" xfId="17" applyFont="1" applyFill="1" applyBorder="1" applyAlignment="1">
      <alignment horizontal="center" vertical="center"/>
    </xf>
    <xf numFmtId="38" fontId="10" fillId="0" borderId="11" xfId="17" applyFont="1" applyFill="1" applyBorder="1" applyAlignment="1">
      <alignment horizontal="center" vertical="center"/>
    </xf>
    <xf numFmtId="0" fontId="10" fillId="0" borderId="6" xfId="22" applyFont="1" applyFill="1" applyBorder="1" applyAlignment="1">
      <alignment horizontal="center" vertical="center"/>
      <protection/>
    </xf>
    <xf numFmtId="0" fontId="10" fillId="0" borderId="7" xfId="22" applyFont="1" applyFill="1" applyBorder="1" applyAlignment="1">
      <alignment horizontal="center" vertical="center"/>
      <protection/>
    </xf>
    <xf numFmtId="38" fontId="10" fillId="0" borderId="5" xfId="17" applyFont="1" applyFill="1" applyBorder="1" applyAlignment="1">
      <alignment horizontal="distributed" vertical="center"/>
    </xf>
    <xf numFmtId="0" fontId="16" fillId="0" borderId="11" xfId="22" applyFont="1" applyFill="1" applyBorder="1" applyAlignment="1">
      <alignment horizontal="distributed"/>
      <protection/>
    </xf>
    <xf numFmtId="38" fontId="10" fillId="0" borderId="0" xfId="17" applyFont="1" applyFill="1" applyBorder="1" applyAlignment="1">
      <alignment horizontal="distributed" vertical="center"/>
    </xf>
    <xf numFmtId="38" fontId="1" fillId="0" borderId="20" xfId="17" applyFont="1" applyBorder="1" applyAlignment="1">
      <alignment horizontal="distributed" vertical="center"/>
    </xf>
    <xf numFmtId="0" fontId="0" fillId="0" borderId="18" xfId="23" applyBorder="1" applyAlignment="1">
      <alignment horizontal="distributed" vertical="center"/>
      <protection/>
    </xf>
    <xf numFmtId="0" fontId="0" fillId="0" borderId="17" xfId="23" applyBorder="1" applyAlignment="1">
      <alignment horizontal="distributed" vertical="center"/>
      <protection/>
    </xf>
    <xf numFmtId="38" fontId="1" fillId="0" borderId="19" xfId="17" applyFont="1" applyBorder="1" applyAlignment="1">
      <alignment horizontal="center" vertical="center"/>
    </xf>
    <xf numFmtId="0" fontId="0" fillId="0" borderId="27" xfId="23" applyBorder="1" applyAlignment="1">
      <alignment horizontal="center" vertical="center"/>
      <protection/>
    </xf>
    <xf numFmtId="0" fontId="0" fillId="0" borderId="15" xfId="22" applyFill="1" applyBorder="1" applyAlignment="1">
      <alignment horizontal="center" vertical="center"/>
      <protection/>
    </xf>
    <xf numFmtId="0" fontId="1" fillId="0" borderId="5" xfId="22" applyFont="1" applyFill="1" applyBorder="1" applyAlignment="1">
      <alignment horizontal="center"/>
      <protection/>
    </xf>
    <xf numFmtId="0" fontId="1" fillId="0" borderId="0" xfId="22" applyFont="1" applyFill="1" applyBorder="1" applyAlignment="1">
      <alignment horizontal="center"/>
      <protection/>
    </xf>
    <xf numFmtId="0" fontId="1" fillId="0" borderId="5" xfId="22" applyFont="1" applyFill="1" applyBorder="1" applyAlignment="1">
      <alignment horizontal="distributed"/>
      <protection/>
    </xf>
    <xf numFmtId="0" fontId="1" fillId="0" borderId="0" xfId="22" applyFont="1" applyFill="1" applyBorder="1" applyAlignment="1">
      <alignment horizontal="distributed"/>
      <protection/>
    </xf>
    <xf numFmtId="38" fontId="10" fillId="0" borderId="5" xfId="17" applyFont="1" applyFill="1" applyBorder="1" applyAlignment="1">
      <alignment horizontal="center" vertical="center"/>
    </xf>
    <xf numFmtId="38" fontId="0" fillId="0" borderId="29" xfId="17" applyFill="1" applyBorder="1" applyAlignment="1">
      <alignment horizontal="center" vertical="center"/>
    </xf>
    <xf numFmtId="38" fontId="0" fillId="0" borderId="12" xfId="17" applyFill="1" applyBorder="1" applyAlignment="1">
      <alignment horizontal="center" vertical="center"/>
    </xf>
    <xf numFmtId="38" fontId="0" fillId="0" borderId="15" xfId="17" applyFill="1" applyBorder="1" applyAlignment="1">
      <alignment horizontal="center" vertical="center"/>
    </xf>
    <xf numFmtId="0" fontId="0" fillId="0" borderId="29" xfId="22" applyFill="1" applyBorder="1" applyAlignment="1">
      <alignment horizontal="center" vertical="center"/>
      <protection/>
    </xf>
    <xf numFmtId="0" fontId="0" fillId="0" borderId="12" xfId="22" applyFill="1" applyBorder="1" applyAlignment="1">
      <alignment horizontal="center" vertical="center"/>
      <protection/>
    </xf>
    <xf numFmtId="38" fontId="1" fillId="0" borderId="12" xfId="17" applyFont="1" applyFill="1" applyBorder="1" applyAlignment="1">
      <alignment horizontal="center" vertical="center"/>
    </xf>
    <xf numFmtId="38" fontId="1" fillId="0" borderId="15" xfId="17" applyFont="1" applyFill="1" applyBorder="1" applyAlignment="1">
      <alignment horizontal="center" vertical="center"/>
    </xf>
    <xf numFmtId="0" fontId="1" fillId="0" borderId="20" xfId="22" applyFont="1" applyFill="1" applyBorder="1" applyAlignment="1">
      <alignment horizontal="center" vertical="center"/>
      <protection/>
    </xf>
    <xf numFmtId="0" fontId="0" fillId="0" borderId="18" xfId="22" applyFill="1" applyBorder="1" applyAlignment="1">
      <alignment horizontal="center" vertical="center"/>
      <protection/>
    </xf>
    <xf numFmtId="0" fontId="0" fillId="0" borderId="17" xfId="22" applyBorder="1" applyAlignment="1">
      <alignment horizontal="center" vertical="center"/>
      <protection/>
    </xf>
    <xf numFmtId="3" fontId="10" fillId="0" borderId="13" xfId="41" applyNumberFormat="1" applyFont="1" applyFill="1" applyBorder="1" applyAlignment="1">
      <alignment vertical="center"/>
      <protection/>
    </xf>
    <xf numFmtId="206" fontId="10" fillId="0" borderId="13" xfId="41" applyNumberFormat="1" applyFont="1" applyFill="1" applyBorder="1" applyAlignment="1">
      <alignment vertical="center"/>
      <protection/>
    </xf>
    <xf numFmtId="3" fontId="10" fillId="0" borderId="13" xfId="42" applyNumberFormat="1" applyFont="1" applyFill="1" applyBorder="1" applyAlignment="1">
      <alignment vertical="center"/>
      <protection/>
    </xf>
    <xf numFmtId="0" fontId="10" fillId="0" borderId="5" xfId="17" applyNumberFormat="1" applyFont="1" applyFill="1" applyBorder="1" applyAlignment="1">
      <alignment horizontal="distributed" vertical="center"/>
    </xf>
    <xf numFmtId="0" fontId="10" fillId="0" borderId="11" xfId="17" applyNumberFormat="1" applyFont="1" applyFill="1" applyBorder="1" applyAlignment="1">
      <alignment horizontal="distributed" vertical="center"/>
    </xf>
    <xf numFmtId="0" fontId="1" fillId="0" borderId="1" xfId="21" applyFont="1" applyFill="1" applyBorder="1" applyAlignment="1">
      <alignment horizontal="center" vertical="center"/>
      <protection/>
    </xf>
    <xf numFmtId="0" fontId="1" fillId="0" borderId="3" xfId="21" applyFont="1" applyFill="1" applyBorder="1" applyAlignment="1">
      <alignment horizontal="center" vertical="center"/>
      <protection/>
    </xf>
    <xf numFmtId="0" fontId="1" fillId="0" borderId="5" xfId="17" applyNumberFormat="1" applyFont="1" applyFill="1" applyBorder="1" applyAlignment="1">
      <alignment horizontal="distributed" vertical="center"/>
    </xf>
    <xf numFmtId="0" fontId="0" fillId="0" borderId="11" xfId="17" applyNumberFormat="1" applyFill="1" applyBorder="1" applyAlignment="1">
      <alignment horizontal="distributed" vertical="center"/>
    </xf>
    <xf numFmtId="0" fontId="10" fillId="0" borderId="5" xfId="21" applyFont="1" applyFill="1" applyBorder="1" applyAlignment="1" quotePrefix="1">
      <alignment horizontal="center" vertical="center"/>
      <protection/>
    </xf>
    <xf numFmtId="0" fontId="12" fillId="0" borderId="11" xfId="21" applyFont="1" applyFill="1" applyBorder="1" applyAlignment="1">
      <alignment horizontal="center" vertical="center"/>
      <protection/>
    </xf>
    <xf numFmtId="0" fontId="1" fillId="0" borderId="19" xfId="22" applyFont="1" applyFill="1" applyBorder="1" applyAlignment="1">
      <alignment horizontal="distributed" vertical="center"/>
      <protection/>
    </xf>
    <xf numFmtId="0" fontId="0" fillId="0" borderId="29" xfId="22" applyFill="1" applyBorder="1" applyAlignment="1">
      <alignment horizontal="distributed" vertical="center"/>
      <protection/>
    </xf>
    <xf numFmtId="0" fontId="0" fillId="0" borderId="5" xfId="22" applyFill="1" applyBorder="1" applyAlignment="1">
      <alignment horizontal="distributed" vertical="center"/>
      <protection/>
    </xf>
    <xf numFmtId="0" fontId="0" fillId="0" borderId="11" xfId="22" applyFill="1" applyBorder="1" applyAlignment="1">
      <alignment horizontal="distributed" vertical="center"/>
      <protection/>
    </xf>
    <xf numFmtId="0" fontId="0" fillId="0" borderId="12" xfId="22" applyFill="1" applyBorder="1" applyAlignment="1">
      <alignment horizontal="distributed" vertical="center"/>
      <protection/>
    </xf>
    <xf numFmtId="0" fontId="0" fillId="0" borderId="15" xfId="22" applyFill="1" applyBorder="1" applyAlignment="1">
      <alignment horizontal="distributed" vertical="center"/>
      <protection/>
    </xf>
    <xf numFmtId="38" fontId="1" fillId="0" borderId="19" xfId="17" applyFont="1" applyFill="1" applyBorder="1" applyAlignment="1">
      <alignment horizontal="center" vertical="center"/>
    </xf>
    <xf numFmtId="38" fontId="1" fillId="0" borderId="29" xfId="17" applyFont="1" applyFill="1" applyBorder="1" applyAlignment="1">
      <alignment horizontal="center" vertical="center"/>
    </xf>
    <xf numFmtId="0" fontId="0" fillId="0" borderId="17" xfId="25" applyBorder="1" applyAlignment="1">
      <alignment vertical="center"/>
      <protection/>
    </xf>
    <xf numFmtId="0" fontId="1" fillId="0" borderId="20" xfId="26" applyFont="1" applyBorder="1" applyAlignment="1">
      <alignment horizontal="distributed" vertical="center"/>
      <protection/>
    </xf>
    <xf numFmtId="0" fontId="0" fillId="0" borderId="17" xfId="26" applyBorder="1" applyAlignment="1">
      <alignment horizontal="distributed" vertical="center"/>
      <protection/>
    </xf>
    <xf numFmtId="0" fontId="1" fillId="0" borderId="20" xfId="27" applyFont="1" applyBorder="1" applyAlignment="1">
      <alignment horizontal="distributed" vertical="center"/>
      <protection/>
    </xf>
    <xf numFmtId="0" fontId="0" fillId="0" borderId="18" xfId="27" applyBorder="1" applyAlignment="1">
      <alignment horizontal="distributed" vertical="center"/>
      <protection/>
    </xf>
    <xf numFmtId="0" fontId="0" fillId="0" borderId="17" xfId="27" applyBorder="1" applyAlignment="1">
      <alignment horizontal="distributed" vertical="center"/>
      <protection/>
    </xf>
    <xf numFmtId="0" fontId="1" fillId="0" borderId="1" xfId="27" applyFont="1" applyBorder="1" applyAlignment="1">
      <alignment horizontal="center" vertical="center"/>
      <protection/>
    </xf>
    <xf numFmtId="0" fontId="1" fillId="0" borderId="28" xfId="27" applyFont="1" applyBorder="1" applyAlignment="1">
      <alignment horizontal="center" vertical="center"/>
      <protection/>
    </xf>
    <xf numFmtId="0" fontId="15" fillId="0" borderId="28" xfId="27" applyFont="1" applyBorder="1" applyAlignment="1">
      <alignment horizontal="center" vertical="center"/>
      <protection/>
    </xf>
    <xf numFmtId="0" fontId="15" fillId="0" borderId="3" xfId="27" applyFont="1" applyBorder="1" applyAlignment="1">
      <alignment horizontal="center" vertical="center"/>
      <protection/>
    </xf>
    <xf numFmtId="0" fontId="1" fillId="0" borderId="23" xfId="27" applyFont="1" applyBorder="1" applyAlignment="1">
      <alignment horizontal="center" vertical="center" wrapText="1"/>
      <protection/>
    </xf>
    <xf numFmtId="0" fontId="1" fillId="0" borderId="18"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8" fillId="0" borderId="23" xfId="27" applyFont="1" applyBorder="1" applyAlignment="1">
      <alignment horizontal="left" vertical="center" wrapText="1"/>
      <protection/>
    </xf>
    <xf numFmtId="0" fontId="8" fillId="0" borderId="18" xfId="27" applyFont="1" applyBorder="1" applyAlignment="1">
      <alignment horizontal="left" vertical="center" wrapText="1"/>
      <protection/>
    </xf>
    <xf numFmtId="0" fontId="8" fillId="0" borderId="17" xfId="27" applyFont="1" applyBorder="1" applyAlignment="1">
      <alignment horizontal="left" vertical="center" wrapText="1"/>
      <protection/>
    </xf>
    <xf numFmtId="0" fontId="1" fillId="0" borderId="23" xfId="27" applyFont="1" applyBorder="1" applyAlignment="1">
      <alignment horizontal="distributed" vertical="center"/>
      <protection/>
    </xf>
    <xf numFmtId="0" fontId="1" fillId="0" borderId="18" xfId="27" applyFont="1" applyBorder="1" applyAlignment="1">
      <alignment horizontal="distributed" vertical="center"/>
      <protection/>
    </xf>
    <xf numFmtId="0" fontId="1" fillId="0" borderId="17" xfId="27" applyFont="1" applyBorder="1" applyAlignment="1">
      <alignment horizontal="distributed" vertical="center"/>
      <protection/>
    </xf>
    <xf numFmtId="0" fontId="1" fillId="0" borderId="6" xfId="27" applyFont="1" applyBorder="1" applyAlignment="1">
      <alignment horizontal="distributed" vertical="center"/>
      <protection/>
    </xf>
    <xf numFmtId="0" fontId="1" fillId="0" borderId="5" xfId="27" applyFont="1" applyBorder="1" applyAlignment="1">
      <alignment horizontal="distributed" vertical="center"/>
      <protection/>
    </xf>
    <xf numFmtId="0" fontId="1" fillId="0" borderId="12" xfId="27" applyFont="1" applyBorder="1" applyAlignment="1">
      <alignment horizontal="distributed" vertical="center"/>
      <protection/>
    </xf>
    <xf numFmtId="0" fontId="15" fillId="0" borderId="18" xfId="27" applyFont="1" applyBorder="1" applyAlignment="1">
      <alignment horizontal="distributed" vertical="center"/>
      <protection/>
    </xf>
    <xf numFmtId="0" fontId="15" fillId="0" borderId="17" xfId="27" applyFont="1" applyBorder="1" applyAlignment="1">
      <alignment horizontal="distributed" vertical="center"/>
      <protection/>
    </xf>
    <xf numFmtId="0" fontId="1" fillId="0" borderId="20" xfId="27" applyFont="1" applyBorder="1" applyAlignment="1">
      <alignment horizontal="center" vertical="center" wrapText="1"/>
      <protection/>
    </xf>
    <xf numFmtId="0" fontId="15" fillId="0" borderId="18" xfId="27" applyFont="1" applyBorder="1" applyAlignment="1">
      <alignment horizontal="center" vertical="center" wrapText="1"/>
      <protection/>
    </xf>
    <xf numFmtId="0" fontId="15" fillId="0" borderId="17" xfId="27" applyFont="1" applyBorder="1" applyAlignment="1">
      <alignment horizontal="center" vertical="center" wrapText="1"/>
      <protection/>
    </xf>
    <xf numFmtId="0" fontId="15" fillId="0" borderId="28" xfId="27" applyFont="1" applyBorder="1" applyAlignment="1">
      <alignment horizontal="center"/>
      <protection/>
    </xf>
    <xf numFmtId="0" fontId="15" fillId="0" borderId="3" xfId="27" applyFont="1" applyBorder="1" applyAlignment="1">
      <alignment horizontal="center"/>
      <protection/>
    </xf>
    <xf numFmtId="38" fontId="1" fillId="0" borderId="23" xfId="17" applyFont="1" applyBorder="1" applyAlignment="1">
      <alignment horizontal="distributed" vertical="center"/>
    </xf>
    <xf numFmtId="0" fontId="1" fillId="0" borderId="18" xfId="28" applyFont="1" applyBorder="1" applyAlignment="1">
      <alignment horizontal="distributed" vertical="center"/>
      <protection/>
    </xf>
    <xf numFmtId="0" fontId="1" fillId="0" borderId="17" xfId="28" applyFont="1" applyBorder="1" applyAlignment="1">
      <alignment horizontal="distributed" vertical="center"/>
      <protection/>
    </xf>
    <xf numFmtId="38" fontId="1" fillId="0" borderId="1" xfId="17" applyFont="1" applyBorder="1" applyAlignment="1">
      <alignment horizontal="distributed" vertical="center"/>
    </xf>
    <xf numFmtId="0" fontId="1" fillId="0" borderId="28" xfId="28" applyFont="1" applyBorder="1" applyAlignment="1">
      <alignment horizontal="distributed" vertical="center"/>
      <protection/>
    </xf>
    <xf numFmtId="0" fontId="1" fillId="0" borderId="3" xfId="28" applyFont="1" applyBorder="1" applyAlignment="1">
      <alignment horizontal="distributed" vertical="center"/>
      <protection/>
    </xf>
    <xf numFmtId="38" fontId="1" fillId="0" borderId="6" xfId="17" applyFont="1" applyBorder="1" applyAlignment="1">
      <alignment horizontal="distributed" vertical="center"/>
    </xf>
    <xf numFmtId="0" fontId="1" fillId="0" borderId="12" xfId="28" applyFont="1" applyBorder="1" applyAlignment="1">
      <alignment vertical="center"/>
      <protection/>
    </xf>
    <xf numFmtId="38" fontId="1" fillId="0" borderId="32" xfId="17" applyFont="1" applyBorder="1" applyAlignment="1">
      <alignment horizontal="distributed" vertical="center"/>
    </xf>
    <xf numFmtId="38" fontId="1" fillId="0" borderId="33" xfId="17" applyFont="1" applyBorder="1" applyAlignment="1">
      <alignment horizontal="distributed" vertical="center"/>
    </xf>
    <xf numFmtId="38" fontId="1" fillId="0" borderId="22" xfId="17" applyFont="1" applyBorder="1" applyAlignment="1">
      <alignment horizontal="distributed" vertical="center"/>
    </xf>
    <xf numFmtId="0" fontId="1" fillId="0" borderId="33" xfId="28" applyFont="1" applyBorder="1" applyAlignment="1">
      <alignment horizontal="distributed" vertical="center"/>
      <protection/>
    </xf>
    <xf numFmtId="0" fontId="1" fillId="0" borderId="22" xfId="28" applyFont="1" applyBorder="1" applyAlignment="1">
      <alignment horizontal="distributed" vertical="center"/>
      <protection/>
    </xf>
    <xf numFmtId="38" fontId="1" fillId="0" borderId="18" xfId="17" applyFont="1" applyBorder="1" applyAlignment="1">
      <alignment horizontal="distributed" vertical="center"/>
    </xf>
    <xf numFmtId="38" fontId="1" fillId="0" borderId="17" xfId="17" applyFont="1" applyBorder="1" applyAlignment="1">
      <alignment horizontal="distributed" vertical="center"/>
    </xf>
    <xf numFmtId="38" fontId="1" fillId="0" borderId="18" xfId="17" applyFont="1" applyBorder="1" applyAlignment="1">
      <alignment horizontal="distributed" vertical="center" wrapText="1"/>
    </xf>
    <xf numFmtId="38" fontId="1" fillId="0" borderId="17" xfId="17" applyFont="1" applyBorder="1" applyAlignment="1">
      <alignment horizontal="distributed" vertical="center" wrapText="1"/>
    </xf>
    <xf numFmtId="38" fontId="1" fillId="0" borderId="19" xfId="17" applyFont="1" applyBorder="1" applyAlignment="1">
      <alignment horizontal="distributed" vertical="center"/>
    </xf>
    <xf numFmtId="0" fontId="1" fillId="0" borderId="27" xfId="28" applyFont="1" applyBorder="1" applyAlignment="1">
      <alignment horizontal="distributed" vertical="center"/>
      <protection/>
    </xf>
    <xf numFmtId="0" fontId="1" fillId="0" borderId="29" xfId="28" applyFont="1" applyBorder="1" applyAlignment="1">
      <alignment horizontal="distributed" vertical="center"/>
      <protection/>
    </xf>
    <xf numFmtId="0" fontId="1" fillId="0" borderId="12" xfId="28" applyFont="1" applyBorder="1" applyAlignment="1">
      <alignment horizontal="distributed" vertical="center"/>
      <protection/>
    </xf>
    <xf numFmtId="0" fontId="1" fillId="0" borderId="13" xfId="28" applyFont="1" applyBorder="1" applyAlignment="1">
      <alignment horizontal="distributed" vertical="center"/>
      <protection/>
    </xf>
    <xf numFmtId="0" fontId="1" fillId="0" borderId="15" xfId="28" applyFont="1" applyBorder="1" applyAlignment="1">
      <alignment horizontal="distributed" vertical="center"/>
      <protection/>
    </xf>
    <xf numFmtId="38" fontId="1" fillId="0" borderId="20" xfId="17" applyFont="1" applyBorder="1" applyAlignment="1">
      <alignment horizontal="center" vertical="center"/>
    </xf>
    <xf numFmtId="38" fontId="0" fillId="0" borderId="18" xfId="17" applyBorder="1" applyAlignment="1">
      <alignment horizontal="center" vertical="center"/>
    </xf>
    <xf numFmtId="38" fontId="1" fillId="0" borderId="18" xfId="17" applyFont="1" applyBorder="1" applyAlignment="1">
      <alignment horizontal="center" vertical="center"/>
    </xf>
    <xf numFmtId="38" fontId="0" fillId="0" borderId="17" xfId="17" applyBorder="1" applyAlignment="1">
      <alignment horizontal="center" vertical="center"/>
    </xf>
    <xf numFmtId="38" fontId="1" fillId="0" borderId="1" xfId="17" applyFont="1" applyBorder="1" applyAlignment="1">
      <alignment horizontal="center" vertical="center"/>
    </xf>
    <xf numFmtId="38" fontId="1" fillId="0" borderId="28" xfId="17" applyFont="1" applyBorder="1" applyAlignment="1">
      <alignment horizontal="center" vertical="center"/>
    </xf>
    <xf numFmtId="38" fontId="1" fillId="0" borderId="3" xfId="17" applyFont="1" applyBorder="1" applyAlignment="1">
      <alignment horizontal="center" vertical="center"/>
    </xf>
    <xf numFmtId="38" fontId="1" fillId="0" borderId="20" xfId="17" applyFont="1" applyBorder="1" applyAlignment="1">
      <alignment horizontal="center" vertical="center" wrapText="1"/>
    </xf>
    <xf numFmtId="38" fontId="1" fillId="0" borderId="18" xfId="17" applyFont="1" applyBorder="1" applyAlignment="1">
      <alignment horizontal="center" vertical="center" wrapText="1"/>
    </xf>
    <xf numFmtId="38" fontId="1" fillId="0" borderId="17" xfId="17" applyFont="1" applyBorder="1" applyAlignment="1">
      <alignment horizontal="center" vertical="center" wrapText="1"/>
    </xf>
    <xf numFmtId="0" fontId="10" fillId="0" borderId="23" xfId="29" applyFont="1" applyFill="1" applyBorder="1" applyAlignment="1">
      <alignment horizontal="distributed" vertical="center"/>
      <protection/>
    </xf>
    <xf numFmtId="0" fontId="10" fillId="0" borderId="6" xfId="29" applyFont="1" applyFill="1" applyBorder="1" applyAlignment="1">
      <alignment horizontal="distributed" vertical="center"/>
      <protection/>
    </xf>
    <xf numFmtId="0" fontId="1" fillId="0" borderId="2" xfId="29" applyFont="1" applyFill="1" applyBorder="1" applyAlignment="1">
      <alignment horizontal="distributed" vertical="center"/>
      <protection/>
    </xf>
    <xf numFmtId="189" fontId="1" fillId="0" borderId="0" xfId="29" applyNumberFormat="1" applyFont="1" applyFill="1" applyBorder="1" applyAlignment="1">
      <alignment horizontal="right" vertical="center"/>
      <protection/>
    </xf>
    <xf numFmtId="0" fontId="1" fillId="0" borderId="5" xfId="30" applyFont="1" applyBorder="1" applyAlignment="1" quotePrefix="1">
      <alignment horizontal="left" vertical="center" indent="9"/>
      <protection/>
    </xf>
    <xf numFmtId="0" fontId="15" fillId="0" borderId="11" xfId="30" applyFont="1" applyBorder="1" applyAlignment="1">
      <alignment horizontal="left" vertical="center" indent="9"/>
      <protection/>
    </xf>
    <xf numFmtId="0" fontId="1" fillId="0" borderId="1" xfId="30" applyFont="1" applyBorder="1" applyAlignment="1">
      <alignment horizontal="distributed" vertical="center"/>
      <protection/>
    </xf>
    <xf numFmtId="0" fontId="1" fillId="0" borderId="3" xfId="30" applyFont="1" applyBorder="1" applyAlignment="1">
      <alignment horizontal="distributed" vertical="center"/>
      <protection/>
    </xf>
    <xf numFmtId="0" fontId="1" fillId="0" borderId="1" xfId="30" applyFont="1" applyBorder="1" applyAlignment="1">
      <alignment horizontal="distributed" vertical="center" wrapText="1"/>
      <protection/>
    </xf>
    <xf numFmtId="0" fontId="0" fillId="0" borderId="3" xfId="30" applyBorder="1" applyAlignment="1">
      <alignment horizontal="distributed" vertical="center" wrapText="1"/>
      <protection/>
    </xf>
    <xf numFmtId="0" fontId="1" fillId="0" borderId="5" xfId="30" applyFont="1" applyBorder="1" applyAlignment="1">
      <alignment horizontal="distributed" vertical="center"/>
      <protection/>
    </xf>
    <xf numFmtId="0" fontId="15" fillId="0" borderId="11" xfId="30" applyFont="1" applyBorder="1" applyAlignment="1">
      <alignment horizontal="distributed" vertical="center"/>
      <protection/>
    </xf>
    <xf numFmtId="0" fontId="1" fillId="0" borderId="1" xfId="30" applyFont="1" applyBorder="1" applyAlignment="1">
      <alignment horizontal="center" vertical="center" wrapText="1"/>
      <protection/>
    </xf>
    <xf numFmtId="0" fontId="0" fillId="0" borderId="3" xfId="30" applyBorder="1" applyAlignment="1">
      <alignment horizontal="center" vertical="center"/>
      <protection/>
    </xf>
    <xf numFmtId="0" fontId="1" fillId="0" borderId="1" xfId="30" applyNumberFormat="1" applyFont="1" applyBorder="1" applyAlignment="1">
      <alignment horizontal="distributed" vertical="center" wrapText="1"/>
      <protection/>
    </xf>
    <xf numFmtId="0" fontId="0" fillId="0" borderId="3" xfId="30" applyBorder="1" applyAlignment="1">
      <alignment horizontal="distributed" vertical="center"/>
      <protection/>
    </xf>
    <xf numFmtId="0" fontId="1" fillId="0" borderId="1" xfId="30" applyFont="1" applyBorder="1" applyAlignment="1">
      <alignment horizontal="distributed" vertical="center" wrapText="1"/>
      <protection/>
    </xf>
    <xf numFmtId="0" fontId="9" fillId="0" borderId="5" xfId="30" applyFont="1" applyFill="1" applyBorder="1" applyAlignment="1" quotePrefix="1">
      <alignment horizontal="left" vertical="center" indent="9"/>
      <protection/>
    </xf>
    <xf numFmtId="0" fontId="21" fillId="0" borderId="11" xfId="30" applyFont="1" applyFill="1" applyBorder="1" applyAlignment="1">
      <alignment horizontal="left" vertical="center" indent="9"/>
      <protection/>
    </xf>
    <xf numFmtId="0" fontId="1" fillId="0" borderId="20" xfId="31" applyFont="1" applyFill="1" applyBorder="1" applyAlignment="1">
      <alignment horizontal="center" vertical="center"/>
      <protection/>
    </xf>
    <xf numFmtId="0" fontId="1" fillId="0" borderId="18" xfId="31" applyFont="1" applyFill="1" applyBorder="1" applyAlignment="1">
      <alignment horizontal="center" vertical="center"/>
      <protection/>
    </xf>
    <xf numFmtId="0" fontId="1" fillId="0" borderId="17" xfId="31" applyFont="1" applyFill="1" applyBorder="1" applyAlignment="1">
      <alignment horizontal="center" vertical="center"/>
      <protection/>
    </xf>
    <xf numFmtId="0" fontId="1" fillId="0" borderId="18" xfId="31" applyFont="1" applyFill="1" applyBorder="1" applyAlignment="1">
      <alignment horizontal="distributed" vertical="distributed" wrapText="1"/>
      <protection/>
    </xf>
    <xf numFmtId="0" fontId="1" fillId="0" borderId="17" xfId="31" applyFont="1" applyFill="1" applyBorder="1" applyAlignment="1">
      <alignment horizontal="distributed" vertical="distributed" wrapText="1"/>
      <protection/>
    </xf>
    <xf numFmtId="0" fontId="1" fillId="0" borderId="9" xfId="31" applyFont="1" applyFill="1" applyBorder="1" applyAlignment="1">
      <alignment horizontal="center" vertical="center"/>
      <protection/>
    </xf>
    <xf numFmtId="0" fontId="1" fillId="0" borderId="15" xfId="31" applyFont="1" applyFill="1" applyBorder="1" applyAlignment="1">
      <alignment horizontal="center" vertical="center"/>
      <protection/>
    </xf>
    <xf numFmtId="0" fontId="1" fillId="0" borderId="32" xfId="31" applyFont="1" applyFill="1" applyBorder="1" applyAlignment="1">
      <alignment horizontal="center" vertical="center"/>
      <protection/>
    </xf>
    <xf numFmtId="0" fontId="1" fillId="0" borderId="33" xfId="31" applyFont="1" applyFill="1" applyBorder="1" applyAlignment="1">
      <alignment horizontal="center" vertical="center"/>
      <protection/>
    </xf>
    <xf numFmtId="0" fontId="1" fillId="0" borderId="22" xfId="31" applyFont="1" applyFill="1" applyBorder="1" applyAlignment="1">
      <alignment horizontal="center" vertical="center"/>
      <protection/>
    </xf>
    <xf numFmtId="0" fontId="1" fillId="0" borderId="1" xfId="31" applyFont="1" applyFill="1" applyBorder="1" applyAlignment="1">
      <alignment horizontal="center" vertical="center"/>
      <protection/>
    </xf>
    <xf numFmtId="0" fontId="1" fillId="0" borderId="28" xfId="31" applyFont="1" applyFill="1" applyBorder="1" applyAlignment="1">
      <alignment horizontal="center" vertical="center"/>
      <protection/>
    </xf>
    <xf numFmtId="0" fontId="1" fillId="0" borderId="3" xfId="31" applyFont="1" applyFill="1" applyBorder="1" applyAlignment="1">
      <alignment horizontal="center" vertical="center"/>
      <protection/>
    </xf>
    <xf numFmtId="0" fontId="1" fillId="0" borderId="32" xfId="31" applyFont="1" applyFill="1" applyBorder="1" applyAlignment="1">
      <alignment horizontal="distributed" vertical="center"/>
      <protection/>
    </xf>
    <xf numFmtId="0" fontId="1" fillId="0" borderId="33" xfId="31" applyFont="1" applyFill="1" applyBorder="1" applyAlignment="1">
      <alignment horizontal="distributed" vertical="center"/>
      <protection/>
    </xf>
    <xf numFmtId="0" fontId="1" fillId="0" borderId="22" xfId="31" applyFont="1" applyFill="1" applyBorder="1" applyAlignment="1">
      <alignment horizontal="distributed" vertical="center"/>
      <protection/>
    </xf>
    <xf numFmtId="0" fontId="8" fillId="0" borderId="32" xfId="31" applyFont="1" applyFill="1" applyBorder="1" applyAlignment="1">
      <alignment horizontal="distributed" vertical="center" wrapText="1"/>
      <protection/>
    </xf>
    <xf numFmtId="0" fontId="0" fillId="0" borderId="22" xfId="31" applyFill="1" applyBorder="1" applyAlignment="1">
      <alignment horizontal="distributed" vertical="center" wrapText="1"/>
      <protection/>
    </xf>
    <xf numFmtId="0" fontId="1" fillId="0" borderId="23" xfId="31" applyFont="1" applyFill="1" applyBorder="1" applyAlignment="1">
      <alignment horizontal="distributed" vertical="center"/>
      <protection/>
    </xf>
    <xf numFmtId="0" fontId="1" fillId="0" borderId="17" xfId="31" applyFont="1" applyFill="1" applyBorder="1" applyAlignment="1">
      <alignment horizontal="distributed" vertical="center"/>
      <protection/>
    </xf>
    <xf numFmtId="0" fontId="1" fillId="0" borderId="12" xfId="31" applyFont="1" applyFill="1" applyBorder="1" applyAlignment="1">
      <alignment horizontal="center" vertical="center"/>
      <protection/>
    </xf>
    <xf numFmtId="0" fontId="0" fillId="0" borderId="13" xfId="31" applyFill="1" applyBorder="1" applyAlignment="1">
      <alignment horizontal="center" vertical="center"/>
      <protection/>
    </xf>
    <xf numFmtId="0" fontId="0" fillId="0" borderId="15" xfId="31" applyFill="1" applyBorder="1" applyAlignment="1">
      <alignment horizontal="center" vertical="center"/>
      <protection/>
    </xf>
    <xf numFmtId="0" fontId="1" fillId="0" borderId="17" xfId="32" applyFont="1" applyBorder="1" applyAlignment="1">
      <alignment horizontal="center" vertical="center"/>
      <protection/>
    </xf>
    <xf numFmtId="0" fontId="1" fillId="0" borderId="16" xfId="32" applyFont="1" applyBorder="1" applyAlignment="1">
      <alignment horizontal="center" vertical="center"/>
      <protection/>
    </xf>
    <xf numFmtId="41" fontId="1" fillId="0" borderId="23" xfId="32" applyNumberFormat="1" applyFont="1" applyBorder="1" applyAlignment="1">
      <alignment horizontal="center" vertical="center"/>
      <protection/>
    </xf>
    <xf numFmtId="41" fontId="1" fillId="0" borderId="17" xfId="32" applyNumberFormat="1" applyFont="1" applyBorder="1" applyAlignment="1">
      <alignment horizontal="center" vertical="center"/>
      <protection/>
    </xf>
    <xf numFmtId="41" fontId="1" fillId="0" borderId="19" xfId="32" applyNumberFormat="1" applyFont="1" applyBorder="1" applyAlignment="1">
      <alignment horizontal="center" vertical="center"/>
      <protection/>
    </xf>
    <xf numFmtId="41" fontId="1" fillId="0" borderId="29" xfId="32" applyNumberFormat="1" applyFont="1" applyBorder="1" applyAlignment="1">
      <alignment horizontal="center" vertical="center"/>
      <protection/>
    </xf>
    <xf numFmtId="41" fontId="1" fillId="0" borderId="12" xfId="32" applyNumberFormat="1" applyFont="1" applyBorder="1" applyAlignment="1">
      <alignment horizontal="center" vertical="center"/>
      <protection/>
    </xf>
    <xf numFmtId="41" fontId="1" fillId="0" borderId="15" xfId="32" applyNumberFormat="1" applyFont="1" applyBorder="1" applyAlignment="1">
      <alignment horizontal="center" vertical="center"/>
      <protection/>
    </xf>
    <xf numFmtId="41" fontId="1" fillId="0" borderId="16" xfId="32" applyNumberFormat="1" applyFont="1" applyBorder="1" applyAlignment="1">
      <alignment horizontal="center" vertical="center"/>
      <protection/>
    </xf>
    <xf numFmtId="41" fontId="1" fillId="0" borderId="17" xfId="32" applyNumberFormat="1" applyFont="1" applyBorder="1" applyAlignment="1">
      <alignment horizontal="right" vertical="center"/>
      <protection/>
    </xf>
    <xf numFmtId="41" fontId="1" fillId="0" borderId="17" xfId="32" applyNumberFormat="1" applyFont="1" applyBorder="1" applyAlignment="1">
      <alignment horizontal="center" vertical="center" wrapText="1"/>
      <protection/>
    </xf>
    <xf numFmtId="41" fontId="1" fillId="0" borderId="32" xfId="32" applyNumberFormat="1" applyFont="1" applyBorder="1" applyAlignment="1">
      <alignment horizontal="center" vertical="center"/>
      <protection/>
    </xf>
    <xf numFmtId="41" fontId="1" fillId="0" borderId="33" xfId="32" applyNumberFormat="1" applyFont="1" applyBorder="1" applyAlignment="1">
      <alignment horizontal="center" vertical="center"/>
      <protection/>
    </xf>
    <xf numFmtId="41" fontId="1" fillId="0" borderId="22" xfId="32" applyNumberFormat="1" applyFont="1" applyBorder="1" applyAlignment="1">
      <alignment horizontal="center" vertical="center"/>
      <protection/>
    </xf>
    <xf numFmtId="0" fontId="1" fillId="0" borderId="16" xfId="32" applyFont="1" applyBorder="1" applyAlignment="1">
      <alignment horizontal="center" vertical="center" wrapText="1"/>
      <protection/>
    </xf>
    <xf numFmtId="188" fontId="1" fillId="0" borderId="16" xfId="32" applyNumberFormat="1" applyFont="1" applyBorder="1" applyAlignment="1">
      <alignment horizontal="center" vertical="center"/>
      <protection/>
    </xf>
    <xf numFmtId="0" fontId="1" fillId="0" borderId="17" xfId="32" applyFont="1" applyBorder="1" applyAlignment="1">
      <alignment horizontal="center" vertical="center" wrapText="1"/>
      <protection/>
    </xf>
    <xf numFmtId="0" fontId="1" fillId="0" borderId="32" xfId="32" applyFont="1" applyBorder="1" applyAlignment="1">
      <alignment horizontal="center" vertical="center"/>
      <protection/>
    </xf>
    <xf numFmtId="188" fontId="1" fillId="0" borderId="16" xfId="32" applyNumberFormat="1" applyFont="1" applyBorder="1" applyAlignment="1">
      <alignment horizontal="center" vertical="center" wrapText="1"/>
      <protection/>
    </xf>
    <xf numFmtId="0" fontId="10" fillId="0" borderId="5" xfId="32" applyFont="1" applyBorder="1" applyAlignment="1">
      <alignment horizontal="distributed" vertical="center"/>
      <protection/>
    </xf>
    <xf numFmtId="0" fontId="10" fillId="0" borderId="11" xfId="32" applyFont="1" applyBorder="1" applyAlignment="1">
      <alignment horizontal="distributed" vertical="center"/>
      <protection/>
    </xf>
    <xf numFmtId="38" fontId="1" fillId="0" borderId="0" xfId="17" applyFont="1" applyBorder="1" applyAlignment="1">
      <alignment horizontal="distributed" vertical="center"/>
    </xf>
    <xf numFmtId="0" fontId="15" fillId="0" borderId="11" xfId="33" applyFont="1" applyBorder="1" applyAlignment="1">
      <alignment horizontal="distributed" vertical="center"/>
      <protection/>
    </xf>
    <xf numFmtId="38" fontId="1" fillId="0" borderId="13" xfId="17" applyFont="1" applyBorder="1" applyAlignment="1">
      <alignment horizontal="distributed" vertical="center"/>
    </xf>
    <xf numFmtId="0" fontId="15" fillId="0" borderId="15" xfId="33" applyFont="1" applyBorder="1" applyAlignment="1">
      <alignment horizontal="distributed" vertical="center"/>
      <protection/>
    </xf>
    <xf numFmtId="38" fontId="10" fillId="0" borderId="5" xfId="17" applyFont="1" applyBorder="1" applyAlignment="1">
      <alignment horizontal="center" vertical="center"/>
    </xf>
    <xf numFmtId="38" fontId="10" fillId="0" borderId="0" xfId="17" applyFont="1" applyBorder="1" applyAlignment="1">
      <alignment horizontal="center" vertical="center"/>
    </xf>
    <xf numFmtId="38" fontId="10" fillId="0" borderId="11" xfId="17" applyFont="1" applyBorder="1" applyAlignment="1">
      <alignment horizontal="center" vertical="center"/>
    </xf>
    <xf numFmtId="38" fontId="10" fillId="0" borderId="5" xfId="17" applyFont="1" applyBorder="1" applyAlignment="1">
      <alignment horizontal="distributed" vertical="center"/>
    </xf>
    <xf numFmtId="0" fontId="15" fillId="0" borderId="0" xfId="33" applyFont="1" applyBorder="1" applyAlignment="1">
      <alignment horizontal="distributed" vertical="center"/>
      <protection/>
    </xf>
    <xf numFmtId="38" fontId="1" fillId="0" borderId="1" xfId="17" applyFont="1" applyBorder="1" applyAlignment="1">
      <alignment horizontal="distributed" vertical="center"/>
    </xf>
    <xf numFmtId="0" fontId="15" fillId="0" borderId="28" xfId="33" applyFont="1" applyBorder="1" applyAlignment="1">
      <alignment horizontal="distributed" vertical="center"/>
      <protection/>
    </xf>
    <xf numFmtId="0" fontId="15" fillId="0" borderId="3" xfId="33" applyFont="1" applyBorder="1" applyAlignment="1">
      <alignment horizontal="distributed" vertical="center"/>
      <protection/>
    </xf>
    <xf numFmtId="38" fontId="1" fillId="0" borderId="4" xfId="17" applyFont="1" applyBorder="1" applyAlignment="1">
      <alignment horizontal="distributed" vertical="center"/>
    </xf>
    <xf numFmtId="38" fontId="1" fillId="0" borderId="6" xfId="17" applyFont="1" applyBorder="1" applyAlignment="1">
      <alignment horizontal="center"/>
    </xf>
    <xf numFmtId="38" fontId="1" fillId="0" borderId="7" xfId="17" applyFont="1" applyBorder="1" applyAlignment="1">
      <alignment horizontal="center"/>
    </xf>
    <xf numFmtId="38" fontId="1" fillId="0" borderId="9" xfId="17" applyFont="1" applyBorder="1" applyAlignment="1">
      <alignment horizontal="center"/>
    </xf>
    <xf numFmtId="38" fontId="10" fillId="0" borderId="10" xfId="17" applyFont="1" applyBorder="1" applyAlignment="1">
      <alignment horizontal="distributed" vertical="center"/>
    </xf>
    <xf numFmtId="38" fontId="1" fillId="0" borderId="19" xfId="17" applyFont="1" applyBorder="1" applyAlignment="1">
      <alignment horizontal="center" vertical="center" wrapText="1"/>
    </xf>
    <xf numFmtId="0" fontId="1" fillId="0" borderId="5" xfId="34" applyFont="1" applyBorder="1" applyAlignment="1">
      <alignment vertical="center" wrapText="1"/>
      <protection/>
    </xf>
    <xf numFmtId="0" fontId="1" fillId="0" borderId="18" xfId="34" applyFont="1" applyBorder="1" applyAlignment="1">
      <alignment vertical="center" wrapText="1"/>
      <protection/>
    </xf>
    <xf numFmtId="0" fontId="1" fillId="0" borderId="18" xfId="34" applyFont="1" applyBorder="1" applyAlignment="1">
      <alignment horizontal="center" vertical="center" wrapText="1"/>
      <protection/>
    </xf>
    <xf numFmtId="38" fontId="1" fillId="0" borderId="20" xfId="17" applyFont="1" applyFill="1" applyBorder="1" applyAlignment="1">
      <alignment horizontal="center" vertical="center" wrapText="1"/>
    </xf>
    <xf numFmtId="38" fontId="1" fillId="0" borderId="18" xfId="17" applyFont="1" applyFill="1" applyBorder="1" applyAlignment="1">
      <alignment horizontal="center" vertical="center" wrapText="1"/>
    </xf>
    <xf numFmtId="38" fontId="1" fillId="0" borderId="17" xfId="17" applyFont="1" applyFill="1" applyBorder="1" applyAlignment="1">
      <alignment horizontal="center" vertical="center" wrapText="1"/>
    </xf>
    <xf numFmtId="38" fontId="1" fillId="0" borderId="1" xfId="17" applyFont="1" applyFill="1" applyBorder="1" applyAlignment="1">
      <alignment horizontal="distributed"/>
    </xf>
    <xf numFmtId="0" fontId="15" fillId="0" borderId="28" xfId="35" applyFont="1" applyFill="1" applyBorder="1" applyAlignment="1">
      <alignment horizontal="distributed"/>
      <protection/>
    </xf>
    <xf numFmtId="0" fontId="15" fillId="0" borderId="3" xfId="35" applyFont="1" applyFill="1" applyBorder="1" applyAlignment="1">
      <alignment horizontal="distributed"/>
      <protection/>
    </xf>
    <xf numFmtId="38" fontId="1" fillId="0" borderId="18" xfId="17" applyFont="1" applyFill="1" applyBorder="1" applyAlignment="1">
      <alignment horizontal="center" vertical="center"/>
    </xf>
    <xf numFmtId="38" fontId="1" fillId="0" borderId="17" xfId="17" applyFont="1" applyFill="1" applyBorder="1" applyAlignment="1">
      <alignment horizontal="center" vertical="center"/>
    </xf>
    <xf numFmtId="38" fontId="10" fillId="0" borderId="5" xfId="17" applyFont="1" applyFill="1" applyBorder="1" applyAlignment="1">
      <alignment horizontal="center"/>
    </xf>
    <xf numFmtId="0" fontId="10" fillId="0" borderId="11" xfId="35" applyFont="1" applyFill="1" applyBorder="1" applyAlignment="1">
      <alignment horizontal="center"/>
      <protection/>
    </xf>
    <xf numFmtId="38" fontId="1" fillId="0" borderId="5" xfId="17" applyFont="1" applyFill="1" applyBorder="1" applyAlignment="1">
      <alignment horizontal="center"/>
    </xf>
    <xf numFmtId="38" fontId="1" fillId="0" borderId="0" xfId="17" applyFont="1" applyFill="1" applyBorder="1" applyAlignment="1">
      <alignment horizontal="center"/>
    </xf>
    <xf numFmtId="0" fontId="15" fillId="0" borderId="11" xfId="35" applyFont="1" applyFill="1" applyBorder="1" applyAlignment="1">
      <alignment horizontal="center"/>
      <protection/>
    </xf>
    <xf numFmtId="38" fontId="1" fillId="0" borderId="23" xfId="17" applyFont="1" applyFill="1" applyBorder="1" applyAlignment="1">
      <alignment horizontal="center" vertical="center"/>
    </xf>
    <xf numFmtId="38" fontId="1" fillId="0" borderId="12" xfId="17" applyFont="1" applyFill="1" applyBorder="1" applyAlignment="1">
      <alignment horizontal="distributed" vertical="center"/>
    </xf>
    <xf numFmtId="0" fontId="15" fillId="0" borderId="15" xfId="35" applyFont="1" applyFill="1" applyBorder="1" applyAlignment="1">
      <alignment horizontal="distributed" vertical="center"/>
      <protection/>
    </xf>
    <xf numFmtId="38" fontId="1" fillId="0" borderId="5" xfId="17" applyFont="1" applyFill="1" applyBorder="1" applyAlignment="1">
      <alignment horizontal="distributed" vertical="center"/>
    </xf>
    <xf numFmtId="0" fontId="15" fillId="0" borderId="11" xfId="35" applyFont="1" applyFill="1" applyBorder="1" applyAlignment="1">
      <alignment horizontal="distributed" vertical="center"/>
      <protection/>
    </xf>
    <xf numFmtId="38" fontId="8" fillId="0" borderId="18" xfId="17" applyFont="1" applyFill="1" applyBorder="1" applyAlignment="1">
      <alignment horizontal="center" vertical="center"/>
    </xf>
    <xf numFmtId="38" fontId="8" fillId="0" borderId="17" xfId="17" applyFont="1" applyFill="1" applyBorder="1" applyAlignment="1">
      <alignment horizontal="center" vertical="center"/>
    </xf>
    <xf numFmtId="38" fontId="1" fillId="0" borderId="32" xfId="17" applyFont="1" applyFill="1" applyBorder="1" applyAlignment="1">
      <alignment horizontal="center" vertical="center"/>
    </xf>
    <xf numFmtId="38" fontId="1" fillId="0" borderId="22" xfId="17" applyFont="1" applyFill="1" applyBorder="1" applyAlignment="1">
      <alignment horizontal="center" vertical="center"/>
    </xf>
    <xf numFmtId="38" fontId="1" fillId="0" borderId="20" xfId="17" applyFont="1" applyFill="1" applyBorder="1" applyAlignment="1">
      <alignment horizontal="center" vertical="center"/>
    </xf>
    <xf numFmtId="0" fontId="15" fillId="0" borderId="18" xfId="35" applyFont="1" applyFill="1" applyBorder="1" applyAlignment="1">
      <alignment horizontal="center" vertical="center"/>
      <protection/>
    </xf>
    <xf numFmtId="0" fontId="15" fillId="0" borderId="17" xfId="35" applyFont="1" applyFill="1" applyBorder="1" applyAlignment="1">
      <alignment horizontal="center" vertical="center"/>
      <protection/>
    </xf>
    <xf numFmtId="38" fontId="1" fillId="0" borderId="18" xfId="17" applyFont="1" applyFill="1" applyBorder="1" applyAlignment="1">
      <alignment horizontal="distributed" vertical="center" wrapText="1"/>
    </xf>
    <xf numFmtId="0" fontId="15" fillId="0" borderId="17" xfId="35" applyFont="1" applyFill="1" applyBorder="1" applyAlignment="1">
      <alignment horizontal="distributed" vertical="center" wrapText="1"/>
      <protection/>
    </xf>
    <xf numFmtId="38" fontId="1" fillId="0" borderId="9" xfId="17" applyFont="1" applyFill="1" applyBorder="1" applyAlignment="1">
      <alignment horizontal="center" vertical="center"/>
    </xf>
    <xf numFmtId="38" fontId="1" fillId="0" borderId="23" xfId="17" applyFont="1" applyFill="1" applyBorder="1" applyAlignment="1">
      <alignment horizontal="distributed" vertical="center" wrapText="1"/>
    </xf>
    <xf numFmtId="38" fontId="1" fillId="0" borderId="17" xfId="17" applyFont="1" applyFill="1" applyBorder="1" applyAlignment="1">
      <alignment horizontal="distributed" vertical="center" wrapText="1"/>
    </xf>
    <xf numFmtId="38" fontId="8" fillId="0" borderId="23" xfId="17" applyFont="1" applyFill="1" applyBorder="1" applyAlignment="1">
      <alignment horizontal="center" vertical="center"/>
    </xf>
    <xf numFmtId="38" fontId="8" fillId="0" borderId="23" xfId="17" applyFont="1" applyFill="1" applyBorder="1" applyAlignment="1">
      <alignment horizontal="distributed" vertical="center" wrapText="1"/>
    </xf>
    <xf numFmtId="38" fontId="8" fillId="0" borderId="17" xfId="17" applyFont="1" applyFill="1" applyBorder="1" applyAlignment="1">
      <alignment horizontal="distributed" vertical="center" wrapText="1"/>
    </xf>
    <xf numFmtId="0" fontId="1" fillId="0" borderId="6" xfId="36" applyFont="1" applyFill="1" applyBorder="1" applyAlignment="1">
      <alignment horizontal="distributed" vertical="center"/>
      <protection/>
    </xf>
    <xf numFmtId="0" fontId="0" fillId="0" borderId="9" xfId="36" applyFill="1" applyBorder="1" applyAlignment="1">
      <alignment horizontal="distributed" vertical="center"/>
      <protection/>
    </xf>
    <xf numFmtId="0" fontId="0" fillId="0" borderId="12" xfId="36" applyFill="1" applyBorder="1" applyAlignment="1">
      <alignment horizontal="distributed" vertical="center"/>
      <protection/>
    </xf>
    <xf numFmtId="0" fontId="0" fillId="0" borderId="15" xfId="36" applyFill="1" applyBorder="1" applyAlignment="1">
      <alignment horizontal="distributed" vertical="center"/>
      <protection/>
    </xf>
    <xf numFmtId="0" fontId="1" fillId="0" borderId="12" xfId="36"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0" fillId="0" borderId="28" xfId="36" applyFill="1" applyBorder="1" applyAlignment="1">
      <alignment horizontal="distributed" vertical="center"/>
      <protection/>
    </xf>
    <xf numFmtId="0" fontId="0" fillId="0" borderId="3" xfId="36" applyFill="1" applyBorder="1" applyAlignment="1">
      <alignment horizontal="distributed" vertical="center"/>
      <protection/>
    </xf>
    <xf numFmtId="0" fontId="1" fillId="0" borderId="20" xfId="36" applyFont="1" applyFill="1" applyBorder="1" applyAlignment="1">
      <alignment horizontal="distributed" vertical="center"/>
      <protection/>
    </xf>
    <xf numFmtId="0" fontId="0" fillId="0" borderId="18" xfId="36" applyBorder="1" applyAlignment="1">
      <alignment vertical="center"/>
      <protection/>
    </xf>
    <xf numFmtId="0" fontId="0" fillId="0" borderId="17" xfId="36" applyBorder="1" applyAlignment="1">
      <alignment vertical="center"/>
      <protection/>
    </xf>
    <xf numFmtId="0" fontId="1" fillId="0" borderId="23" xfId="36" applyFont="1" applyFill="1" applyBorder="1" applyAlignment="1">
      <alignment horizontal="distributed" vertical="center"/>
      <protection/>
    </xf>
    <xf numFmtId="0" fontId="0" fillId="0" borderId="17" xfId="36" applyFill="1" applyBorder="1" applyAlignment="1">
      <alignment horizontal="distributed" vertical="center"/>
      <protection/>
    </xf>
    <xf numFmtId="0" fontId="1" fillId="0" borderId="16" xfId="36" applyFont="1" applyFill="1" applyBorder="1" applyAlignment="1">
      <alignment horizontal="distributed" vertical="center"/>
      <protection/>
    </xf>
    <xf numFmtId="0" fontId="15" fillId="0" borderId="16" xfId="36" applyFont="1" applyFill="1" applyBorder="1" applyAlignment="1">
      <alignment horizontal="distributed" vertical="center"/>
      <protection/>
    </xf>
    <xf numFmtId="0" fontId="0" fillId="0" borderId="28" xfId="36" applyFont="1" applyFill="1" applyBorder="1" applyAlignment="1">
      <alignment horizontal="distributed" vertical="center"/>
      <protection/>
    </xf>
    <xf numFmtId="0" fontId="0" fillId="0" borderId="3" xfId="36" applyFont="1" applyFill="1" applyBorder="1" applyAlignment="1">
      <alignment horizontal="distributed" vertical="center"/>
      <protection/>
    </xf>
    <xf numFmtId="0" fontId="1" fillId="0" borderId="2" xfId="36" applyFont="1" applyFill="1" applyBorder="1" applyAlignment="1">
      <alignment horizontal="distributed" vertical="center"/>
      <protection/>
    </xf>
    <xf numFmtId="0" fontId="15" fillId="0" borderId="2" xfId="36" applyFont="1" applyFill="1" applyBorder="1" applyAlignment="1">
      <alignment horizontal="distributed" vertical="center"/>
      <protection/>
    </xf>
    <xf numFmtId="0" fontId="1" fillId="0" borderId="5" xfId="37" applyFont="1" applyFill="1" applyBorder="1" applyAlignment="1">
      <alignment horizontal="distributed" vertical="center"/>
      <protection/>
    </xf>
    <xf numFmtId="0" fontId="15" fillId="0" borderId="11" xfId="37" applyFont="1" applyFill="1" applyBorder="1" applyAlignment="1">
      <alignment vertical="center"/>
      <protection/>
    </xf>
    <xf numFmtId="0" fontId="10" fillId="0" borderId="6" xfId="37" applyFont="1" applyFill="1" applyBorder="1" applyAlignment="1">
      <alignment horizontal="distributed" vertical="center"/>
      <protection/>
    </xf>
    <xf numFmtId="0" fontId="8" fillId="0" borderId="9"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0" fontId="1" fillId="0" borderId="11" xfId="37" applyFont="1" applyFill="1" applyBorder="1" applyAlignment="1">
      <alignment vertical="center"/>
      <protection/>
    </xf>
    <xf numFmtId="0" fontId="1" fillId="0" borderId="19" xfId="37" applyFont="1" applyFill="1" applyBorder="1" applyAlignment="1">
      <alignment horizontal="distributed" vertical="center"/>
      <protection/>
    </xf>
    <xf numFmtId="0" fontId="15" fillId="0" borderId="29" xfId="37" applyFont="1" applyFill="1" applyBorder="1" applyAlignment="1">
      <alignment horizontal="distributed" vertical="center"/>
      <protection/>
    </xf>
    <xf numFmtId="0" fontId="15" fillId="0" borderId="5" xfId="37" applyFont="1" applyFill="1" applyBorder="1" applyAlignment="1">
      <alignment horizontal="distributed" vertical="center"/>
      <protection/>
    </xf>
    <xf numFmtId="0" fontId="15" fillId="0" borderId="11" xfId="37" applyFont="1" applyFill="1" applyBorder="1" applyAlignment="1">
      <alignment horizontal="distributed" vertical="center"/>
      <protection/>
    </xf>
    <xf numFmtId="0" fontId="15" fillId="0" borderId="12" xfId="37" applyFont="1" applyFill="1" applyBorder="1" applyAlignment="1">
      <alignment horizontal="distributed" vertical="center"/>
      <protection/>
    </xf>
    <xf numFmtId="0" fontId="15" fillId="0" borderId="15" xfId="37" applyFont="1" applyFill="1" applyBorder="1" applyAlignment="1">
      <alignment horizontal="distributed" vertical="center"/>
      <protection/>
    </xf>
    <xf numFmtId="0" fontId="1" fillId="0" borderId="1" xfId="37" applyFont="1" applyFill="1" applyBorder="1" applyAlignment="1">
      <alignment horizontal="distributed" vertical="center"/>
      <protection/>
    </xf>
    <xf numFmtId="0" fontId="1" fillId="0" borderId="3" xfId="37" applyFont="1" applyFill="1" applyBorder="1" applyAlignment="1">
      <alignment horizontal="distributed" vertical="center"/>
      <protection/>
    </xf>
    <xf numFmtId="0" fontId="1" fillId="0" borderId="16" xfId="37" applyFont="1" applyFill="1" applyBorder="1" applyAlignment="1">
      <alignment horizontal="distributed" vertical="center" wrapText="1"/>
      <protection/>
    </xf>
    <xf numFmtId="0" fontId="15" fillId="0" borderId="16" xfId="37" applyFont="1" applyFill="1" applyBorder="1" applyAlignment="1">
      <alignment horizontal="distributed" vertical="center" wrapText="1"/>
      <protection/>
    </xf>
    <xf numFmtId="0" fontId="1" fillId="0" borderId="16" xfId="37" applyFont="1" applyFill="1" applyBorder="1" applyAlignment="1">
      <alignment horizontal="distributed" vertical="center"/>
      <protection/>
    </xf>
    <xf numFmtId="0" fontId="1" fillId="0" borderId="18" xfId="38" applyFont="1" applyBorder="1" applyAlignment="1">
      <alignment horizontal="center" vertical="center"/>
      <protection/>
    </xf>
    <xf numFmtId="0" fontId="1" fillId="0" borderId="7" xfId="38" applyFont="1" applyBorder="1" applyAlignment="1">
      <alignment horizontal="center" vertical="center"/>
      <protection/>
    </xf>
    <xf numFmtId="0" fontId="1" fillId="0" borderId="9" xfId="38" applyFont="1" applyBorder="1" applyAlignment="1">
      <alignment horizontal="center" vertical="center"/>
      <protection/>
    </xf>
    <xf numFmtId="0" fontId="1" fillId="0" borderId="13" xfId="38" applyFont="1" applyBorder="1" applyAlignment="1">
      <alignment horizontal="center" vertical="center"/>
      <protection/>
    </xf>
    <xf numFmtId="0" fontId="1" fillId="0" borderId="15" xfId="38" applyFont="1" applyBorder="1" applyAlignment="1">
      <alignment horizontal="center" vertical="center"/>
      <protection/>
    </xf>
    <xf numFmtId="0" fontId="1" fillId="0" borderId="6" xfId="38" applyFont="1" applyBorder="1" applyAlignment="1">
      <alignment horizontal="center" vertical="center"/>
      <protection/>
    </xf>
    <xf numFmtId="0" fontId="1" fillId="0" borderId="12" xfId="38" applyFont="1" applyBorder="1" applyAlignment="1">
      <alignment horizontal="center" vertical="center"/>
      <protection/>
    </xf>
    <xf numFmtId="0" fontId="1" fillId="0" borderId="23" xfId="38" applyFont="1" applyBorder="1" applyAlignment="1">
      <alignment horizontal="center" vertical="center" wrapText="1"/>
      <protection/>
    </xf>
    <xf numFmtId="0" fontId="1" fillId="0" borderId="17" xfId="38" applyFont="1" applyBorder="1" applyAlignment="1">
      <alignment horizontal="center" vertical="center"/>
      <protection/>
    </xf>
    <xf numFmtId="0" fontId="1" fillId="0" borderId="1" xfId="38" applyFont="1" applyBorder="1" applyAlignment="1">
      <alignment horizontal="center" vertical="center"/>
      <protection/>
    </xf>
    <xf numFmtId="0" fontId="1" fillId="0" borderId="28" xfId="38" applyFont="1" applyBorder="1" applyAlignment="1">
      <alignment horizontal="center" vertical="center"/>
      <protection/>
    </xf>
    <xf numFmtId="0" fontId="1" fillId="0" borderId="3" xfId="38" applyFont="1" applyBorder="1" applyAlignment="1">
      <alignment horizontal="center" vertical="center"/>
      <protection/>
    </xf>
    <xf numFmtId="0" fontId="1" fillId="0" borderId="20" xfId="38" applyFont="1" applyBorder="1" applyAlignment="1">
      <alignment horizontal="center" vertical="center" wrapText="1"/>
      <protection/>
    </xf>
    <xf numFmtId="0" fontId="1" fillId="0" borderId="18" xfId="38" applyFont="1" applyBorder="1" applyAlignment="1">
      <alignment horizontal="center" vertical="center" wrapText="1"/>
      <protection/>
    </xf>
    <xf numFmtId="0" fontId="1" fillId="0" borderId="17" xfId="38" applyFont="1" applyBorder="1" applyAlignment="1">
      <alignment horizontal="center" vertical="center" wrapText="1"/>
      <protection/>
    </xf>
    <xf numFmtId="0" fontId="1" fillId="0" borderId="23" xfId="38" applyFont="1" applyBorder="1" applyAlignment="1">
      <alignment vertical="center" wrapText="1"/>
      <protection/>
    </xf>
    <xf numFmtId="0" fontId="1" fillId="0" borderId="18" xfId="38" applyFont="1" applyBorder="1" applyAlignment="1">
      <alignment vertical="center" wrapText="1"/>
      <protection/>
    </xf>
    <xf numFmtId="0" fontId="1" fillId="0" borderId="17" xfId="38" applyFont="1" applyBorder="1" applyAlignment="1">
      <alignment vertical="center" wrapText="1"/>
      <protection/>
    </xf>
    <xf numFmtId="0" fontId="1" fillId="0" borderId="20" xfId="38" applyFont="1" applyBorder="1" applyAlignment="1">
      <alignment horizontal="center" vertical="center"/>
      <protection/>
    </xf>
    <xf numFmtId="38" fontId="1" fillId="0" borderId="0" xfId="17" applyFont="1" applyBorder="1" applyAlignment="1">
      <alignment vertical="center" wrapText="1"/>
    </xf>
    <xf numFmtId="38" fontId="1" fillId="0" borderId="10" xfId="17" applyFont="1" applyBorder="1" applyAlignment="1">
      <alignment horizontal="distributed" vertical="center"/>
    </xf>
    <xf numFmtId="38" fontId="1" fillId="0" borderId="11" xfId="17" applyFont="1" applyBorder="1" applyAlignment="1">
      <alignment horizontal="distributed" vertical="center"/>
    </xf>
    <xf numFmtId="38" fontId="1" fillId="0" borderId="5" xfId="17" applyFont="1" applyBorder="1" applyAlignment="1">
      <alignment horizontal="distributed" vertical="center"/>
    </xf>
    <xf numFmtId="38" fontId="1" fillId="0" borderId="12" xfId="17" applyFont="1" applyBorder="1" applyAlignment="1">
      <alignment horizontal="distributed" vertical="center"/>
    </xf>
    <xf numFmtId="38" fontId="1" fillId="0" borderId="15" xfId="17" applyFont="1" applyBorder="1" applyAlignment="1">
      <alignment horizontal="distributed" vertical="center"/>
    </xf>
    <xf numFmtId="38" fontId="10" fillId="0" borderId="6" xfId="17" applyFont="1" applyBorder="1" applyAlignment="1">
      <alignment horizontal="distributed" vertical="center"/>
    </xf>
    <xf numFmtId="38" fontId="10" fillId="0" borderId="9" xfId="17" applyFont="1" applyBorder="1" applyAlignment="1">
      <alignment horizontal="distributed" vertical="center"/>
    </xf>
    <xf numFmtId="38" fontId="1" fillId="0" borderId="14" xfId="17" applyFont="1" applyBorder="1" applyAlignment="1">
      <alignment horizontal="distributed" vertical="center"/>
    </xf>
    <xf numFmtId="38" fontId="1" fillId="0" borderId="36" xfId="17" applyFont="1" applyBorder="1" applyAlignment="1">
      <alignment vertical="center" wrapText="1"/>
    </xf>
    <xf numFmtId="38" fontId="1" fillId="0" borderId="37" xfId="17" applyFont="1" applyBorder="1" applyAlignment="1">
      <alignment vertical="center"/>
    </xf>
    <xf numFmtId="38" fontId="1" fillId="0" borderId="7" xfId="17" applyFont="1" applyBorder="1" applyAlignment="1">
      <alignment horizontal="distributed" vertical="center"/>
    </xf>
    <xf numFmtId="38" fontId="1" fillId="0" borderId="9" xfId="17" applyFont="1" applyBorder="1" applyAlignment="1">
      <alignment horizontal="distributed" vertical="center"/>
    </xf>
    <xf numFmtId="0" fontId="10" fillId="0" borderId="6" xfId="41" applyFont="1" applyBorder="1" applyAlignment="1">
      <alignment horizontal="distributed" vertical="center"/>
      <protection/>
    </xf>
    <xf numFmtId="0" fontId="15" fillId="0" borderId="9" xfId="41" applyFont="1" applyBorder="1" applyAlignment="1">
      <alignment horizontal="distributed" vertical="center"/>
      <protection/>
    </xf>
    <xf numFmtId="0" fontId="10" fillId="0" borderId="5" xfId="41" applyFont="1" applyBorder="1" applyAlignment="1">
      <alignment horizontal="distributed" vertical="center"/>
      <protection/>
    </xf>
    <xf numFmtId="0" fontId="15" fillId="0" borderId="11" xfId="41" applyFont="1" applyBorder="1" applyAlignment="1">
      <alignment horizontal="distributed" vertical="center"/>
      <protection/>
    </xf>
    <xf numFmtId="0" fontId="1" fillId="0" borderId="19" xfId="41" applyFont="1" applyBorder="1" applyAlignment="1">
      <alignment horizontal="center" vertical="center"/>
      <protection/>
    </xf>
    <xf numFmtId="0" fontId="1" fillId="0" borderId="29" xfId="41" applyFont="1" applyBorder="1" applyAlignment="1">
      <alignment horizontal="center" vertical="center"/>
      <protection/>
    </xf>
    <xf numFmtId="0" fontId="1" fillId="0" borderId="12" xfId="41" applyFont="1" applyBorder="1" applyAlignment="1">
      <alignment horizontal="center" vertical="center"/>
      <protection/>
    </xf>
    <xf numFmtId="0" fontId="1" fillId="0" borderId="15" xfId="41" applyFont="1" applyBorder="1" applyAlignment="1">
      <alignment horizontal="center" vertical="center"/>
      <protection/>
    </xf>
    <xf numFmtId="38" fontId="1" fillId="0" borderId="1" xfId="17" applyFont="1" applyFill="1" applyBorder="1" applyAlignment="1">
      <alignment horizontal="distributed" vertical="center"/>
    </xf>
    <xf numFmtId="0" fontId="15" fillId="0" borderId="28" xfId="43" applyFont="1" applyBorder="1" applyAlignment="1">
      <alignment horizontal="distributed" vertical="center"/>
      <protection/>
    </xf>
    <xf numFmtId="0" fontId="15" fillId="0" borderId="3" xfId="43" applyFont="1" applyBorder="1" applyAlignment="1">
      <alignment horizontal="distributed" vertical="center"/>
      <protection/>
    </xf>
    <xf numFmtId="0" fontId="15" fillId="0" borderId="18" xfId="43" applyFont="1" applyBorder="1" applyAlignment="1">
      <alignment horizontal="distributed" vertical="center"/>
      <protection/>
    </xf>
    <xf numFmtId="0" fontId="15" fillId="0" borderId="17" xfId="43" applyFont="1" applyBorder="1" applyAlignment="1">
      <alignment horizontal="distributed" vertical="center"/>
      <protection/>
    </xf>
    <xf numFmtId="38" fontId="1" fillId="0" borderId="23" xfId="17" applyFont="1" applyBorder="1" applyAlignment="1">
      <alignment horizontal="distributed" vertical="center" wrapText="1"/>
    </xf>
    <xf numFmtId="0" fontId="8" fillId="0" borderId="0" xfId="44" applyFont="1" applyFill="1" applyBorder="1" applyAlignment="1">
      <alignment horizontal="distributed" vertical="center"/>
      <protection/>
    </xf>
    <xf numFmtId="0" fontId="8" fillId="0" borderId="11" xfId="44" applyFont="1" applyFill="1" applyBorder="1" applyAlignment="1">
      <alignment horizontal="distributed" vertical="center"/>
      <protection/>
    </xf>
    <xf numFmtId="0" fontId="1" fillId="0" borderId="0" xfId="44" applyFont="1" applyFill="1" applyAlignment="1">
      <alignment horizontal="distributed" vertical="center"/>
      <protection/>
    </xf>
    <xf numFmtId="0" fontId="1" fillId="0" borderId="11" xfId="44" applyFont="1" applyFill="1" applyBorder="1" applyAlignment="1">
      <alignment horizontal="distributed" vertical="center"/>
      <protection/>
    </xf>
    <xf numFmtId="0" fontId="8" fillId="0" borderId="0" xfId="44" applyFont="1" applyFill="1" applyAlignment="1">
      <alignment horizontal="distributed" vertical="center"/>
      <protection/>
    </xf>
    <xf numFmtId="0" fontId="9" fillId="0" borderId="0" xfId="44" applyFont="1" applyFill="1" applyBorder="1" applyAlignment="1">
      <alignment horizontal="distributed" vertical="center"/>
      <protection/>
    </xf>
    <xf numFmtId="0" fontId="9" fillId="0" borderId="11" xfId="44" applyFont="1" applyFill="1" applyBorder="1" applyAlignment="1">
      <alignment horizontal="distributed" vertical="center"/>
      <protection/>
    </xf>
    <xf numFmtId="0" fontId="1" fillId="0" borderId="1" xfId="44" applyFont="1" applyFill="1" applyBorder="1" applyAlignment="1">
      <alignment horizontal="distributed" vertical="center"/>
      <protection/>
    </xf>
    <xf numFmtId="0" fontId="1" fillId="0" borderId="28" xfId="44" applyFont="1" applyFill="1" applyBorder="1" applyAlignment="1">
      <alignment horizontal="distributed" vertical="center"/>
      <protection/>
    </xf>
    <xf numFmtId="0" fontId="1" fillId="0" borderId="3" xfId="44" applyFont="1" applyFill="1" applyBorder="1" applyAlignment="1">
      <alignment horizontal="distributed" vertical="center"/>
      <protection/>
    </xf>
    <xf numFmtId="0" fontId="1" fillId="0" borderId="0" xfId="44" applyFont="1" applyFill="1" applyAlignment="1">
      <alignment horizontal="right" vertical="center"/>
      <protection/>
    </xf>
    <xf numFmtId="0" fontId="1" fillId="0" borderId="11" xfId="44" applyFont="1" applyFill="1" applyBorder="1" applyAlignment="1">
      <alignment horizontal="right" vertical="center"/>
      <protection/>
    </xf>
    <xf numFmtId="0" fontId="1" fillId="0" borderId="0" xfId="44" applyFont="1" applyFill="1" applyBorder="1" applyAlignment="1">
      <alignment horizontal="distributed" vertical="center"/>
      <protection/>
    </xf>
    <xf numFmtId="0" fontId="10" fillId="0" borderId="0" xfId="44" applyFont="1" applyFill="1" applyBorder="1" applyAlignment="1">
      <alignment horizontal="distributed" vertical="center"/>
      <protection/>
    </xf>
    <xf numFmtId="0" fontId="10" fillId="0" borderId="11" xfId="44" applyFont="1" applyFill="1" applyBorder="1" applyAlignment="1">
      <alignment horizontal="distributed" vertical="center"/>
      <protection/>
    </xf>
    <xf numFmtId="0" fontId="10" fillId="0" borderId="5" xfId="44" applyFont="1" applyFill="1" applyBorder="1" applyAlignment="1">
      <alignment horizontal="distributed" vertical="center"/>
      <protection/>
    </xf>
    <xf numFmtId="0" fontId="10" fillId="0" borderId="0" xfId="44" applyFont="1" applyFill="1" applyAlignment="1">
      <alignment horizontal="distributed" vertical="center"/>
      <protection/>
    </xf>
    <xf numFmtId="0" fontId="1" fillId="0" borderId="6" xfId="44" applyFont="1" applyFill="1" applyBorder="1" applyAlignment="1">
      <alignment horizontal="distributed" vertical="center"/>
      <protection/>
    </xf>
    <xf numFmtId="0" fontId="1" fillId="0" borderId="7" xfId="44" applyFont="1" applyFill="1" applyBorder="1" applyAlignment="1">
      <alignment horizontal="distributed" vertical="center"/>
      <protection/>
    </xf>
    <xf numFmtId="0" fontId="1" fillId="0" borderId="5" xfId="44" applyFont="1" applyFill="1" applyBorder="1" applyAlignment="1">
      <alignment horizontal="distributed" vertical="center"/>
      <protection/>
    </xf>
    <xf numFmtId="0" fontId="1" fillId="0" borderId="12" xfId="44" applyFont="1" applyFill="1" applyBorder="1" applyAlignment="1">
      <alignment horizontal="distributed" vertical="center"/>
      <protection/>
    </xf>
    <xf numFmtId="0" fontId="1" fillId="0" borderId="13" xfId="44" applyFont="1" applyFill="1" applyBorder="1" applyAlignment="1">
      <alignment horizontal="distributed" vertical="center"/>
      <protection/>
    </xf>
    <xf numFmtId="0" fontId="10" fillId="0" borderId="6" xfId="44" applyFont="1" applyFill="1" applyBorder="1" applyAlignment="1">
      <alignment horizontal="distributed" vertical="center"/>
      <protection/>
    </xf>
    <xf numFmtId="0" fontId="10" fillId="0" borderId="7" xfId="44" applyFont="1" applyFill="1" applyBorder="1" applyAlignment="1">
      <alignment horizontal="distributed" vertical="center"/>
      <protection/>
    </xf>
    <xf numFmtId="0" fontId="10" fillId="0" borderId="9" xfId="44" applyFont="1" applyFill="1" applyBorder="1" applyAlignment="1">
      <alignment horizontal="distributed" vertical="center"/>
      <protection/>
    </xf>
    <xf numFmtId="0" fontId="10" fillId="0" borderId="12" xfId="44" applyFont="1" applyFill="1" applyBorder="1" applyAlignment="1">
      <alignment horizontal="distributed" vertical="center"/>
      <protection/>
    </xf>
    <xf numFmtId="0" fontId="10" fillId="0" borderId="13" xfId="44" applyFont="1" applyFill="1" applyBorder="1" applyAlignment="1">
      <alignment horizontal="distributed" vertical="center"/>
      <protection/>
    </xf>
    <xf numFmtId="0" fontId="10" fillId="0" borderId="15" xfId="44" applyFont="1" applyFill="1" applyBorder="1" applyAlignment="1">
      <alignment horizontal="distributed" vertical="center"/>
      <protection/>
    </xf>
    <xf numFmtId="0" fontId="1" fillId="0" borderId="0" xfId="44" applyFont="1" applyFill="1" applyBorder="1" applyAlignment="1">
      <alignment horizontal="left" vertical="center" wrapText="1"/>
      <protection/>
    </xf>
    <xf numFmtId="0" fontId="1" fillId="0" borderId="11" xfId="44" applyFont="1" applyFill="1" applyBorder="1" applyAlignment="1">
      <alignment horizontal="left" vertical="center" wrapText="1"/>
      <protection/>
    </xf>
    <xf numFmtId="0" fontId="9" fillId="0" borderId="0" xfId="44" applyFont="1" applyFill="1" applyAlignment="1">
      <alignment horizontal="distributed" vertical="center"/>
      <protection/>
    </xf>
    <xf numFmtId="0" fontId="0" fillId="0" borderId="11" xfId="44" applyFont="1" applyBorder="1" applyAlignment="1">
      <alignment horizontal="distributed" vertical="center"/>
      <protection/>
    </xf>
    <xf numFmtId="0" fontId="1" fillId="0" borderId="32" xfId="44" applyFont="1" applyFill="1" applyBorder="1" applyAlignment="1">
      <alignment horizontal="distributed" vertical="center"/>
      <protection/>
    </xf>
    <xf numFmtId="0" fontId="1" fillId="0" borderId="33" xfId="44" applyFont="1" applyFill="1" applyBorder="1" applyAlignment="1">
      <alignment horizontal="distributed" vertical="center"/>
      <protection/>
    </xf>
    <xf numFmtId="0" fontId="1" fillId="0" borderId="22" xfId="44" applyFont="1" applyFill="1" applyBorder="1" applyAlignment="1">
      <alignment horizontal="distributed" vertical="center"/>
      <protection/>
    </xf>
    <xf numFmtId="0" fontId="1" fillId="0" borderId="18" xfId="45" applyFont="1" applyFill="1" applyBorder="1" applyAlignment="1">
      <alignment horizontal="center" vertical="center"/>
      <protection/>
    </xf>
    <xf numFmtId="0" fontId="1" fillId="0" borderId="17" xfId="45" applyFont="1" applyFill="1" applyBorder="1" applyAlignment="1">
      <alignment horizontal="center" vertical="center"/>
      <protection/>
    </xf>
    <xf numFmtId="38" fontId="1" fillId="0" borderId="16" xfId="17" applyFont="1" applyFill="1" applyBorder="1" applyAlignment="1">
      <alignment horizontal="center" vertical="center"/>
    </xf>
    <xf numFmtId="38" fontId="1" fillId="0" borderId="16" xfId="17" applyFont="1" applyFill="1" applyBorder="1" applyAlignment="1">
      <alignment horizontal="distributed" vertical="center"/>
    </xf>
    <xf numFmtId="0" fontId="1" fillId="0" borderId="16" xfId="45" applyFont="1" applyFill="1" applyBorder="1" applyAlignment="1">
      <alignment horizontal="distributed" vertical="center"/>
      <protection/>
    </xf>
    <xf numFmtId="0" fontId="20" fillId="0" borderId="28" xfId="45" applyFont="1" applyFill="1" applyBorder="1" applyAlignment="1">
      <alignment horizontal="distributed" vertical="center"/>
      <protection/>
    </xf>
    <xf numFmtId="0" fontId="20" fillId="0" borderId="3" xfId="45" applyFont="1" applyFill="1" applyBorder="1" applyAlignment="1">
      <alignment horizontal="distributed" vertical="center"/>
      <protection/>
    </xf>
    <xf numFmtId="41" fontId="1" fillId="0" borderId="20" xfId="17" applyNumberFormat="1" applyFont="1" applyFill="1" applyBorder="1" applyAlignment="1">
      <alignment horizontal="center" vertical="center"/>
    </xf>
    <xf numFmtId="41" fontId="1" fillId="0" borderId="17" xfId="17" applyNumberFormat="1" applyFont="1" applyFill="1" applyBorder="1" applyAlignment="1">
      <alignment horizontal="center" vertical="center"/>
    </xf>
    <xf numFmtId="0" fontId="1" fillId="0" borderId="1" xfId="17" applyNumberFormat="1" applyFont="1" applyFill="1" applyBorder="1" applyAlignment="1">
      <alignment horizontal="distributed" vertical="center"/>
    </xf>
    <xf numFmtId="0" fontId="15" fillId="0" borderId="28" xfId="46" applyNumberFormat="1" applyFont="1" applyFill="1" applyBorder="1" applyAlignment="1">
      <alignment horizontal="distributed" vertical="center"/>
      <protection/>
    </xf>
    <xf numFmtId="0" fontId="15" fillId="0" borderId="25" xfId="46" applyNumberFormat="1" applyFont="1" applyFill="1" applyBorder="1" applyAlignment="1">
      <alignment horizontal="distributed" vertical="center"/>
      <protection/>
    </xf>
    <xf numFmtId="0" fontId="10" fillId="0" borderId="1" xfId="17" applyNumberFormat="1" applyFont="1" applyFill="1" applyBorder="1" applyAlignment="1">
      <alignment horizontal="distributed" vertical="center"/>
    </xf>
    <xf numFmtId="0" fontId="10" fillId="0" borderId="28" xfId="46" applyNumberFormat="1" applyFont="1" applyFill="1" applyBorder="1" applyAlignment="1">
      <alignment horizontal="distributed" vertical="center"/>
      <protection/>
    </xf>
    <xf numFmtId="0" fontId="10" fillId="0" borderId="3" xfId="46" applyNumberFormat="1" applyFont="1" applyFill="1" applyBorder="1" applyAlignment="1">
      <alignment horizontal="distributed" vertical="center"/>
      <protection/>
    </xf>
    <xf numFmtId="38" fontId="1" fillId="0" borderId="38" xfId="17" applyFont="1" applyBorder="1" applyAlignment="1">
      <alignment horizontal="distributed" vertical="center"/>
    </xf>
    <xf numFmtId="38" fontId="10" fillId="0" borderId="5" xfId="17" applyFont="1" applyFill="1" applyBorder="1" applyAlignment="1">
      <alignment horizontal="distributed" vertical="center"/>
    </xf>
    <xf numFmtId="0" fontId="0" fillId="0" borderId="11" xfId="47" applyFill="1" applyBorder="1" applyAlignment="1">
      <alignment horizontal="distributed" vertical="center"/>
      <protection/>
    </xf>
    <xf numFmtId="0" fontId="12" fillId="0" borderId="11" xfId="47" applyFont="1" applyFill="1" applyBorder="1" applyAlignment="1">
      <alignment horizontal="distributed" vertical="center"/>
      <protection/>
    </xf>
    <xf numFmtId="38" fontId="25" fillId="0" borderId="5" xfId="17" applyFont="1" applyFill="1" applyBorder="1" applyAlignment="1">
      <alignment horizontal="distributed" vertical="center"/>
    </xf>
    <xf numFmtId="38" fontId="10" fillId="0" borderId="11" xfId="17" applyFont="1" applyFill="1" applyBorder="1" applyAlignment="1">
      <alignment horizontal="distributed" vertical="center"/>
    </xf>
    <xf numFmtId="38" fontId="1" fillId="0" borderId="20" xfId="17" applyFont="1" applyFill="1" applyBorder="1" applyAlignment="1">
      <alignment horizontal="distributed" vertical="center"/>
    </xf>
    <xf numFmtId="0" fontId="0" fillId="0" borderId="17" xfId="47" applyFill="1" applyBorder="1" applyAlignment="1">
      <alignment horizontal="distributed" vertical="center"/>
      <protection/>
    </xf>
    <xf numFmtId="0" fontId="8" fillId="0" borderId="11" xfId="47" applyFont="1" applyFill="1" applyBorder="1" applyAlignment="1">
      <alignment horizontal="distributed" vertical="center"/>
      <protection/>
    </xf>
    <xf numFmtId="38" fontId="1" fillId="0" borderId="19" xfId="17" applyFont="1" applyFill="1" applyBorder="1" applyAlignment="1">
      <alignment horizontal="distributed" vertical="center" wrapText="1"/>
    </xf>
    <xf numFmtId="0" fontId="0" fillId="0" borderId="29" xfId="47" applyFill="1" applyBorder="1" applyAlignment="1">
      <alignment horizontal="distributed" vertical="center"/>
      <protection/>
    </xf>
    <xf numFmtId="0" fontId="0" fillId="0" borderId="12" xfId="47" applyFill="1" applyBorder="1" applyAlignment="1">
      <alignment horizontal="distributed" vertical="center"/>
      <protection/>
    </xf>
    <xf numFmtId="0" fontId="0" fillId="0" borderId="15" xfId="47" applyFill="1" applyBorder="1" applyAlignment="1">
      <alignment horizontal="distributed" vertical="center"/>
      <protection/>
    </xf>
    <xf numFmtId="38" fontId="1" fillId="0" borderId="6" xfId="17" applyFont="1" applyFill="1" applyBorder="1" applyAlignment="1">
      <alignment horizontal="distributed" vertical="center"/>
    </xf>
    <xf numFmtId="38" fontId="1" fillId="0" borderId="9" xfId="17" applyFont="1" applyFill="1" applyBorder="1" applyAlignment="1">
      <alignment horizontal="distributed" vertical="center"/>
    </xf>
    <xf numFmtId="0" fontId="0" fillId="0" borderId="28" xfId="47" applyFill="1" applyBorder="1" applyAlignment="1">
      <alignment horizontal="distributed" vertical="center"/>
      <protection/>
    </xf>
    <xf numFmtId="38" fontId="1" fillId="0" borderId="1" xfId="17" applyFont="1" applyFill="1" applyBorder="1" applyAlignment="1">
      <alignment horizontal="center" vertical="center"/>
    </xf>
    <xf numFmtId="0" fontId="15" fillId="0" borderId="28" xfId="48" applyFont="1" applyFill="1" applyBorder="1" applyAlignment="1">
      <alignment horizontal="center" vertical="center"/>
      <protection/>
    </xf>
    <xf numFmtId="0" fontId="15" fillId="0" borderId="3" xfId="48" applyFont="1" applyFill="1" applyBorder="1" applyAlignment="1">
      <alignment horizontal="center" vertical="center"/>
      <protection/>
    </xf>
    <xf numFmtId="38" fontId="8" fillId="0" borderId="0" xfId="17" applyFont="1" applyFill="1" applyBorder="1" applyAlignment="1">
      <alignment horizontal="distributed" vertical="center"/>
    </xf>
    <xf numFmtId="38" fontId="8" fillId="0" borderId="11" xfId="17" applyFont="1" applyFill="1" applyBorder="1" applyAlignment="1">
      <alignment horizontal="distributed" vertical="center"/>
    </xf>
    <xf numFmtId="38" fontId="1" fillId="0" borderId="19" xfId="17" applyFont="1" applyFill="1" applyBorder="1" applyAlignment="1">
      <alignment horizontal="distributed" vertical="center"/>
    </xf>
    <xf numFmtId="0" fontId="15" fillId="0" borderId="27" xfId="48" applyFont="1" applyFill="1" applyBorder="1" applyAlignment="1">
      <alignment horizontal="distributed" vertical="center"/>
      <protection/>
    </xf>
    <xf numFmtId="0" fontId="15" fillId="0" borderId="29" xfId="48" applyFont="1" applyFill="1" applyBorder="1" applyAlignment="1">
      <alignment horizontal="distributed" vertical="center"/>
      <protection/>
    </xf>
    <xf numFmtId="38" fontId="1" fillId="0" borderId="28" xfId="17" applyFont="1" applyFill="1" applyBorder="1" applyAlignment="1">
      <alignment horizontal="center" vertical="center"/>
    </xf>
    <xf numFmtId="38" fontId="1" fillId="0" borderId="3" xfId="17" applyFont="1" applyFill="1" applyBorder="1" applyAlignment="1">
      <alignment horizontal="center" vertical="center"/>
    </xf>
    <xf numFmtId="0" fontId="15" fillId="0" borderId="13" xfId="48" applyFont="1" applyFill="1" applyBorder="1" applyAlignment="1">
      <alignment horizontal="distributed" vertical="center"/>
      <protection/>
    </xf>
    <xf numFmtId="0" fontId="15" fillId="0" borderId="15" xfId="48" applyFont="1" applyFill="1" applyBorder="1" applyAlignment="1">
      <alignment horizontal="distributed" vertical="center"/>
      <protection/>
    </xf>
    <xf numFmtId="38" fontId="1" fillId="0" borderId="5" xfId="17" applyFont="1" applyFill="1" applyBorder="1" applyAlignment="1">
      <alignment horizontal="distributed" vertical="center"/>
    </xf>
    <xf numFmtId="0" fontId="15" fillId="0" borderId="0" xfId="48" applyFont="1" applyFill="1" applyBorder="1" applyAlignment="1">
      <alignment horizontal="distributed" vertical="center"/>
      <protection/>
    </xf>
    <xf numFmtId="0" fontId="15" fillId="0" borderId="11" xfId="48" applyFont="1" applyFill="1" applyBorder="1" applyAlignment="1">
      <alignment horizontal="distributed" vertical="center"/>
      <protection/>
    </xf>
    <xf numFmtId="38" fontId="1" fillId="0" borderId="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5" xfId="17" applyFont="1" applyFill="1" applyBorder="1" applyAlignment="1">
      <alignment horizontal="center" vertical="distributed" textRotation="255"/>
    </xf>
    <xf numFmtId="38" fontId="1" fillId="0" borderId="11" xfId="17" applyFont="1" applyFill="1" applyBorder="1" applyAlignment="1">
      <alignment horizontal="center" vertical="center"/>
    </xf>
    <xf numFmtId="38" fontId="1" fillId="0" borderId="29"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15" xfId="17" applyFont="1" applyFill="1" applyBorder="1" applyAlignment="1">
      <alignment horizontal="distributed" vertical="center"/>
    </xf>
    <xf numFmtId="38" fontId="1" fillId="0" borderId="1" xfId="17" applyFont="1" applyFill="1" applyBorder="1" applyAlignment="1">
      <alignment horizontal="center" vertical="center" wrapText="1"/>
    </xf>
    <xf numFmtId="38" fontId="1" fillId="0" borderId="3" xfId="17" applyFont="1" applyFill="1" applyBorder="1" applyAlignment="1">
      <alignment horizontal="center" vertical="center" wrapText="1"/>
    </xf>
    <xf numFmtId="38" fontId="1" fillId="0" borderId="1" xfId="17" applyFont="1" applyFill="1" applyBorder="1" applyAlignment="1">
      <alignment horizontal="center"/>
    </xf>
    <xf numFmtId="38" fontId="1" fillId="0" borderId="28" xfId="17" applyFont="1" applyFill="1" applyBorder="1" applyAlignment="1">
      <alignment horizontal="center"/>
    </xf>
    <xf numFmtId="38" fontId="1" fillId="0" borderId="3" xfId="17" applyFont="1" applyFill="1" applyBorder="1" applyAlignment="1">
      <alignment horizontal="center"/>
    </xf>
    <xf numFmtId="0" fontId="1" fillId="0" borderId="20" xfId="49" applyFont="1" applyFill="1" applyBorder="1" applyAlignment="1">
      <alignment horizontal="center" vertical="center" wrapText="1"/>
      <protection/>
    </xf>
    <xf numFmtId="0" fontId="0" fillId="0" borderId="18" xfId="49" applyFill="1" applyBorder="1" applyAlignment="1">
      <alignment horizontal="center" vertical="center" wrapText="1"/>
      <protection/>
    </xf>
    <xf numFmtId="0" fontId="0" fillId="0" borderId="17" xfId="49" applyFill="1" applyBorder="1" applyAlignment="1">
      <alignment horizontal="center" vertical="center" wrapText="1"/>
      <protection/>
    </xf>
    <xf numFmtId="0" fontId="0" fillId="0" borderId="33" xfId="49" applyFill="1" applyBorder="1" applyAlignment="1">
      <alignment horizontal="center" vertical="center"/>
      <protection/>
    </xf>
    <xf numFmtId="0" fontId="0" fillId="0" borderId="22" xfId="49" applyFill="1" applyBorder="1" applyAlignment="1">
      <alignment horizontal="center" vertical="center"/>
      <protection/>
    </xf>
    <xf numFmtId="0" fontId="0" fillId="0" borderId="28" xfId="49" applyFill="1" applyBorder="1" applyAlignment="1">
      <alignment horizontal="distributed" vertical="center"/>
      <protection/>
    </xf>
    <xf numFmtId="0" fontId="0" fillId="0" borderId="3" xfId="49" applyFill="1" applyBorder="1" applyAlignment="1">
      <alignment horizontal="distributed" vertical="center"/>
      <protection/>
    </xf>
    <xf numFmtId="38" fontId="1" fillId="0" borderId="32" xfId="17" applyFont="1" applyFill="1" applyBorder="1" applyAlignment="1">
      <alignment horizontal="distributed" vertical="center"/>
    </xf>
    <xf numFmtId="0" fontId="0" fillId="0" borderId="33" xfId="49" applyFill="1" applyBorder="1" applyAlignment="1">
      <alignment horizontal="distributed" vertical="center"/>
      <protection/>
    </xf>
    <xf numFmtId="0" fontId="0" fillId="0" borderId="22" xfId="49" applyFill="1" applyBorder="1" applyAlignment="1">
      <alignment horizontal="distributed" vertical="center"/>
      <protection/>
    </xf>
    <xf numFmtId="0" fontId="0" fillId="0" borderId="18" xfId="49" applyFill="1" applyBorder="1" applyAlignment="1">
      <alignment horizontal="center" vertical="center"/>
      <protection/>
    </xf>
    <xf numFmtId="0" fontId="0" fillId="0" borderId="17" xfId="49" applyFill="1" applyBorder="1" applyAlignment="1">
      <alignment horizontal="center" vertical="center"/>
      <protection/>
    </xf>
    <xf numFmtId="0" fontId="16" fillId="0" borderId="11" xfId="49" applyFont="1" applyFill="1" applyBorder="1" applyAlignment="1">
      <alignment/>
      <protection/>
    </xf>
    <xf numFmtId="0" fontId="16" fillId="0" borderId="11" xfId="49" applyFont="1" applyFill="1" applyBorder="1" applyAlignment="1">
      <alignment horizontal="distributed" vertical="center"/>
      <protection/>
    </xf>
    <xf numFmtId="38" fontId="8" fillId="0" borderId="19" xfId="17" applyFont="1" applyFill="1" applyBorder="1" applyAlignment="1">
      <alignment horizontal="center" vertical="center"/>
    </xf>
    <xf numFmtId="38" fontId="8" fillId="0" borderId="29" xfId="17" applyFont="1" applyFill="1" applyBorder="1" applyAlignment="1">
      <alignment horizontal="center" vertical="center"/>
    </xf>
    <xf numFmtId="38" fontId="8" fillId="0" borderId="5" xfId="17" applyFont="1" applyFill="1" applyBorder="1" applyAlignment="1">
      <alignment horizontal="center" vertical="center"/>
    </xf>
    <xf numFmtId="38" fontId="8" fillId="0" borderId="11" xfId="17" applyFont="1" applyFill="1" applyBorder="1" applyAlignment="1">
      <alignment horizontal="center" vertical="center"/>
    </xf>
    <xf numFmtId="38" fontId="8" fillId="0" borderId="12" xfId="17" applyFont="1" applyFill="1" applyBorder="1" applyAlignment="1">
      <alignment horizontal="center" vertical="center"/>
    </xf>
    <xf numFmtId="38" fontId="8" fillId="0" borderId="15" xfId="17" applyFont="1" applyFill="1" applyBorder="1" applyAlignment="1">
      <alignment horizontal="center" vertical="center"/>
    </xf>
    <xf numFmtId="38" fontId="8" fillId="0" borderId="20" xfId="17" applyFont="1" applyFill="1" applyBorder="1" applyAlignment="1">
      <alignment horizontal="center" vertical="center" shrinkToFit="1"/>
    </xf>
    <xf numFmtId="38" fontId="8" fillId="0" borderId="18" xfId="17" applyFont="1" applyFill="1" applyBorder="1" applyAlignment="1">
      <alignment horizontal="center" vertical="center" shrinkToFit="1"/>
    </xf>
    <xf numFmtId="38" fontId="8" fillId="0" borderId="17" xfId="17" applyFont="1" applyFill="1" applyBorder="1" applyAlignment="1">
      <alignment horizontal="center" vertical="center" shrinkToFit="1"/>
    </xf>
    <xf numFmtId="38" fontId="1" fillId="0" borderId="2" xfId="17" applyFont="1" applyFill="1" applyBorder="1" applyAlignment="1">
      <alignment horizontal="center" vertical="center"/>
    </xf>
    <xf numFmtId="0" fontId="1" fillId="0" borderId="2" xfId="50" applyFont="1" applyFill="1" applyBorder="1" applyAlignment="1">
      <alignment horizontal="center" vertical="center"/>
      <protection/>
    </xf>
    <xf numFmtId="0" fontId="0" fillId="0" borderId="17" xfId="50" applyFill="1" applyBorder="1" applyAlignment="1">
      <alignment horizontal="center" vertical="center"/>
      <protection/>
    </xf>
    <xf numFmtId="38" fontId="1" fillId="0" borderId="33" xfId="17" applyFont="1" applyFill="1" applyBorder="1" applyAlignment="1">
      <alignment horizontal="center" vertical="center"/>
    </xf>
    <xf numFmtId="0" fontId="0" fillId="0" borderId="28" xfId="50" applyFill="1" applyBorder="1" applyAlignment="1">
      <alignment horizontal="distributed" vertical="center"/>
      <protection/>
    </xf>
    <xf numFmtId="0" fontId="0" fillId="0" borderId="3" xfId="50" applyFill="1" applyBorder="1" applyAlignment="1">
      <alignment horizontal="distributed" vertical="center"/>
      <protection/>
    </xf>
    <xf numFmtId="0" fontId="0" fillId="0" borderId="33" xfId="50" applyFill="1" applyBorder="1" applyAlignment="1">
      <alignment horizontal="distributed" vertical="center"/>
      <protection/>
    </xf>
    <xf numFmtId="0" fontId="0" fillId="0" borderId="22" xfId="50" applyFill="1" applyBorder="1" applyAlignment="1">
      <alignment horizontal="distributed" vertical="center"/>
      <protection/>
    </xf>
    <xf numFmtId="0" fontId="0" fillId="0" borderId="33" xfId="50" applyFill="1" applyBorder="1" applyAlignment="1">
      <alignment horizontal="center" vertical="center"/>
      <protection/>
    </xf>
    <xf numFmtId="0" fontId="0" fillId="0" borderId="22" xfId="50" applyFill="1" applyBorder="1" applyAlignment="1">
      <alignment horizontal="center" vertical="center"/>
      <protection/>
    </xf>
    <xf numFmtId="38" fontId="1" fillId="0" borderId="17" xfId="17" applyFont="1" applyBorder="1" applyAlignment="1">
      <alignment horizontal="center" vertical="center"/>
    </xf>
    <xf numFmtId="38" fontId="1" fillId="0" borderId="2" xfId="17" applyFont="1" applyBorder="1" applyAlignment="1">
      <alignment horizontal="center" vertical="center"/>
    </xf>
    <xf numFmtId="38" fontId="1" fillId="0" borderId="2" xfId="17" applyFont="1" applyBorder="1" applyAlignment="1">
      <alignment horizontal="distributed" vertical="center"/>
    </xf>
    <xf numFmtId="0" fontId="1" fillId="0" borderId="32" xfId="51" applyFont="1" applyBorder="1" applyAlignment="1">
      <alignment horizontal="center" vertical="center"/>
      <protection/>
    </xf>
    <xf numFmtId="0" fontId="1" fillId="0" borderId="33" xfId="51" applyFont="1" applyBorder="1" applyAlignment="1">
      <alignment horizontal="center" vertical="center"/>
      <protection/>
    </xf>
    <xf numFmtId="0" fontId="1" fillId="0" borderId="22" xfId="51" applyFont="1" applyBorder="1" applyAlignment="1">
      <alignment horizontal="center" vertical="center"/>
      <protection/>
    </xf>
    <xf numFmtId="38" fontId="8" fillId="0" borderId="0" xfId="17" applyFont="1" applyAlignment="1">
      <alignment horizontal="right" vertical="center"/>
    </xf>
    <xf numFmtId="38" fontId="8" fillId="0" borderId="0" xfId="17" applyFont="1" applyBorder="1" applyAlignment="1">
      <alignment horizontal="right" vertical="center"/>
    </xf>
    <xf numFmtId="0" fontId="0" fillId="0" borderId="28" xfId="51" applyBorder="1" applyAlignment="1">
      <alignment horizontal="center" vertical="center"/>
      <protection/>
    </xf>
    <xf numFmtId="0" fontId="0" fillId="0" borderId="3" xfId="51" applyBorder="1" applyAlignment="1">
      <alignment horizontal="center" vertical="center"/>
      <protection/>
    </xf>
    <xf numFmtId="38" fontId="8" fillId="0" borderId="0" xfId="17" applyFont="1" applyBorder="1" applyAlignment="1">
      <alignment horizontal="left" vertical="center"/>
    </xf>
    <xf numFmtId="38" fontId="1" fillId="0" borderId="23" xfId="17" applyFont="1" applyBorder="1" applyAlignment="1">
      <alignment horizontal="distributed" vertical="center"/>
    </xf>
    <xf numFmtId="0" fontId="0" fillId="0" borderId="17" xfId="51" applyBorder="1" applyAlignment="1">
      <alignment horizontal="distributed" vertical="center"/>
      <protection/>
    </xf>
    <xf numFmtId="38" fontId="1" fillId="0" borderId="23" xfId="17" applyFont="1" applyBorder="1" applyAlignment="1">
      <alignment horizontal="distributed" vertical="center" wrapText="1"/>
    </xf>
    <xf numFmtId="0" fontId="0" fillId="0" borderId="17" xfId="51" applyBorder="1" applyAlignment="1">
      <alignment horizontal="distributed" vertical="center" wrapText="1"/>
      <protection/>
    </xf>
    <xf numFmtId="0" fontId="1" fillId="0" borderId="5" xfId="51" applyFont="1" applyBorder="1" applyAlignment="1">
      <alignment horizontal="center" vertical="center" wrapText="1"/>
      <protection/>
    </xf>
    <xf numFmtId="0" fontId="1" fillId="0" borderId="12" xfId="51" applyFont="1" applyBorder="1" applyAlignment="1">
      <alignment horizontal="center" vertical="center" wrapText="1"/>
      <protection/>
    </xf>
    <xf numFmtId="38" fontId="1" fillId="0" borderId="27" xfId="17" applyFont="1" applyBorder="1" applyAlignment="1">
      <alignment horizontal="center" vertical="center" wrapText="1"/>
    </xf>
    <xf numFmtId="38" fontId="1" fillId="0" borderId="0" xfId="17" applyFont="1" applyBorder="1" applyAlignment="1">
      <alignment horizontal="center" vertical="center" wrapText="1"/>
    </xf>
    <xf numFmtId="38" fontId="1" fillId="0" borderId="13" xfId="17" applyFont="1" applyBorder="1" applyAlignment="1">
      <alignment horizontal="center" vertical="center" wrapText="1"/>
    </xf>
    <xf numFmtId="0" fontId="1" fillId="0" borderId="2" xfId="51" applyFont="1" applyBorder="1" applyAlignment="1">
      <alignment horizontal="center"/>
      <protection/>
    </xf>
    <xf numFmtId="0" fontId="0" fillId="0" borderId="17" xfId="52" applyBorder="1" applyAlignment="1">
      <alignment horizontal="distributed" vertical="center"/>
      <protection/>
    </xf>
  </cellXfs>
  <cellStyles count="41">
    <cellStyle name="Normal" xfId="0"/>
    <cellStyle name="Percent" xfId="15"/>
    <cellStyle name="Hyperlink" xfId="16"/>
    <cellStyle name="Comma [0]" xfId="17"/>
    <cellStyle name="Comma" xfId="18"/>
    <cellStyle name="Currency [0]" xfId="19"/>
    <cellStyle name="Currency" xfId="20"/>
    <cellStyle name="標準_02-05-s55" xfId="21"/>
    <cellStyle name="標準_02-20-s55" xfId="22"/>
    <cellStyle name="標準_03-01-s55" xfId="23"/>
    <cellStyle name="標準_04-01-s55" xfId="24"/>
    <cellStyle name="標準_04-02-s55" xfId="25"/>
    <cellStyle name="標準_04-09-s55" xfId="26"/>
    <cellStyle name="標準_04-19-s55" xfId="27"/>
    <cellStyle name="標準_05-01-s55" xfId="28"/>
    <cellStyle name="標準_06-05-s55" xfId="29"/>
    <cellStyle name="標準_07-05-s55" xfId="30"/>
    <cellStyle name="標準_07-07-s55" xfId="31"/>
    <cellStyle name="標準_08-16-s55" xfId="32"/>
    <cellStyle name="標準_09-03-s55" xfId="33"/>
    <cellStyle name="標準_09-11-s55" xfId="34"/>
    <cellStyle name="標準_10-06-s55" xfId="35"/>
    <cellStyle name="標準_11-01-s55" xfId="36"/>
    <cellStyle name="標準_11-05-s55" xfId="37"/>
    <cellStyle name="標準_12-01-s55" xfId="38"/>
    <cellStyle name="標準_12-14-s55" xfId="39"/>
    <cellStyle name="標準_12-15-s55" xfId="40"/>
    <cellStyle name="標準_13-01-s55" xfId="41"/>
    <cellStyle name="標準_13-01-s56" xfId="42"/>
    <cellStyle name="標準_13-02-s55" xfId="43"/>
    <cellStyle name="標準_14-12-s55" xfId="44"/>
    <cellStyle name="標準_15-13-s55" xfId="45"/>
    <cellStyle name="標準_15-14-s55" xfId="46"/>
    <cellStyle name="標準_16-07-s55" xfId="47"/>
    <cellStyle name="標準_17-04-s55" xfId="48"/>
    <cellStyle name="標準_18-02-s55" xfId="49"/>
    <cellStyle name="標準_18-03-s55" xfId="50"/>
    <cellStyle name="標準_20-01-s55" xfId="51"/>
    <cellStyle name="標準_20-06-s55" xfId="52"/>
    <cellStyle name="標準_nenkan-S23-000"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5</xdr:row>
      <xdr:rowOff>76200</xdr:rowOff>
    </xdr:from>
    <xdr:to>
      <xdr:col>2</xdr:col>
      <xdr:colOff>76200</xdr:colOff>
      <xdr:row>15</xdr:row>
      <xdr:rowOff>95250</xdr:rowOff>
    </xdr:to>
    <xdr:sp>
      <xdr:nvSpPr>
        <xdr:cNvPr id="1" name="AutoShape 1"/>
        <xdr:cNvSpPr>
          <a:spLocks/>
        </xdr:cNvSpPr>
      </xdr:nvSpPr>
      <xdr:spPr>
        <a:xfrm>
          <a:off x="809625" y="1190625"/>
          <a:ext cx="352425" cy="1924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10</xdr:row>
      <xdr:rowOff>104775</xdr:rowOff>
    </xdr:from>
    <xdr:ext cx="361950" cy="381000"/>
    <xdr:sp>
      <xdr:nvSpPr>
        <xdr:cNvPr id="2" name="TextBox 2"/>
        <xdr:cNvSpPr txBox="1">
          <a:spLocks noChangeArrowheads="1"/>
        </xdr:cNvSpPr>
      </xdr:nvSpPr>
      <xdr:spPr>
        <a:xfrm>
          <a:off x="361950" y="2171700"/>
          <a:ext cx="361950" cy="3810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魚類
</a:t>
          </a:r>
        </a:p>
      </xdr:txBody>
    </xdr:sp>
    <xdr:clientData/>
  </xdr:oneCellAnchor>
  <xdr:twoCellAnchor>
    <xdr:from>
      <xdr:col>1</xdr:col>
      <xdr:colOff>476250</xdr:colOff>
      <xdr:row>16</xdr:row>
      <xdr:rowOff>76200</xdr:rowOff>
    </xdr:from>
    <xdr:to>
      <xdr:col>1</xdr:col>
      <xdr:colOff>742950</xdr:colOff>
      <xdr:row>20</xdr:row>
      <xdr:rowOff>0</xdr:rowOff>
    </xdr:to>
    <xdr:sp>
      <xdr:nvSpPr>
        <xdr:cNvPr id="3" name="AutoShape 3"/>
        <xdr:cNvSpPr>
          <a:spLocks/>
        </xdr:cNvSpPr>
      </xdr:nvSpPr>
      <xdr:spPr>
        <a:xfrm>
          <a:off x="800100" y="3286125"/>
          <a:ext cx="2667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66675</xdr:colOff>
      <xdr:row>17</xdr:row>
      <xdr:rowOff>180975</xdr:rowOff>
    </xdr:from>
    <xdr:ext cx="361950" cy="209550"/>
    <xdr:sp>
      <xdr:nvSpPr>
        <xdr:cNvPr id="4" name="TextBox 4"/>
        <xdr:cNvSpPr txBox="1">
          <a:spLocks noChangeArrowheads="1"/>
        </xdr:cNvSpPr>
      </xdr:nvSpPr>
      <xdr:spPr>
        <a:xfrm>
          <a:off x="390525" y="3581400"/>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貝類</a:t>
          </a:r>
        </a:p>
      </xdr:txBody>
    </xdr:sp>
    <xdr:clientData/>
  </xdr:oneCellAnchor>
  <xdr:twoCellAnchor>
    <xdr:from>
      <xdr:col>1</xdr:col>
      <xdr:colOff>571500</xdr:colOff>
      <xdr:row>20</xdr:row>
      <xdr:rowOff>114300</xdr:rowOff>
    </xdr:from>
    <xdr:to>
      <xdr:col>1</xdr:col>
      <xdr:colOff>714375</xdr:colOff>
      <xdr:row>23</xdr:row>
      <xdr:rowOff>142875</xdr:rowOff>
    </xdr:to>
    <xdr:sp>
      <xdr:nvSpPr>
        <xdr:cNvPr id="5" name="AutoShape 5"/>
        <xdr:cNvSpPr>
          <a:spLocks/>
        </xdr:cNvSpPr>
      </xdr:nvSpPr>
      <xdr:spPr>
        <a:xfrm>
          <a:off x="895350" y="4086225"/>
          <a:ext cx="14287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20</xdr:row>
      <xdr:rowOff>66675</xdr:rowOff>
    </xdr:from>
    <xdr:ext cx="400050" cy="704850"/>
    <xdr:sp>
      <xdr:nvSpPr>
        <xdr:cNvPr id="6" name="TextBox 6"/>
        <xdr:cNvSpPr txBox="1">
          <a:spLocks noChangeArrowheads="1"/>
        </xdr:cNvSpPr>
      </xdr:nvSpPr>
      <xdr:spPr>
        <a:xfrm>
          <a:off x="466725" y="4038600"/>
          <a:ext cx="400050" cy="704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その他の水産動物</a:t>
          </a:r>
        </a:p>
      </xdr:txBody>
    </xdr:sp>
    <xdr:clientData/>
  </xdr:oneCellAnchor>
  <xdr:twoCellAnchor>
    <xdr:from>
      <xdr:col>1</xdr:col>
      <xdr:colOff>552450</xdr:colOff>
      <xdr:row>24</xdr:row>
      <xdr:rowOff>85725</xdr:rowOff>
    </xdr:from>
    <xdr:to>
      <xdr:col>1</xdr:col>
      <xdr:colOff>714375</xdr:colOff>
      <xdr:row>27</xdr:row>
      <xdr:rowOff>76200</xdr:rowOff>
    </xdr:to>
    <xdr:sp>
      <xdr:nvSpPr>
        <xdr:cNvPr id="7" name="AutoShape 7"/>
        <xdr:cNvSpPr>
          <a:spLocks/>
        </xdr:cNvSpPr>
      </xdr:nvSpPr>
      <xdr:spPr>
        <a:xfrm>
          <a:off x="876300" y="4819650"/>
          <a:ext cx="16192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25</xdr:row>
      <xdr:rowOff>114300</xdr:rowOff>
    </xdr:from>
    <xdr:ext cx="361950" cy="209550"/>
    <xdr:sp>
      <xdr:nvSpPr>
        <xdr:cNvPr id="8" name="TextBox 8"/>
        <xdr:cNvSpPr txBox="1">
          <a:spLocks noChangeArrowheads="1"/>
        </xdr:cNvSpPr>
      </xdr:nvSpPr>
      <xdr:spPr>
        <a:xfrm>
          <a:off x="485775" y="5038725"/>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藻類</a:t>
          </a:r>
        </a:p>
      </xdr:txBody>
    </xdr:sp>
    <xdr:clientData/>
  </xdr:oneCellAnchor>
  <xdr:twoCellAnchor>
    <xdr:from>
      <xdr:col>5</xdr:col>
      <xdr:colOff>28575</xdr:colOff>
      <xdr:row>9</xdr:row>
      <xdr:rowOff>19050</xdr:rowOff>
    </xdr:from>
    <xdr:to>
      <xdr:col>5</xdr:col>
      <xdr:colOff>200025</xdr:colOff>
      <xdr:row>10</xdr:row>
      <xdr:rowOff>142875</xdr:rowOff>
    </xdr:to>
    <xdr:sp>
      <xdr:nvSpPr>
        <xdr:cNvPr id="9" name="AutoShape 9"/>
        <xdr:cNvSpPr>
          <a:spLocks/>
        </xdr:cNvSpPr>
      </xdr:nvSpPr>
      <xdr:spPr>
        <a:xfrm>
          <a:off x="3905250" y="1895475"/>
          <a:ext cx="171450" cy="314325"/>
        </a:xfrm>
        <a:prstGeom prst="righ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228600</xdr:rowOff>
    </xdr:from>
    <xdr:to>
      <xdr:col>11</xdr:col>
      <xdr:colOff>847725</xdr:colOff>
      <xdr:row>4</xdr:row>
      <xdr:rowOff>628650</xdr:rowOff>
    </xdr:to>
    <xdr:sp>
      <xdr:nvSpPr>
        <xdr:cNvPr id="1" name="AutoShape 1"/>
        <xdr:cNvSpPr>
          <a:spLocks/>
        </xdr:cNvSpPr>
      </xdr:nvSpPr>
      <xdr:spPr>
        <a:xfrm>
          <a:off x="7391400" y="933450"/>
          <a:ext cx="8382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4</xdr:row>
      <xdr:rowOff>238125</xdr:rowOff>
    </xdr:from>
    <xdr:to>
      <xdr:col>13</xdr:col>
      <xdr:colOff>847725</xdr:colOff>
      <xdr:row>4</xdr:row>
      <xdr:rowOff>638175</xdr:rowOff>
    </xdr:to>
    <xdr:sp>
      <xdr:nvSpPr>
        <xdr:cNvPr id="2" name="AutoShape 2"/>
        <xdr:cNvSpPr>
          <a:spLocks/>
        </xdr:cNvSpPr>
      </xdr:nvSpPr>
      <xdr:spPr>
        <a:xfrm>
          <a:off x="8658225" y="942975"/>
          <a:ext cx="8953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26</xdr:row>
      <xdr:rowOff>9525</xdr:rowOff>
    </xdr:from>
    <xdr:to>
      <xdr:col>8</xdr:col>
      <xdr:colOff>962025</xdr:colOff>
      <xdr:row>27</xdr:row>
      <xdr:rowOff>142875</xdr:rowOff>
    </xdr:to>
    <xdr:sp>
      <xdr:nvSpPr>
        <xdr:cNvPr id="1" name="AutoShape 1"/>
        <xdr:cNvSpPr>
          <a:spLocks/>
        </xdr:cNvSpPr>
      </xdr:nvSpPr>
      <xdr:spPr>
        <a:xfrm>
          <a:off x="5791200" y="4219575"/>
          <a:ext cx="904875" cy="285750"/>
        </a:xfrm>
        <a:prstGeom prst="bracket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4</xdr:row>
      <xdr:rowOff>85725</xdr:rowOff>
    </xdr:from>
    <xdr:to>
      <xdr:col>14</xdr:col>
      <xdr:colOff>800100</xdr:colOff>
      <xdr:row>4</xdr:row>
      <xdr:rowOff>523875</xdr:rowOff>
    </xdr:to>
    <xdr:sp>
      <xdr:nvSpPr>
        <xdr:cNvPr id="1" name="AutoShape 1"/>
        <xdr:cNvSpPr>
          <a:spLocks/>
        </xdr:cNvSpPr>
      </xdr:nvSpPr>
      <xdr:spPr>
        <a:xfrm>
          <a:off x="7086600" y="857250"/>
          <a:ext cx="733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885950"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486025"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00425"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24275"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05175"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24</xdr:row>
      <xdr:rowOff>38100</xdr:rowOff>
    </xdr:from>
    <xdr:to>
      <xdr:col>1</xdr:col>
      <xdr:colOff>314325</xdr:colOff>
      <xdr:row>43</xdr:row>
      <xdr:rowOff>142875</xdr:rowOff>
    </xdr:to>
    <xdr:sp>
      <xdr:nvSpPr>
        <xdr:cNvPr id="1" name="AutoShape 1"/>
        <xdr:cNvSpPr>
          <a:spLocks/>
        </xdr:cNvSpPr>
      </xdr:nvSpPr>
      <xdr:spPr>
        <a:xfrm>
          <a:off x="361950" y="4448175"/>
          <a:ext cx="152400" cy="3724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45</xdr:row>
      <xdr:rowOff>28575</xdr:rowOff>
    </xdr:from>
    <xdr:to>
      <xdr:col>1</xdr:col>
      <xdr:colOff>295275</xdr:colOff>
      <xdr:row>55</xdr:row>
      <xdr:rowOff>66675</xdr:rowOff>
    </xdr:to>
    <xdr:sp>
      <xdr:nvSpPr>
        <xdr:cNvPr id="2" name="AutoShape 2"/>
        <xdr:cNvSpPr>
          <a:spLocks/>
        </xdr:cNvSpPr>
      </xdr:nvSpPr>
      <xdr:spPr>
        <a:xfrm>
          <a:off x="428625" y="8439150"/>
          <a:ext cx="66675" cy="19431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56</xdr:row>
      <xdr:rowOff>180975</xdr:rowOff>
    </xdr:from>
    <xdr:to>
      <xdr:col>1</xdr:col>
      <xdr:colOff>285750</xdr:colOff>
      <xdr:row>68</xdr:row>
      <xdr:rowOff>0</xdr:rowOff>
    </xdr:to>
    <xdr:sp>
      <xdr:nvSpPr>
        <xdr:cNvPr id="3" name="AutoShape 3"/>
        <xdr:cNvSpPr>
          <a:spLocks/>
        </xdr:cNvSpPr>
      </xdr:nvSpPr>
      <xdr:spPr>
        <a:xfrm>
          <a:off x="447675" y="10687050"/>
          <a:ext cx="38100" cy="2105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33</xdr:row>
      <xdr:rowOff>28575</xdr:rowOff>
    </xdr:from>
    <xdr:to>
      <xdr:col>25</xdr:col>
      <xdr:colOff>609600</xdr:colOff>
      <xdr:row>33</xdr:row>
      <xdr:rowOff>295275</xdr:rowOff>
    </xdr:to>
    <xdr:sp>
      <xdr:nvSpPr>
        <xdr:cNvPr id="1" name="AutoShape 1"/>
        <xdr:cNvSpPr>
          <a:spLocks/>
        </xdr:cNvSpPr>
      </xdr:nvSpPr>
      <xdr:spPr>
        <a:xfrm>
          <a:off x="12125325" y="6362700"/>
          <a:ext cx="5524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27</xdr:row>
      <xdr:rowOff>28575</xdr:rowOff>
    </xdr:from>
    <xdr:to>
      <xdr:col>25</xdr:col>
      <xdr:colOff>609600</xdr:colOff>
      <xdr:row>27</xdr:row>
      <xdr:rowOff>295275</xdr:rowOff>
    </xdr:to>
    <xdr:sp>
      <xdr:nvSpPr>
        <xdr:cNvPr id="2" name="AutoShape 2"/>
        <xdr:cNvSpPr>
          <a:spLocks/>
        </xdr:cNvSpPr>
      </xdr:nvSpPr>
      <xdr:spPr>
        <a:xfrm>
          <a:off x="12125325" y="5057775"/>
          <a:ext cx="5524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2288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06"/>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1425</v>
      </c>
      <c r="B1" s="1"/>
      <c r="C1" s="1"/>
      <c r="D1" s="1"/>
      <c r="E1" s="1"/>
      <c r="F1" s="1"/>
    </row>
    <row r="2" spans="1:6" ht="12" customHeight="1">
      <c r="A2" s="1"/>
      <c r="B2" s="1"/>
      <c r="C2" s="1"/>
      <c r="D2" s="1"/>
      <c r="E2" s="1"/>
      <c r="F2" s="1"/>
    </row>
    <row r="3" spans="2:6" ht="12" customHeight="1">
      <c r="B3" s="1" t="s">
        <v>1638</v>
      </c>
      <c r="C3" s="1"/>
      <c r="E3" s="1"/>
      <c r="F3" s="1"/>
    </row>
    <row r="4" spans="2:6" ht="12" customHeight="1">
      <c r="B4" s="3" t="s">
        <v>1553</v>
      </c>
      <c r="C4" s="1" t="s">
        <v>1645</v>
      </c>
      <c r="E4" s="1"/>
      <c r="F4" s="1"/>
    </row>
    <row r="5" spans="2:3" ht="26.25" customHeight="1">
      <c r="B5" s="3" t="s">
        <v>1554</v>
      </c>
      <c r="C5" s="5" t="s">
        <v>1534</v>
      </c>
    </row>
    <row r="6" spans="2:6" ht="12" customHeight="1">
      <c r="B6" s="3" t="s">
        <v>1646</v>
      </c>
      <c r="C6" s="5" t="s">
        <v>1095</v>
      </c>
      <c r="E6" s="1"/>
      <c r="F6" s="1"/>
    </row>
    <row r="7" spans="2:6" ht="12" customHeight="1">
      <c r="B7" s="3"/>
      <c r="C7" s="5" t="s">
        <v>1664</v>
      </c>
      <c r="E7" s="1"/>
      <c r="F7" s="1"/>
    </row>
    <row r="8" spans="2:6" ht="12" customHeight="1">
      <c r="B8" s="3"/>
      <c r="C8" s="5" t="s">
        <v>1665</v>
      </c>
      <c r="E8" s="1"/>
      <c r="F8" s="1"/>
    </row>
    <row r="9" spans="2:6" ht="12" customHeight="1">
      <c r="B9" s="3"/>
      <c r="C9" s="5" t="s">
        <v>1666</v>
      </c>
      <c r="E9" s="1"/>
      <c r="F9" s="1"/>
    </row>
    <row r="10" spans="2:6" ht="12" customHeight="1">
      <c r="B10" s="3"/>
      <c r="C10" s="5" t="s">
        <v>1667</v>
      </c>
      <c r="E10" s="1"/>
      <c r="F10" s="1"/>
    </row>
    <row r="11" spans="2:6" ht="12" customHeight="1">
      <c r="B11" s="3"/>
      <c r="C11" s="5" t="s">
        <v>1668</v>
      </c>
      <c r="E11" s="1"/>
      <c r="F11" s="1"/>
    </row>
    <row r="12" spans="2:6" ht="12" customHeight="1">
      <c r="B12" s="3" t="s">
        <v>1555</v>
      </c>
      <c r="C12" s="4" t="s">
        <v>1423</v>
      </c>
      <c r="E12" s="1"/>
      <c r="F12" s="1"/>
    </row>
    <row r="13" spans="2:3" ht="12" customHeight="1">
      <c r="B13" s="3" t="s">
        <v>1556</v>
      </c>
      <c r="C13" s="5" t="s">
        <v>93</v>
      </c>
    </row>
    <row r="14" spans="2:3" ht="12" customHeight="1">
      <c r="B14" s="3"/>
      <c r="C14" s="5" t="s">
        <v>95</v>
      </c>
    </row>
    <row r="15" spans="2:3" ht="12" customHeight="1">
      <c r="B15" s="3"/>
      <c r="C15" s="5" t="s">
        <v>94</v>
      </c>
    </row>
    <row r="16" spans="2:3" ht="11.25" customHeight="1">
      <c r="B16" s="3"/>
      <c r="C16" s="5" t="s">
        <v>96</v>
      </c>
    </row>
    <row r="17" spans="2:3" ht="24.75" customHeight="1">
      <c r="B17" s="3" t="s">
        <v>1557</v>
      </c>
      <c r="C17" s="5" t="s">
        <v>97</v>
      </c>
    </row>
    <row r="18" spans="2:3" ht="24" customHeight="1">
      <c r="B18" s="3" t="s">
        <v>1558</v>
      </c>
      <c r="C18" s="5" t="s">
        <v>99</v>
      </c>
    </row>
    <row r="19" spans="2:6" ht="24.75" customHeight="1">
      <c r="B19" s="3" t="s">
        <v>1559</v>
      </c>
      <c r="C19" s="5" t="s">
        <v>101</v>
      </c>
      <c r="E19" s="1"/>
      <c r="F19" s="1"/>
    </row>
    <row r="20" spans="2:3" ht="12" customHeight="1">
      <c r="B20" s="1"/>
      <c r="C20" s="5"/>
    </row>
    <row r="21" spans="2:6" ht="12" customHeight="1">
      <c r="B21" s="1"/>
      <c r="C21" s="1" t="s">
        <v>1560</v>
      </c>
      <c r="F21" s="1"/>
    </row>
    <row r="22" spans="2:6" ht="12">
      <c r="B22" s="1"/>
      <c r="C22" s="1" t="s">
        <v>1535</v>
      </c>
      <c r="E22" s="1"/>
      <c r="F22" s="1"/>
    </row>
    <row r="23" spans="1:6" ht="12">
      <c r="A23" s="1"/>
      <c r="B23" s="1"/>
      <c r="C23" s="1"/>
      <c r="D23" s="1"/>
      <c r="E23" s="1"/>
      <c r="F23" s="1"/>
    </row>
    <row r="24" spans="1:4" ht="12">
      <c r="A24" s="1"/>
      <c r="B24" s="1"/>
      <c r="C24" s="1"/>
      <c r="D24" s="1"/>
    </row>
    <row r="25" spans="2:4" ht="12">
      <c r="B25" s="1" t="s">
        <v>1639</v>
      </c>
      <c r="C25" s="1" t="s">
        <v>5</v>
      </c>
      <c r="D25" s="1"/>
    </row>
    <row r="26" ht="12">
      <c r="C26" s="6"/>
    </row>
    <row r="27" ht="12">
      <c r="B27" s="2" t="s">
        <v>1650</v>
      </c>
    </row>
    <row r="28" spans="2:3" ht="12">
      <c r="B28" s="2">
        <v>1</v>
      </c>
      <c r="C28" s="6" t="s">
        <v>1436</v>
      </c>
    </row>
    <row r="29" spans="2:3" ht="12">
      <c r="B29" s="2">
        <v>2</v>
      </c>
      <c r="C29" s="2" t="s">
        <v>1439</v>
      </c>
    </row>
    <row r="30" spans="2:3" ht="12">
      <c r="B30" s="2">
        <v>3</v>
      </c>
      <c r="C30" s="2" t="s">
        <v>1447</v>
      </c>
    </row>
    <row r="32" ht="12">
      <c r="B32" s="2" t="s">
        <v>1651</v>
      </c>
    </row>
    <row r="33" spans="2:3" ht="12">
      <c r="B33" s="2">
        <v>4</v>
      </c>
      <c r="C33" s="2" t="s">
        <v>1100</v>
      </c>
    </row>
    <row r="35" ht="12">
      <c r="B35" s="2" t="s">
        <v>1652</v>
      </c>
    </row>
    <row r="36" spans="2:3" ht="12">
      <c r="B36" s="2">
        <v>5</v>
      </c>
      <c r="C36" s="2" t="s">
        <v>1457</v>
      </c>
    </row>
    <row r="37" spans="2:3" ht="12">
      <c r="B37" s="2">
        <v>6</v>
      </c>
      <c r="C37" s="7" t="s">
        <v>1454</v>
      </c>
    </row>
    <row r="38" spans="2:3" ht="12">
      <c r="B38" s="2">
        <v>7</v>
      </c>
      <c r="C38" s="2" t="s">
        <v>1460</v>
      </c>
    </row>
    <row r="39" spans="2:3" ht="12">
      <c r="B39" s="2">
        <v>8</v>
      </c>
      <c r="C39" s="2" t="s">
        <v>1473</v>
      </c>
    </row>
    <row r="40" ht="12">
      <c r="C40" s="7"/>
    </row>
    <row r="41" ht="12">
      <c r="B41" s="2" t="s">
        <v>1653</v>
      </c>
    </row>
    <row r="42" spans="2:3" ht="12">
      <c r="B42" s="2">
        <v>9</v>
      </c>
      <c r="C42" s="6" t="s">
        <v>1481</v>
      </c>
    </row>
    <row r="43" ht="12">
      <c r="C43" s="6"/>
    </row>
    <row r="44" ht="12">
      <c r="B44" s="2" t="s">
        <v>1654</v>
      </c>
    </row>
    <row r="45" spans="2:3" ht="24" customHeight="1">
      <c r="B45" s="2">
        <v>10</v>
      </c>
      <c r="C45" s="8" t="s">
        <v>1486</v>
      </c>
    </row>
    <row r="46" spans="2:3" ht="12">
      <c r="B46" s="2">
        <v>11</v>
      </c>
      <c r="C46" s="2" t="s">
        <v>112</v>
      </c>
    </row>
    <row r="47" ht="12">
      <c r="C47" s="6"/>
    </row>
    <row r="48" ht="12">
      <c r="B48" s="2" t="s">
        <v>1637</v>
      </c>
    </row>
    <row r="49" spans="2:3" ht="24" customHeight="1">
      <c r="B49" s="2">
        <v>12</v>
      </c>
      <c r="C49" s="8" t="s">
        <v>1106</v>
      </c>
    </row>
    <row r="50" spans="2:3" ht="24">
      <c r="B50" s="2">
        <v>13</v>
      </c>
      <c r="C50" s="9" t="s">
        <v>1345</v>
      </c>
    </row>
    <row r="52" ht="12">
      <c r="B52" s="2" t="s">
        <v>1655</v>
      </c>
    </row>
    <row r="53" spans="2:3" ht="12">
      <c r="B53" s="2">
        <v>14</v>
      </c>
      <c r="C53" s="2" t="s">
        <v>1502</v>
      </c>
    </row>
    <row r="55" ht="12">
      <c r="B55" s="2" t="s">
        <v>1514</v>
      </c>
    </row>
    <row r="56" spans="2:3" ht="12">
      <c r="B56" s="2">
        <v>15</v>
      </c>
      <c r="C56" s="2" t="s">
        <v>206</v>
      </c>
    </row>
    <row r="57" ht="12">
      <c r="C57" s="2" t="s">
        <v>1117</v>
      </c>
    </row>
    <row r="58" spans="2:3" ht="12">
      <c r="B58" s="2">
        <v>16</v>
      </c>
      <c r="C58" s="2" t="s">
        <v>1511</v>
      </c>
    </row>
    <row r="60" ht="12">
      <c r="B60" s="2" t="s">
        <v>1513</v>
      </c>
    </row>
    <row r="61" ht="12">
      <c r="C61" s="2" t="s">
        <v>218</v>
      </c>
    </row>
    <row r="62" spans="2:3" ht="12">
      <c r="B62" s="2">
        <v>17</v>
      </c>
      <c r="C62" s="2" t="s">
        <v>1523</v>
      </c>
    </row>
    <row r="64" ht="12">
      <c r="B64" s="2" t="s">
        <v>1525</v>
      </c>
    </row>
    <row r="65" spans="2:3" ht="12">
      <c r="B65" s="2">
        <v>18</v>
      </c>
      <c r="C65" s="2" t="s">
        <v>1542</v>
      </c>
    </row>
    <row r="66" spans="2:3" ht="12">
      <c r="B66" s="2">
        <v>19</v>
      </c>
      <c r="C66" s="2" t="s">
        <v>220</v>
      </c>
    </row>
    <row r="68" ht="12">
      <c r="B68" s="2" t="s">
        <v>1657</v>
      </c>
    </row>
    <row r="69" spans="2:3" ht="12">
      <c r="B69" s="2">
        <v>20</v>
      </c>
      <c r="C69" s="2" t="s">
        <v>1627</v>
      </c>
    </row>
    <row r="70" spans="2:3" ht="12">
      <c r="B70" s="2">
        <v>21</v>
      </c>
      <c r="C70" s="2" t="s">
        <v>1201</v>
      </c>
    </row>
    <row r="71" spans="2:3" ht="12">
      <c r="B71" s="2">
        <v>22</v>
      </c>
      <c r="C71" s="2" t="s">
        <v>1202</v>
      </c>
    </row>
    <row r="73" ht="12">
      <c r="B73" s="2" t="s">
        <v>1635</v>
      </c>
    </row>
    <row r="74" ht="12">
      <c r="C74" s="2" t="s">
        <v>1205</v>
      </c>
    </row>
    <row r="75" spans="2:3" ht="12">
      <c r="B75" s="2">
        <v>23</v>
      </c>
      <c r="C75" s="2" t="s">
        <v>1629</v>
      </c>
    </row>
    <row r="76" spans="2:3" ht="12">
      <c r="B76" s="2">
        <v>24</v>
      </c>
      <c r="C76" s="2" t="s">
        <v>1206</v>
      </c>
    </row>
    <row r="78" ht="12">
      <c r="B78" s="2" t="s">
        <v>1543</v>
      </c>
    </row>
    <row r="79" spans="2:3" ht="11.25" customHeight="1">
      <c r="B79" s="2">
        <v>25</v>
      </c>
      <c r="C79" s="2" t="s">
        <v>314</v>
      </c>
    </row>
    <row r="81" ht="12">
      <c r="B81" s="2" t="s">
        <v>1608</v>
      </c>
    </row>
    <row r="82" spans="2:3" ht="12">
      <c r="B82" s="2">
        <v>26</v>
      </c>
      <c r="C82" s="2" t="s">
        <v>330</v>
      </c>
    </row>
    <row r="83" spans="2:3" ht="12">
      <c r="B83" s="2">
        <v>27</v>
      </c>
      <c r="C83" s="2" t="s">
        <v>331</v>
      </c>
    </row>
    <row r="85" ht="12">
      <c r="B85" s="2" t="s">
        <v>1636</v>
      </c>
    </row>
    <row r="86" ht="12">
      <c r="C86" s="2" t="s">
        <v>332</v>
      </c>
    </row>
    <row r="87" spans="2:3" ht="12">
      <c r="B87" s="2">
        <v>28</v>
      </c>
      <c r="C87" s="2" t="s">
        <v>1621</v>
      </c>
    </row>
    <row r="88" spans="2:3" ht="12">
      <c r="B88" s="2">
        <v>29</v>
      </c>
      <c r="C88" s="10" t="s">
        <v>337</v>
      </c>
    </row>
    <row r="90" ht="12">
      <c r="B90" s="2" t="s">
        <v>1625</v>
      </c>
    </row>
    <row r="91" spans="2:3" ht="12">
      <c r="B91" s="2">
        <v>30</v>
      </c>
      <c r="C91" s="2" t="s">
        <v>1334</v>
      </c>
    </row>
    <row r="92" spans="2:3" ht="12">
      <c r="B92" s="2">
        <v>31</v>
      </c>
      <c r="C92" s="2" t="s">
        <v>1562</v>
      </c>
    </row>
    <row r="94" ht="12">
      <c r="B94" s="2" t="s">
        <v>1501</v>
      </c>
    </row>
    <row r="95" spans="2:3" ht="12">
      <c r="B95" s="2">
        <v>32</v>
      </c>
      <c r="C95" s="2" t="s">
        <v>1564</v>
      </c>
    </row>
    <row r="96" spans="2:3" ht="12">
      <c r="B96" s="2">
        <v>33</v>
      </c>
      <c r="C96" s="2" t="s">
        <v>1565</v>
      </c>
    </row>
    <row r="98" ht="12">
      <c r="B98" s="2" t="s">
        <v>1662</v>
      </c>
    </row>
    <row r="99" ht="12">
      <c r="C99" s="2" t="s">
        <v>1663</v>
      </c>
    </row>
    <row r="100" spans="2:3" ht="12">
      <c r="B100" s="2">
        <v>34</v>
      </c>
      <c r="C100" s="2" t="s">
        <v>1586</v>
      </c>
    </row>
    <row r="102" ht="12">
      <c r="B102" s="2" t="s">
        <v>1077</v>
      </c>
    </row>
    <row r="103" ht="12">
      <c r="C103" s="2" t="s">
        <v>1078</v>
      </c>
    </row>
    <row r="104" spans="2:3" ht="12">
      <c r="B104" s="2">
        <v>35</v>
      </c>
      <c r="C104" s="2" t="s">
        <v>1591</v>
      </c>
    </row>
    <row r="105" ht="12">
      <c r="C105" s="2" t="s">
        <v>1597</v>
      </c>
    </row>
    <row r="106" spans="2:3" ht="12">
      <c r="B106" s="2">
        <v>36</v>
      </c>
      <c r="C106" s="2" t="s">
        <v>1085</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Q68"/>
  <sheetViews>
    <sheetView workbookViewId="0" topLeftCell="A1">
      <selection activeCell="A1" sqref="A1"/>
    </sheetView>
  </sheetViews>
  <sheetFormatPr defaultColWidth="9.00390625" defaultRowHeight="13.5"/>
  <cols>
    <col min="1" max="1" width="12.125" style="20" customWidth="1"/>
    <col min="2" max="3" width="10.125" style="20" bestFit="1" customWidth="1"/>
    <col min="4" max="4" width="8.625" style="20" customWidth="1"/>
    <col min="5" max="5" width="10.125" style="20" bestFit="1" customWidth="1"/>
    <col min="6" max="6" width="12.125" style="20" bestFit="1" customWidth="1"/>
    <col min="7" max="11" width="10.125" style="20" bestFit="1" customWidth="1"/>
    <col min="12" max="12" width="9.125" style="20" customWidth="1"/>
    <col min="13" max="13" width="10.125" style="20" bestFit="1" customWidth="1"/>
    <col min="14" max="14" width="9.125" style="20" customWidth="1"/>
    <col min="15" max="15" width="10.125" style="20" bestFit="1" customWidth="1"/>
    <col min="16" max="16" width="10.00390625" style="20" customWidth="1"/>
    <col min="17" max="17" width="9.50390625" style="20" customWidth="1"/>
    <col min="18" max="16384" width="9.00390625" style="20" customWidth="1"/>
  </cols>
  <sheetData>
    <row r="1" ht="14.25">
      <c r="A1" s="373" t="s">
        <v>170</v>
      </c>
    </row>
    <row r="2" spans="1:17" ht="12.75" thickBot="1">
      <c r="A2" s="374"/>
      <c r="B2" s="374"/>
      <c r="C2" s="374"/>
      <c r="D2" s="374"/>
      <c r="E2" s="374"/>
      <c r="F2" s="374"/>
      <c r="G2" s="374"/>
      <c r="H2" s="374"/>
      <c r="I2" s="374"/>
      <c r="J2" s="375"/>
      <c r="K2" s="374"/>
      <c r="L2" s="374"/>
      <c r="M2" s="374"/>
      <c r="N2" s="374"/>
      <c r="O2" s="374"/>
      <c r="P2" s="374"/>
      <c r="Q2" s="376" t="s">
        <v>154</v>
      </c>
    </row>
    <row r="3" spans="1:17" ht="15" customHeight="1" thickTop="1">
      <c r="A3" s="1357" t="s">
        <v>55</v>
      </c>
      <c r="B3" s="1361" t="s">
        <v>155</v>
      </c>
      <c r="C3" s="1362"/>
      <c r="D3" s="1362"/>
      <c r="E3" s="1363"/>
      <c r="F3" s="1347" t="s">
        <v>156</v>
      </c>
      <c r="G3" s="1348"/>
      <c r="H3" s="1348"/>
      <c r="I3" s="1349"/>
      <c r="J3" s="1347" t="s">
        <v>156</v>
      </c>
      <c r="K3" s="1348"/>
      <c r="L3" s="1348"/>
      <c r="M3" s="1348"/>
      <c r="N3" s="1348"/>
      <c r="O3" s="1348"/>
      <c r="P3" s="1349"/>
      <c r="Q3" s="1359" t="s">
        <v>157</v>
      </c>
    </row>
    <row r="4" spans="1:17" ht="15" customHeight="1">
      <c r="A4" s="1357"/>
      <c r="B4" s="1364"/>
      <c r="C4" s="1365"/>
      <c r="D4" s="1365"/>
      <c r="E4" s="1366"/>
      <c r="F4" s="1344" t="s">
        <v>151</v>
      </c>
      <c r="G4" s="1352" t="s">
        <v>158</v>
      </c>
      <c r="H4" s="1355"/>
      <c r="I4" s="1356"/>
      <c r="J4" s="1352" t="s">
        <v>158</v>
      </c>
      <c r="K4" s="1355"/>
      <c r="L4" s="1355"/>
      <c r="M4" s="1355"/>
      <c r="N4" s="1355"/>
      <c r="O4" s="1356"/>
      <c r="P4" s="1344" t="s">
        <v>159</v>
      </c>
      <c r="Q4" s="1359"/>
    </row>
    <row r="5" spans="1:17" ht="15" customHeight="1">
      <c r="A5" s="1357"/>
      <c r="B5" s="1350" t="s">
        <v>151</v>
      </c>
      <c r="C5" s="1352" t="s">
        <v>160</v>
      </c>
      <c r="D5" s="1353"/>
      <c r="E5" s="1354"/>
      <c r="F5" s="1345"/>
      <c r="G5" s="1352" t="s">
        <v>151</v>
      </c>
      <c r="H5" s="1355"/>
      <c r="I5" s="1356"/>
      <c r="J5" s="1352" t="s">
        <v>161</v>
      </c>
      <c r="K5" s="1353"/>
      <c r="L5" s="1354"/>
      <c r="M5" s="1352" t="s">
        <v>162</v>
      </c>
      <c r="N5" s="1355"/>
      <c r="O5" s="1356"/>
      <c r="P5" s="1357"/>
      <c r="Q5" s="1359"/>
    </row>
    <row r="6" spans="1:17" ht="15" customHeight="1">
      <c r="A6" s="1358"/>
      <c r="B6" s="1351"/>
      <c r="C6" s="377" t="s">
        <v>163</v>
      </c>
      <c r="D6" s="377" t="s">
        <v>164</v>
      </c>
      <c r="E6" s="377" t="s">
        <v>165</v>
      </c>
      <c r="F6" s="1346"/>
      <c r="G6" s="148" t="s">
        <v>166</v>
      </c>
      <c r="H6" s="148" t="s">
        <v>167</v>
      </c>
      <c r="I6" s="148" t="s">
        <v>168</v>
      </c>
      <c r="J6" s="148" t="s">
        <v>166</v>
      </c>
      <c r="K6" s="148" t="s">
        <v>167</v>
      </c>
      <c r="L6" s="148" t="s">
        <v>168</v>
      </c>
      <c r="M6" s="148" t="s">
        <v>166</v>
      </c>
      <c r="N6" s="148" t="s">
        <v>167</v>
      </c>
      <c r="O6" s="148" t="s">
        <v>168</v>
      </c>
      <c r="P6" s="1358"/>
      <c r="Q6" s="1360"/>
    </row>
    <row r="7" spans="1:17" ht="8.25" customHeight="1">
      <c r="A7" s="379"/>
      <c r="B7" s="380"/>
      <c r="C7" s="31"/>
      <c r="D7" s="31"/>
      <c r="E7" s="31"/>
      <c r="F7" s="31"/>
      <c r="G7" s="31"/>
      <c r="H7" s="31"/>
      <c r="I7" s="31"/>
      <c r="J7" s="31"/>
      <c r="K7" s="31"/>
      <c r="L7" s="31"/>
      <c r="M7" s="31"/>
      <c r="N7" s="31"/>
      <c r="O7" s="381"/>
      <c r="P7" s="31"/>
      <c r="Q7" s="33"/>
    </row>
    <row r="8" spans="1:17" s="385" customFormat="1" ht="19.5" customHeight="1">
      <c r="A8" s="160" t="s">
        <v>6</v>
      </c>
      <c r="B8" s="382">
        <f>SUM(B18:B67)</f>
        <v>641949</v>
      </c>
      <c r="C8" s="383">
        <f>SUM(C18:C67)</f>
        <v>339560</v>
      </c>
      <c r="D8" s="383">
        <f>SUM(D18:D67)</f>
        <v>39206</v>
      </c>
      <c r="E8" s="383">
        <f>SUM(E18:E67)</f>
        <v>263183</v>
      </c>
      <c r="F8" s="82">
        <v>644166</v>
      </c>
      <c r="G8" s="82">
        <f aca="true" t="shared" si="0" ref="G8:Q8">SUM(G18:G67)</f>
        <v>625454</v>
      </c>
      <c r="H8" s="383">
        <f t="shared" si="0"/>
        <v>189141</v>
      </c>
      <c r="I8" s="383">
        <f t="shared" si="0"/>
        <v>436313</v>
      </c>
      <c r="J8" s="383">
        <f t="shared" si="0"/>
        <v>171449</v>
      </c>
      <c r="K8" s="383">
        <f t="shared" si="0"/>
        <v>170669</v>
      </c>
      <c r="L8" s="383">
        <f t="shared" si="0"/>
        <v>780</v>
      </c>
      <c r="M8" s="383">
        <f t="shared" si="0"/>
        <v>454005</v>
      </c>
      <c r="N8" s="383">
        <f t="shared" si="0"/>
        <v>18472</v>
      </c>
      <c r="O8" s="383">
        <f t="shared" si="0"/>
        <v>435533</v>
      </c>
      <c r="P8" s="383">
        <f t="shared" si="0"/>
        <v>18712</v>
      </c>
      <c r="Q8" s="384">
        <f t="shared" si="0"/>
        <v>3463</v>
      </c>
    </row>
    <row r="9" spans="1:17" s="385" customFormat="1" ht="7.5" customHeight="1">
      <c r="A9" s="160"/>
      <c r="B9" s="382"/>
      <c r="C9" s="383"/>
      <c r="D9" s="383"/>
      <c r="E9" s="383"/>
      <c r="F9" s="82"/>
      <c r="G9" s="82"/>
      <c r="H9" s="383"/>
      <c r="I9" s="383"/>
      <c r="J9" s="383"/>
      <c r="K9" s="383"/>
      <c r="L9" s="383"/>
      <c r="M9" s="383"/>
      <c r="N9" s="383"/>
      <c r="O9" s="383"/>
      <c r="P9" s="383"/>
      <c r="Q9" s="384"/>
    </row>
    <row r="10" spans="1:17" s="385" customFormat="1" ht="11.25">
      <c r="A10" s="160" t="s">
        <v>1129</v>
      </c>
      <c r="B10" s="382">
        <f aca="true" t="shared" si="1" ref="B10:Q10">SUM(B18:B32)</f>
        <v>187903</v>
      </c>
      <c r="C10" s="383">
        <f t="shared" si="1"/>
        <v>67520</v>
      </c>
      <c r="D10" s="383">
        <f t="shared" si="1"/>
        <v>12147</v>
      </c>
      <c r="E10" s="383">
        <f t="shared" si="1"/>
        <v>108236</v>
      </c>
      <c r="F10" s="383">
        <f t="shared" si="1"/>
        <v>189262</v>
      </c>
      <c r="G10" s="383">
        <f t="shared" si="1"/>
        <v>183990</v>
      </c>
      <c r="H10" s="383">
        <f t="shared" si="1"/>
        <v>59000</v>
      </c>
      <c r="I10" s="383">
        <f t="shared" si="1"/>
        <v>124990</v>
      </c>
      <c r="J10" s="383">
        <f t="shared" si="1"/>
        <v>50330</v>
      </c>
      <c r="K10" s="383">
        <f t="shared" si="1"/>
        <v>49988</v>
      </c>
      <c r="L10" s="383">
        <f t="shared" si="1"/>
        <v>342</v>
      </c>
      <c r="M10" s="383">
        <f t="shared" si="1"/>
        <v>133660</v>
      </c>
      <c r="N10" s="383">
        <f t="shared" si="1"/>
        <v>9012</v>
      </c>
      <c r="O10" s="383">
        <f t="shared" si="1"/>
        <v>124648</v>
      </c>
      <c r="P10" s="383">
        <f t="shared" si="1"/>
        <v>5272</v>
      </c>
      <c r="Q10" s="384">
        <f t="shared" si="1"/>
        <v>850</v>
      </c>
    </row>
    <row r="11" spans="1:17" s="385" customFormat="1" ht="11.25">
      <c r="A11" s="160" t="s">
        <v>1130</v>
      </c>
      <c r="B11" s="382">
        <f>SUM(B34:B67)</f>
        <v>454046</v>
      </c>
      <c r="C11" s="383">
        <f>SUM(C34:C67)</f>
        <v>272040</v>
      </c>
      <c r="D11" s="383">
        <f>SUM(D34:D67)</f>
        <v>27059</v>
      </c>
      <c r="E11" s="383">
        <f>SUM(E34:E67)</f>
        <v>154947</v>
      </c>
      <c r="F11" s="383">
        <v>454904</v>
      </c>
      <c r="G11" s="383">
        <f aca="true" t="shared" si="2" ref="G11:Q11">SUM(G34:G67)</f>
        <v>441464</v>
      </c>
      <c r="H11" s="383">
        <f t="shared" si="2"/>
        <v>130141</v>
      </c>
      <c r="I11" s="383">
        <f t="shared" si="2"/>
        <v>311323</v>
      </c>
      <c r="J11" s="383">
        <f t="shared" si="2"/>
        <v>121119</v>
      </c>
      <c r="K11" s="383">
        <f t="shared" si="2"/>
        <v>120681</v>
      </c>
      <c r="L11" s="383">
        <f t="shared" si="2"/>
        <v>438</v>
      </c>
      <c r="M11" s="383">
        <f t="shared" si="2"/>
        <v>320345</v>
      </c>
      <c r="N11" s="383">
        <f t="shared" si="2"/>
        <v>9460</v>
      </c>
      <c r="O11" s="383">
        <f t="shared" si="2"/>
        <v>310885</v>
      </c>
      <c r="P11" s="383">
        <f t="shared" si="2"/>
        <v>13440</v>
      </c>
      <c r="Q11" s="384">
        <f t="shared" si="2"/>
        <v>2613</v>
      </c>
    </row>
    <row r="12" spans="1:17" s="385" customFormat="1" ht="6.75" customHeight="1">
      <c r="A12" s="160"/>
      <c r="B12" s="382"/>
      <c r="C12" s="383"/>
      <c r="D12" s="383"/>
      <c r="E12" s="383"/>
      <c r="F12" s="82"/>
      <c r="G12" s="82"/>
      <c r="H12" s="383"/>
      <c r="I12" s="383"/>
      <c r="J12" s="383"/>
      <c r="K12" s="383"/>
      <c r="L12" s="383"/>
      <c r="M12" s="383"/>
      <c r="N12" s="383"/>
      <c r="O12" s="383"/>
      <c r="P12" s="383"/>
      <c r="Q12" s="384"/>
    </row>
    <row r="13" spans="1:17" s="385" customFormat="1" ht="13.5" customHeight="1">
      <c r="A13" s="160" t="s">
        <v>11</v>
      </c>
      <c r="B13" s="382">
        <f aca="true" t="shared" si="3" ref="B13:Q13">B18+B24+B25+B26+B29+B30+B31+B34+B35+B36+B37+B38+B39+B40</f>
        <v>165998</v>
      </c>
      <c r="C13" s="383">
        <f t="shared" si="3"/>
        <v>73541</v>
      </c>
      <c r="D13" s="383">
        <f t="shared" si="3"/>
        <v>9219</v>
      </c>
      <c r="E13" s="383">
        <f t="shared" si="3"/>
        <v>83238</v>
      </c>
      <c r="F13" s="82">
        <f t="shared" si="3"/>
        <v>167243</v>
      </c>
      <c r="G13" s="82">
        <f t="shared" si="3"/>
        <v>163347</v>
      </c>
      <c r="H13" s="383">
        <f t="shared" si="3"/>
        <v>47685</v>
      </c>
      <c r="I13" s="383">
        <f t="shared" si="3"/>
        <v>115662</v>
      </c>
      <c r="J13" s="383">
        <f t="shared" si="3"/>
        <v>42597</v>
      </c>
      <c r="K13" s="383">
        <f t="shared" si="3"/>
        <v>42319</v>
      </c>
      <c r="L13" s="383">
        <f t="shared" si="3"/>
        <v>278</v>
      </c>
      <c r="M13" s="383">
        <f t="shared" si="3"/>
        <v>120750</v>
      </c>
      <c r="N13" s="383">
        <f t="shared" si="3"/>
        <v>5366</v>
      </c>
      <c r="O13" s="383">
        <f t="shared" si="3"/>
        <v>115384</v>
      </c>
      <c r="P13" s="383">
        <f t="shared" si="3"/>
        <v>3896</v>
      </c>
      <c r="Q13" s="384">
        <f t="shared" si="3"/>
        <v>110</v>
      </c>
    </row>
    <row r="14" spans="1:17" s="385" customFormat="1" ht="13.5" customHeight="1">
      <c r="A14" s="160" t="s">
        <v>13</v>
      </c>
      <c r="B14" s="382">
        <f>B23+B42+B43+B44+B45+B46+B47+B48</f>
        <v>141883</v>
      </c>
      <c r="C14" s="383">
        <f>C23+C42+C43+C44+C45+C46+C47+C48</f>
        <v>105410</v>
      </c>
      <c r="D14" s="383">
        <f>D23+D42+D43+D44+D45+D46+D47+D48</f>
        <v>3490</v>
      </c>
      <c r="E14" s="383">
        <f>E23+E42+E43+E44+E45+E46+E47+E48</f>
        <v>32983</v>
      </c>
      <c r="F14" s="82">
        <v>139317</v>
      </c>
      <c r="G14" s="82">
        <f aca="true" t="shared" si="4" ref="G14:Q14">G23+G42+G43+G44+G45+G46+G47+G48</f>
        <v>136257</v>
      </c>
      <c r="H14" s="383">
        <f t="shared" si="4"/>
        <v>46742</v>
      </c>
      <c r="I14" s="383">
        <f t="shared" si="4"/>
        <v>89515</v>
      </c>
      <c r="J14" s="383">
        <f t="shared" si="4"/>
        <v>44376</v>
      </c>
      <c r="K14" s="383">
        <f t="shared" si="4"/>
        <v>44236</v>
      </c>
      <c r="L14" s="383">
        <f t="shared" si="4"/>
        <v>140</v>
      </c>
      <c r="M14" s="383">
        <f t="shared" si="4"/>
        <v>91881</v>
      </c>
      <c r="N14" s="383">
        <f t="shared" si="4"/>
        <v>2506</v>
      </c>
      <c r="O14" s="383">
        <f t="shared" si="4"/>
        <v>89375</v>
      </c>
      <c r="P14" s="383">
        <f t="shared" si="4"/>
        <v>3060</v>
      </c>
      <c r="Q14" s="384">
        <f t="shared" si="4"/>
        <v>1895</v>
      </c>
    </row>
    <row r="15" spans="1:17" s="385" customFormat="1" ht="13.5" customHeight="1">
      <c r="A15" s="160" t="s">
        <v>15</v>
      </c>
      <c r="B15" s="382">
        <f aca="true" t="shared" si="5" ref="B15:Q15">B19+B28+B32+B50+B51+B52+B53+B54</f>
        <v>183282</v>
      </c>
      <c r="C15" s="383">
        <f t="shared" si="5"/>
        <v>75649</v>
      </c>
      <c r="D15" s="383">
        <f t="shared" si="5"/>
        <v>19982</v>
      </c>
      <c r="E15" s="383">
        <f t="shared" si="5"/>
        <v>87651</v>
      </c>
      <c r="F15" s="82">
        <f t="shared" si="5"/>
        <v>186323</v>
      </c>
      <c r="G15" s="82">
        <f t="shared" si="5"/>
        <v>181360</v>
      </c>
      <c r="H15" s="383">
        <f t="shared" si="5"/>
        <v>46166</v>
      </c>
      <c r="I15" s="383">
        <f t="shared" si="5"/>
        <v>135194</v>
      </c>
      <c r="J15" s="383">
        <f t="shared" si="5"/>
        <v>36973</v>
      </c>
      <c r="K15" s="383">
        <f t="shared" si="5"/>
        <v>36817</v>
      </c>
      <c r="L15" s="383">
        <f t="shared" si="5"/>
        <v>156</v>
      </c>
      <c r="M15" s="383">
        <f t="shared" si="5"/>
        <v>144387</v>
      </c>
      <c r="N15" s="383">
        <f t="shared" si="5"/>
        <v>9349</v>
      </c>
      <c r="O15" s="383">
        <f t="shared" si="5"/>
        <v>135038</v>
      </c>
      <c r="P15" s="383">
        <f t="shared" si="5"/>
        <v>4963</v>
      </c>
      <c r="Q15" s="384">
        <f t="shared" si="5"/>
        <v>1257</v>
      </c>
    </row>
    <row r="16" spans="1:17" s="385" customFormat="1" ht="13.5" customHeight="1">
      <c r="A16" s="160" t="s">
        <v>17</v>
      </c>
      <c r="B16" s="382">
        <f aca="true" t="shared" si="6" ref="B16:Q16">B20+B21+B56+B57+B58+B59+B60+B61+B62+B63+B64+B65+B66+B67</f>
        <v>150786</v>
      </c>
      <c r="C16" s="383">
        <f t="shared" si="6"/>
        <v>84960</v>
      </c>
      <c r="D16" s="383">
        <f t="shared" si="6"/>
        <v>6515</v>
      </c>
      <c r="E16" s="383">
        <f t="shared" si="6"/>
        <v>59311</v>
      </c>
      <c r="F16" s="82">
        <f t="shared" si="6"/>
        <v>151283</v>
      </c>
      <c r="G16" s="82">
        <f t="shared" si="6"/>
        <v>144490</v>
      </c>
      <c r="H16" s="383">
        <f t="shared" si="6"/>
        <v>48548</v>
      </c>
      <c r="I16" s="383">
        <f t="shared" si="6"/>
        <v>95942</v>
      </c>
      <c r="J16" s="383">
        <f t="shared" si="6"/>
        <v>47503</v>
      </c>
      <c r="K16" s="383">
        <f t="shared" si="6"/>
        <v>47297</v>
      </c>
      <c r="L16" s="383">
        <f t="shared" si="6"/>
        <v>206</v>
      </c>
      <c r="M16" s="383">
        <f t="shared" si="6"/>
        <v>96987</v>
      </c>
      <c r="N16" s="383">
        <f t="shared" si="6"/>
        <v>1251</v>
      </c>
      <c r="O16" s="383">
        <f t="shared" si="6"/>
        <v>95736</v>
      </c>
      <c r="P16" s="383">
        <f t="shared" si="6"/>
        <v>6793</v>
      </c>
      <c r="Q16" s="384">
        <f t="shared" si="6"/>
        <v>201</v>
      </c>
    </row>
    <row r="17" spans="1:17" ht="6" customHeight="1">
      <c r="A17" s="165"/>
      <c r="B17" s="386"/>
      <c r="C17" s="387"/>
      <c r="D17" s="387"/>
      <c r="E17" s="387"/>
      <c r="F17" s="387"/>
      <c r="G17" s="387"/>
      <c r="H17" s="387"/>
      <c r="I17" s="387"/>
      <c r="J17" s="387"/>
      <c r="K17" s="387"/>
      <c r="L17" s="387"/>
      <c r="M17" s="387"/>
      <c r="N17" s="387"/>
      <c r="O17" s="387"/>
      <c r="P17" s="387"/>
      <c r="Q17" s="37"/>
    </row>
    <row r="18" spans="1:17" ht="13.5" customHeight="1">
      <c r="A18" s="165" t="s">
        <v>20</v>
      </c>
      <c r="B18" s="386">
        <f>SUM(C18:E18)</f>
        <v>20690</v>
      </c>
      <c r="C18" s="387">
        <v>8120</v>
      </c>
      <c r="D18" s="387">
        <v>1252</v>
      </c>
      <c r="E18" s="387">
        <v>11318</v>
      </c>
      <c r="F18" s="387">
        <v>20844</v>
      </c>
      <c r="G18" s="387">
        <f>H18+I18</f>
        <v>20471</v>
      </c>
      <c r="H18" s="387">
        <v>5882</v>
      </c>
      <c r="I18" s="387">
        <v>14589</v>
      </c>
      <c r="J18" s="387">
        <f>K18+L18</f>
        <v>4820</v>
      </c>
      <c r="K18" s="387">
        <v>4785</v>
      </c>
      <c r="L18" s="387">
        <v>35</v>
      </c>
      <c r="M18" s="387">
        <f>N18+O18</f>
        <v>15651</v>
      </c>
      <c r="N18" s="387">
        <v>1097</v>
      </c>
      <c r="O18" s="387">
        <v>14554</v>
      </c>
      <c r="P18" s="387">
        <v>373</v>
      </c>
      <c r="Q18" s="311">
        <v>24</v>
      </c>
    </row>
    <row r="19" spans="1:17" ht="13.5" customHeight="1">
      <c r="A19" s="165" t="s">
        <v>21</v>
      </c>
      <c r="B19" s="386">
        <f>SUM(C19:E19)</f>
        <v>41723</v>
      </c>
      <c r="C19" s="387">
        <v>10016</v>
      </c>
      <c r="D19" s="387">
        <v>2431</v>
      </c>
      <c r="E19" s="387">
        <v>29276</v>
      </c>
      <c r="F19" s="387">
        <v>41897</v>
      </c>
      <c r="G19" s="387">
        <f>H19+I19</f>
        <v>40874</v>
      </c>
      <c r="H19" s="387">
        <v>12272</v>
      </c>
      <c r="I19" s="387">
        <v>28602</v>
      </c>
      <c r="J19" s="387">
        <f>K19+L19</f>
        <v>8678</v>
      </c>
      <c r="K19" s="387">
        <v>8583</v>
      </c>
      <c r="L19" s="387">
        <v>95</v>
      </c>
      <c r="M19" s="387">
        <f>N19+O19</f>
        <v>32196</v>
      </c>
      <c r="N19" s="387">
        <v>3689</v>
      </c>
      <c r="O19" s="387">
        <v>28507</v>
      </c>
      <c r="P19" s="387">
        <v>1023</v>
      </c>
      <c r="Q19" s="311">
        <v>188</v>
      </c>
    </row>
    <row r="20" spans="1:17" ht="13.5" customHeight="1">
      <c r="A20" s="165" t="s">
        <v>23</v>
      </c>
      <c r="B20" s="386">
        <f>SUM(C20:E20)</f>
        <v>10175</v>
      </c>
      <c r="C20" s="387">
        <v>880</v>
      </c>
      <c r="D20" s="387">
        <v>837</v>
      </c>
      <c r="E20" s="387">
        <v>8458</v>
      </c>
      <c r="F20" s="387">
        <v>10444</v>
      </c>
      <c r="G20" s="387">
        <f>H20+I20</f>
        <v>9396</v>
      </c>
      <c r="H20" s="387">
        <v>5644</v>
      </c>
      <c r="I20" s="387">
        <v>3752</v>
      </c>
      <c r="J20" s="387">
        <f>K20+L20</f>
        <v>5633</v>
      </c>
      <c r="K20" s="387">
        <v>5600</v>
      </c>
      <c r="L20" s="387">
        <v>33</v>
      </c>
      <c r="M20" s="387">
        <f>N20+O20</f>
        <v>3763</v>
      </c>
      <c r="N20" s="387">
        <v>44</v>
      </c>
      <c r="O20" s="387">
        <v>3719</v>
      </c>
      <c r="P20" s="387">
        <v>1048</v>
      </c>
      <c r="Q20" s="311">
        <v>0</v>
      </c>
    </row>
    <row r="21" spans="1:17" ht="13.5" customHeight="1">
      <c r="A21" s="165" t="s">
        <v>25</v>
      </c>
      <c r="B21" s="386">
        <f>SUM(C21:E21)</f>
        <v>2512</v>
      </c>
      <c r="C21" s="387">
        <v>535</v>
      </c>
      <c r="D21" s="387">
        <v>214</v>
      </c>
      <c r="E21" s="387">
        <v>1763</v>
      </c>
      <c r="F21" s="387">
        <v>2510</v>
      </c>
      <c r="G21" s="387">
        <f>H21+I21</f>
        <v>2198</v>
      </c>
      <c r="H21" s="387">
        <v>1973</v>
      </c>
      <c r="I21" s="387">
        <v>225</v>
      </c>
      <c r="J21" s="387">
        <f>K21+L21</f>
        <v>1732</v>
      </c>
      <c r="K21" s="387">
        <v>1731</v>
      </c>
      <c r="L21" s="387">
        <v>1</v>
      </c>
      <c r="M21" s="387">
        <f>N21+O21</f>
        <v>466</v>
      </c>
      <c r="N21" s="387">
        <v>242</v>
      </c>
      <c r="O21" s="387">
        <v>224</v>
      </c>
      <c r="P21" s="387">
        <v>312</v>
      </c>
      <c r="Q21" s="311">
        <v>2</v>
      </c>
    </row>
    <row r="22" spans="1:17" ht="6" customHeight="1">
      <c r="A22" s="165"/>
      <c r="B22" s="386"/>
      <c r="C22" s="387"/>
      <c r="D22" s="387"/>
      <c r="E22" s="387"/>
      <c r="F22" s="387"/>
      <c r="G22" s="387"/>
      <c r="H22" s="387"/>
      <c r="I22" s="387"/>
      <c r="J22" s="387"/>
      <c r="K22" s="387"/>
      <c r="L22" s="387"/>
      <c r="M22" s="387"/>
      <c r="N22" s="387"/>
      <c r="O22" s="387"/>
      <c r="P22" s="387"/>
      <c r="Q22" s="311"/>
    </row>
    <row r="23" spans="1:17" ht="13.5" customHeight="1">
      <c r="A23" s="165" t="s">
        <v>27</v>
      </c>
      <c r="B23" s="386">
        <f>SUM(C23:E23)</f>
        <v>12791</v>
      </c>
      <c r="C23" s="387">
        <v>8072</v>
      </c>
      <c r="D23" s="387">
        <v>199</v>
      </c>
      <c r="E23" s="387">
        <v>4520</v>
      </c>
      <c r="F23" s="387">
        <v>12434</v>
      </c>
      <c r="G23" s="387">
        <f>H23+I23</f>
        <v>12046</v>
      </c>
      <c r="H23" s="387">
        <v>3565</v>
      </c>
      <c r="I23" s="387">
        <v>8481</v>
      </c>
      <c r="J23" s="387">
        <f>K23+L23</f>
        <v>3353</v>
      </c>
      <c r="K23" s="387">
        <v>3349</v>
      </c>
      <c r="L23" s="387">
        <v>4</v>
      </c>
      <c r="M23" s="387">
        <f>N23+O23</f>
        <v>8693</v>
      </c>
      <c r="N23" s="387">
        <v>216</v>
      </c>
      <c r="O23" s="387">
        <v>8477</v>
      </c>
      <c r="P23" s="387">
        <v>388</v>
      </c>
      <c r="Q23" s="311">
        <v>357</v>
      </c>
    </row>
    <row r="24" spans="1:17" ht="13.5" customHeight="1">
      <c r="A24" s="165" t="s">
        <v>29</v>
      </c>
      <c r="B24" s="386">
        <f>SUM(C24:E24)</f>
        <v>6923</v>
      </c>
      <c r="C24" s="387">
        <v>2259</v>
      </c>
      <c r="D24" s="387">
        <v>1765</v>
      </c>
      <c r="E24" s="387">
        <v>2899</v>
      </c>
      <c r="F24" s="387">
        <v>6923</v>
      </c>
      <c r="G24" s="387">
        <f>H24+I24</f>
        <v>6738</v>
      </c>
      <c r="H24" s="387">
        <v>2074</v>
      </c>
      <c r="I24" s="387">
        <v>4664</v>
      </c>
      <c r="J24" s="387">
        <f>K24+L24</f>
        <v>1685</v>
      </c>
      <c r="K24" s="387">
        <v>1673</v>
      </c>
      <c r="L24" s="387">
        <v>12</v>
      </c>
      <c r="M24" s="387">
        <f>N24+O24</f>
        <v>5053</v>
      </c>
      <c r="N24" s="387">
        <v>401</v>
      </c>
      <c r="O24" s="387">
        <v>4652</v>
      </c>
      <c r="P24" s="387">
        <v>185</v>
      </c>
      <c r="Q24" s="311">
        <v>0</v>
      </c>
    </row>
    <row r="25" spans="1:17" ht="13.5" customHeight="1">
      <c r="A25" s="165" t="s">
        <v>31</v>
      </c>
      <c r="B25" s="386">
        <f>SUM(C25:E25)</f>
        <v>15697</v>
      </c>
      <c r="C25" s="387">
        <v>4724</v>
      </c>
      <c r="D25" s="387">
        <v>468</v>
      </c>
      <c r="E25" s="387">
        <v>10505</v>
      </c>
      <c r="F25" s="387">
        <v>16286</v>
      </c>
      <c r="G25" s="387">
        <f>H25+I25</f>
        <v>15883</v>
      </c>
      <c r="H25" s="387">
        <v>5945</v>
      </c>
      <c r="I25" s="387">
        <v>9938</v>
      </c>
      <c r="J25" s="387">
        <f>K25+L25</f>
        <v>5105</v>
      </c>
      <c r="K25" s="387">
        <v>5091</v>
      </c>
      <c r="L25" s="387">
        <v>14</v>
      </c>
      <c r="M25" s="387">
        <f>N25+O25</f>
        <v>10778</v>
      </c>
      <c r="N25" s="387">
        <v>854</v>
      </c>
      <c r="O25" s="387">
        <v>9924</v>
      </c>
      <c r="P25" s="387">
        <v>403</v>
      </c>
      <c r="Q25" s="311">
        <v>6</v>
      </c>
    </row>
    <row r="26" spans="1:17" ht="13.5" customHeight="1">
      <c r="A26" s="165" t="s">
        <v>32</v>
      </c>
      <c r="B26" s="386">
        <f>SUM(C26:E26)</f>
        <v>11121</v>
      </c>
      <c r="C26" s="387">
        <v>4798</v>
      </c>
      <c r="D26" s="387">
        <v>578</v>
      </c>
      <c r="E26" s="387">
        <v>5745</v>
      </c>
      <c r="F26" s="387">
        <v>11149</v>
      </c>
      <c r="G26" s="387">
        <f>H26+I26</f>
        <v>10872</v>
      </c>
      <c r="H26" s="387">
        <v>3388</v>
      </c>
      <c r="I26" s="387">
        <v>7484</v>
      </c>
      <c r="J26" s="387">
        <f>K26+L26</f>
        <v>3142</v>
      </c>
      <c r="K26" s="387">
        <v>3101</v>
      </c>
      <c r="L26" s="387">
        <v>41</v>
      </c>
      <c r="M26" s="387">
        <f>N26+O26</f>
        <v>7730</v>
      </c>
      <c r="N26" s="387">
        <v>287</v>
      </c>
      <c r="O26" s="387">
        <v>7443</v>
      </c>
      <c r="P26" s="387">
        <v>277</v>
      </c>
      <c r="Q26" s="311">
        <v>15</v>
      </c>
    </row>
    <row r="27" spans="1:17" ht="6" customHeight="1">
      <c r="A27" s="165"/>
      <c r="B27" s="386"/>
      <c r="C27" s="387"/>
      <c r="D27" s="387"/>
      <c r="E27" s="387"/>
      <c r="F27" s="387"/>
      <c r="G27" s="387"/>
      <c r="H27" s="387"/>
      <c r="I27" s="387"/>
      <c r="J27" s="387"/>
      <c r="K27" s="387"/>
      <c r="L27" s="387"/>
      <c r="M27" s="387"/>
      <c r="N27" s="387"/>
      <c r="O27" s="387"/>
      <c r="P27" s="387"/>
      <c r="Q27" s="311"/>
    </row>
    <row r="28" spans="1:17" ht="13.5" customHeight="1">
      <c r="A28" s="165" t="s">
        <v>35</v>
      </c>
      <c r="B28" s="386">
        <f>SUM(C28:E28)</f>
        <v>14058</v>
      </c>
      <c r="C28" s="387">
        <v>8263</v>
      </c>
      <c r="D28" s="387">
        <v>158</v>
      </c>
      <c r="E28" s="387">
        <v>5637</v>
      </c>
      <c r="F28" s="387">
        <v>13901</v>
      </c>
      <c r="G28" s="387">
        <f>H28+I28</f>
        <v>13724</v>
      </c>
      <c r="H28" s="387">
        <v>2135</v>
      </c>
      <c r="I28" s="387">
        <v>11589</v>
      </c>
      <c r="J28" s="387">
        <f>K28+L28</f>
        <v>1635</v>
      </c>
      <c r="K28" s="387">
        <v>1634</v>
      </c>
      <c r="L28" s="387">
        <v>1</v>
      </c>
      <c r="M28" s="387">
        <f>N28+O28</f>
        <v>12089</v>
      </c>
      <c r="N28" s="387">
        <v>501</v>
      </c>
      <c r="O28" s="387">
        <v>11588</v>
      </c>
      <c r="P28" s="387">
        <v>177</v>
      </c>
      <c r="Q28" s="311">
        <v>253</v>
      </c>
    </row>
    <row r="29" spans="1:17" ht="13.5" customHeight="1">
      <c r="A29" s="165" t="s">
        <v>37</v>
      </c>
      <c r="B29" s="386">
        <f>SUM(C29:E29)</f>
        <v>3773</v>
      </c>
      <c r="C29" s="387">
        <v>281</v>
      </c>
      <c r="D29" s="387">
        <v>531</v>
      </c>
      <c r="E29" s="387">
        <v>2961</v>
      </c>
      <c r="F29" s="387">
        <v>3900</v>
      </c>
      <c r="G29" s="387">
        <f>H29+I29</f>
        <v>3741</v>
      </c>
      <c r="H29" s="387">
        <v>1500</v>
      </c>
      <c r="I29" s="387">
        <v>2241</v>
      </c>
      <c r="J29" s="387">
        <f>K29+L29</f>
        <v>1375</v>
      </c>
      <c r="K29" s="387">
        <v>1340</v>
      </c>
      <c r="L29" s="387">
        <v>35</v>
      </c>
      <c r="M29" s="387">
        <f>N29+O29</f>
        <v>2366</v>
      </c>
      <c r="N29" s="387">
        <v>160</v>
      </c>
      <c r="O29" s="387">
        <v>2206</v>
      </c>
      <c r="P29" s="387">
        <v>159</v>
      </c>
      <c r="Q29" s="311">
        <v>0</v>
      </c>
    </row>
    <row r="30" spans="1:17" ht="13.5" customHeight="1">
      <c r="A30" s="165" t="s">
        <v>39</v>
      </c>
      <c r="B30" s="386">
        <f>SUM(C30:E30)</f>
        <v>13112</v>
      </c>
      <c r="C30" s="387">
        <v>3086</v>
      </c>
      <c r="D30" s="387">
        <v>1362</v>
      </c>
      <c r="E30" s="387">
        <v>8664</v>
      </c>
      <c r="F30" s="387">
        <v>13337</v>
      </c>
      <c r="G30" s="387">
        <f>H30+I30</f>
        <v>13056</v>
      </c>
      <c r="H30" s="387">
        <v>2955</v>
      </c>
      <c r="I30" s="387">
        <v>10101</v>
      </c>
      <c r="J30" s="387">
        <f>K30+L30</f>
        <v>2448</v>
      </c>
      <c r="K30" s="387">
        <v>2421</v>
      </c>
      <c r="L30" s="387">
        <v>27</v>
      </c>
      <c r="M30" s="387">
        <f>N30+O30</f>
        <v>10608</v>
      </c>
      <c r="N30" s="387">
        <v>534</v>
      </c>
      <c r="O30" s="387">
        <v>10074</v>
      </c>
      <c r="P30" s="387">
        <v>281</v>
      </c>
      <c r="Q30" s="311">
        <v>0</v>
      </c>
    </row>
    <row r="31" spans="1:17" ht="13.5" customHeight="1">
      <c r="A31" s="165" t="s">
        <v>41</v>
      </c>
      <c r="B31" s="386">
        <f>SUM(C31:E31)</f>
        <v>26019</v>
      </c>
      <c r="C31" s="387">
        <v>16087</v>
      </c>
      <c r="D31" s="387">
        <v>955</v>
      </c>
      <c r="E31" s="387">
        <v>8977</v>
      </c>
      <c r="F31" s="387">
        <v>26163</v>
      </c>
      <c r="G31" s="387">
        <f>H31+I31</f>
        <v>25791</v>
      </c>
      <c r="H31" s="387">
        <v>7300</v>
      </c>
      <c r="I31" s="387">
        <v>18491</v>
      </c>
      <c r="J31" s="387">
        <f>K31+L31</f>
        <v>6998</v>
      </c>
      <c r="K31" s="387">
        <v>6983</v>
      </c>
      <c r="L31" s="387">
        <v>15</v>
      </c>
      <c r="M31" s="387">
        <f>N31+O31</f>
        <v>18793</v>
      </c>
      <c r="N31" s="387">
        <v>317</v>
      </c>
      <c r="O31" s="387">
        <v>18476</v>
      </c>
      <c r="P31" s="387">
        <v>372</v>
      </c>
      <c r="Q31" s="311">
        <v>0</v>
      </c>
    </row>
    <row r="32" spans="1:17" ht="13.5" customHeight="1">
      <c r="A32" s="165" t="s">
        <v>43</v>
      </c>
      <c r="B32" s="386">
        <f>SUM(C32:E32)</f>
        <v>9309</v>
      </c>
      <c r="C32" s="387">
        <v>399</v>
      </c>
      <c r="D32" s="387">
        <v>1397</v>
      </c>
      <c r="E32" s="387">
        <v>7513</v>
      </c>
      <c r="F32" s="387">
        <v>9474</v>
      </c>
      <c r="G32" s="387">
        <f>H32+I32</f>
        <v>9200</v>
      </c>
      <c r="H32" s="387">
        <v>4367</v>
      </c>
      <c r="I32" s="387">
        <v>4833</v>
      </c>
      <c r="J32" s="387">
        <f>K32+L32</f>
        <v>3726</v>
      </c>
      <c r="K32" s="387">
        <v>3697</v>
      </c>
      <c r="L32" s="387">
        <v>29</v>
      </c>
      <c r="M32" s="387">
        <f>N32+O32</f>
        <v>5474</v>
      </c>
      <c r="N32" s="387">
        <v>670</v>
      </c>
      <c r="O32" s="387">
        <v>4804</v>
      </c>
      <c r="P32" s="387">
        <v>274</v>
      </c>
      <c r="Q32" s="311">
        <v>5</v>
      </c>
    </row>
    <row r="33" spans="1:17" ht="6" customHeight="1">
      <c r="A33" s="165"/>
      <c r="B33" s="386"/>
      <c r="C33" s="387"/>
      <c r="D33" s="387"/>
      <c r="E33" s="387"/>
      <c r="F33" s="387"/>
      <c r="G33" s="387"/>
      <c r="H33" s="387"/>
      <c r="I33" s="387"/>
      <c r="J33" s="387"/>
      <c r="K33" s="387"/>
      <c r="L33" s="387"/>
      <c r="M33" s="387"/>
      <c r="N33" s="387"/>
      <c r="O33" s="387"/>
      <c r="P33" s="387"/>
      <c r="Q33" s="311"/>
    </row>
    <row r="34" spans="1:17" ht="13.5" customHeight="1">
      <c r="A34" s="165" t="s">
        <v>45</v>
      </c>
      <c r="B34" s="386">
        <f aca="true" t="shared" si="7" ref="B34:B40">SUM(C34:E34)</f>
        <v>3351</v>
      </c>
      <c r="C34" s="387">
        <v>286</v>
      </c>
      <c r="D34" s="387">
        <v>406</v>
      </c>
      <c r="E34" s="387">
        <v>2659</v>
      </c>
      <c r="F34" s="387">
        <v>3300</v>
      </c>
      <c r="G34" s="387">
        <f aca="true" t="shared" si="8" ref="G34:G40">H34+I34</f>
        <v>3156</v>
      </c>
      <c r="H34" s="387">
        <v>1534</v>
      </c>
      <c r="I34" s="387">
        <v>1622</v>
      </c>
      <c r="J34" s="387">
        <f aca="true" t="shared" si="9" ref="J34:J40">K34+L34</f>
        <v>1453</v>
      </c>
      <c r="K34" s="387">
        <v>1428</v>
      </c>
      <c r="L34" s="387">
        <v>25</v>
      </c>
      <c r="M34" s="387">
        <f aca="true" t="shared" si="10" ref="M34:M40">N34+O34</f>
        <v>1703</v>
      </c>
      <c r="N34" s="387">
        <v>106</v>
      </c>
      <c r="O34" s="387">
        <v>1597</v>
      </c>
      <c r="P34" s="387">
        <v>144</v>
      </c>
      <c r="Q34" s="311">
        <v>51</v>
      </c>
    </row>
    <row r="35" spans="1:17" ht="13.5" customHeight="1">
      <c r="A35" s="165" t="s">
        <v>47</v>
      </c>
      <c r="B35" s="386">
        <f t="shared" si="7"/>
        <v>1051</v>
      </c>
      <c r="C35" s="387">
        <v>0</v>
      </c>
      <c r="D35" s="387">
        <v>3</v>
      </c>
      <c r="E35" s="387">
        <v>1048</v>
      </c>
      <c r="F35" s="387">
        <v>1051</v>
      </c>
      <c r="G35" s="387">
        <f t="shared" si="8"/>
        <v>1001</v>
      </c>
      <c r="H35" s="387">
        <v>407</v>
      </c>
      <c r="I35" s="387">
        <v>594</v>
      </c>
      <c r="J35" s="387">
        <f t="shared" si="9"/>
        <v>293</v>
      </c>
      <c r="K35" s="387">
        <v>290</v>
      </c>
      <c r="L35" s="387">
        <v>3</v>
      </c>
      <c r="M35" s="387">
        <f t="shared" si="10"/>
        <v>708</v>
      </c>
      <c r="N35" s="387">
        <v>117</v>
      </c>
      <c r="O35" s="387">
        <v>591</v>
      </c>
      <c r="P35" s="387">
        <v>50</v>
      </c>
      <c r="Q35" s="311">
        <v>0</v>
      </c>
    </row>
    <row r="36" spans="1:17" ht="13.5" customHeight="1">
      <c r="A36" s="165" t="s">
        <v>49</v>
      </c>
      <c r="B36" s="386">
        <f t="shared" si="7"/>
        <v>1355</v>
      </c>
      <c r="C36" s="387">
        <v>0</v>
      </c>
      <c r="D36" s="387">
        <v>112</v>
      </c>
      <c r="E36" s="387">
        <v>1243</v>
      </c>
      <c r="F36" s="387">
        <v>1355</v>
      </c>
      <c r="G36" s="387">
        <f t="shared" si="8"/>
        <v>1326</v>
      </c>
      <c r="H36" s="387">
        <v>707</v>
      </c>
      <c r="I36" s="387">
        <v>619</v>
      </c>
      <c r="J36" s="387">
        <f t="shared" si="9"/>
        <v>469</v>
      </c>
      <c r="K36" s="387">
        <v>466</v>
      </c>
      <c r="L36" s="387">
        <v>3</v>
      </c>
      <c r="M36" s="387">
        <f t="shared" si="10"/>
        <v>857</v>
      </c>
      <c r="N36" s="387">
        <v>241</v>
      </c>
      <c r="O36" s="387">
        <v>616</v>
      </c>
      <c r="P36" s="387">
        <v>29</v>
      </c>
      <c r="Q36" s="311">
        <v>0</v>
      </c>
    </row>
    <row r="37" spans="1:17" ht="13.5" customHeight="1">
      <c r="A37" s="165" t="s">
        <v>51</v>
      </c>
      <c r="B37" s="386">
        <f t="shared" si="7"/>
        <v>32510</v>
      </c>
      <c r="C37" s="387">
        <v>19742</v>
      </c>
      <c r="D37" s="387">
        <v>1191</v>
      </c>
      <c r="E37" s="387">
        <v>11577</v>
      </c>
      <c r="F37" s="387">
        <v>32510</v>
      </c>
      <c r="G37" s="387">
        <f t="shared" si="8"/>
        <v>31651</v>
      </c>
      <c r="H37" s="387">
        <v>7390</v>
      </c>
      <c r="I37" s="387">
        <v>24261</v>
      </c>
      <c r="J37" s="387">
        <f t="shared" si="9"/>
        <v>7056</v>
      </c>
      <c r="K37" s="387">
        <v>7044</v>
      </c>
      <c r="L37" s="387">
        <v>12</v>
      </c>
      <c r="M37" s="387">
        <f t="shared" si="10"/>
        <v>24595</v>
      </c>
      <c r="N37" s="387">
        <v>346</v>
      </c>
      <c r="O37" s="387">
        <v>24249</v>
      </c>
      <c r="P37" s="387">
        <v>859</v>
      </c>
      <c r="Q37" s="311">
        <v>0</v>
      </c>
    </row>
    <row r="38" spans="1:17" ht="13.5" customHeight="1">
      <c r="A38" s="165" t="s">
        <v>53</v>
      </c>
      <c r="B38" s="386">
        <f t="shared" si="7"/>
        <v>14309</v>
      </c>
      <c r="C38" s="387">
        <v>8485</v>
      </c>
      <c r="D38" s="387">
        <v>284</v>
      </c>
      <c r="E38" s="387">
        <v>5540</v>
      </c>
      <c r="F38" s="387">
        <v>14348</v>
      </c>
      <c r="G38" s="387">
        <f t="shared" si="8"/>
        <v>14132</v>
      </c>
      <c r="H38" s="387">
        <v>3505</v>
      </c>
      <c r="I38" s="387">
        <v>10627</v>
      </c>
      <c r="J38" s="387">
        <f t="shared" si="9"/>
        <v>2909</v>
      </c>
      <c r="K38" s="387">
        <v>2882</v>
      </c>
      <c r="L38" s="387">
        <v>27</v>
      </c>
      <c r="M38" s="387">
        <f t="shared" si="10"/>
        <v>11223</v>
      </c>
      <c r="N38" s="387">
        <v>623</v>
      </c>
      <c r="O38" s="387">
        <v>10600</v>
      </c>
      <c r="P38" s="387">
        <v>216</v>
      </c>
      <c r="Q38" s="311">
        <v>0</v>
      </c>
    </row>
    <row r="39" spans="1:17" ht="13.5" customHeight="1">
      <c r="A39" s="165" t="s">
        <v>7</v>
      </c>
      <c r="B39" s="386">
        <f t="shared" si="7"/>
        <v>11983</v>
      </c>
      <c r="C39" s="387">
        <v>4318</v>
      </c>
      <c r="D39" s="387">
        <v>153</v>
      </c>
      <c r="E39" s="387">
        <v>7512</v>
      </c>
      <c r="F39" s="387">
        <v>11973</v>
      </c>
      <c r="G39" s="387">
        <f t="shared" si="8"/>
        <v>11564</v>
      </c>
      <c r="H39" s="387">
        <v>3994</v>
      </c>
      <c r="I39" s="387">
        <v>7570</v>
      </c>
      <c r="J39" s="387">
        <f t="shared" si="9"/>
        <v>3767</v>
      </c>
      <c r="K39" s="387">
        <v>3742</v>
      </c>
      <c r="L39" s="387">
        <v>25</v>
      </c>
      <c r="M39" s="387">
        <f t="shared" si="10"/>
        <v>7797</v>
      </c>
      <c r="N39" s="387">
        <v>252</v>
      </c>
      <c r="O39" s="387">
        <v>7545</v>
      </c>
      <c r="P39" s="387">
        <v>409</v>
      </c>
      <c r="Q39" s="311">
        <v>14</v>
      </c>
    </row>
    <row r="40" spans="1:17" ht="13.5" customHeight="1">
      <c r="A40" s="165" t="s">
        <v>8</v>
      </c>
      <c r="B40" s="386">
        <f t="shared" si="7"/>
        <v>4104</v>
      </c>
      <c r="C40" s="387">
        <v>1355</v>
      </c>
      <c r="D40" s="387">
        <v>159</v>
      </c>
      <c r="E40" s="387">
        <v>2590</v>
      </c>
      <c r="F40" s="387">
        <v>4104</v>
      </c>
      <c r="G40" s="387">
        <f t="shared" si="8"/>
        <v>3965</v>
      </c>
      <c r="H40" s="387">
        <v>1104</v>
      </c>
      <c r="I40" s="387">
        <v>2861</v>
      </c>
      <c r="J40" s="387">
        <f t="shared" si="9"/>
        <v>1077</v>
      </c>
      <c r="K40" s="387">
        <v>1073</v>
      </c>
      <c r="L40" s="387">
        <v>4</v>
      </c>
      <c r="M40" s="387">
        <f t="shared" si="10"/>
        <v>2888</v>
      </c>
      <c r="N40" s="387">
        <v>31</v>
      </c>
      <c r="O40" s="387">
        <v>2857</v>
      </c>
      <c r="P40" s="387">
        <v>139</v>
      </c>
      <c r="Q40" s="311">
        <v>0</v>
      </c>
    </row>
    <row r="41" spans="1:17" ht="6" customHeight="1">
      <c r="A41" s="165"/>
      <c r="B41" s="386"/>
      <c r="C41" s="387"/>
      <c r="D41" s="387"/>
      <c r="E41" s="387"/>
      <c r="F41" s="387"/>
      <c r="G41" s="387"/>
      <c r="H41" s="387"/>
      <c r="I41" s="387"/>
      <c r="J41" s="387"/>
      <c r="K41" s="387"/>
      <c r="L41" s="387"/>
      <c r="M41" s="387"/>
      <c r="N41" s="387"/>
      <c r="O41" s="387"/>
      <c r="P41" s="387"/>
      <c r="Q41" s="311"/>
    </row>
    <row r="42" spans="1:17" ht="13.5" customHeight="1">
      <c r="A42" s="165" t="s">
        <v>9</v>
      </c>
      <c r="B42" s="386">
        <f aca="true" t="shared" si="11" ref="B42:B48">SUM(C42:E42)</f>
        <v>12726</v>
      </c>
      <c r="C42" s="387">
        <v>6917</v>
      </c>
      <c r="D42" s="387">
        <v>69</v>
      </c>
      <c r="E42" s="387">
        <v>5740</v>
      </c>
      <c r="F42" s="387">
        <v>12619</v>
      </c>
      <c r="G42" s="387">
        <f aca="true" t="shared" si="12" ref="G42:G48">H42+I42</f>
        <v>12391</v>
      </c>
      <c r="H42" s="387">
        <v>4954</v>
      </c>
      <c r="I42" s="387">
        <v>7437</v>
      </c>
      <c r="J42" s="387">
        <f aca="true" t="shared" si="13" ref="J42:J48">K42+L42</f>
        <v>4652</v>
      </c>
      <c r="K42" s="387">
        <v>4643</v>
      </c>
      <c r="L42" s="387">
        <v>9</v>
      </c>
      <c r="M42" s="387">
        <f aca="true" t="shared" si="14" ref="M42:M48">N42+O42</f>
        <v>7739</v>
      </c>
      <c r="N42" s="387">
        <v>311</v>
      </c>
      <c r="O42" s="387">
        <v>7428</v>
      </c>
      <c r="P42" s="387">
        <v>228</v>
      </c>
      <c r="Q42" s="311">
        <v>102</v>
      </c>
    </row>
    <row r="43" spans="1:17" ht="13.5" customHeight="1">
      <c r="A43" s="165" t="s">
        <v>10</v>
      </c>
      <c r="B43" s="386">
        <f t="shared" si="11"/>
        <v>27534</v>
      </c>
      <c r="C43" s="387">
        <v>21916</v>
      </c>
      <c r="D43" s="387">
        <v>554</v>
      </c>
      <c r="E43" s="387">
        <v>5064</v>
      </c>
      <c r="F43" s="387">
        <v>27114</v>
      </c>
      <c r="G43" s="387">
        <f t="shared" si="12"/>
        <v>26674</v>
      </c>
      <c r="H43" s="387">
        <v>9454</v>
      </c>
      <c r="I43" s="387">
        <v>17220</v>
      </c>
      <c r="J43" s="387">
        <f t="shared" si="13"/>
        <v>9293</v>
      </c>
      <c r="K43" s="387">
        <v>9266</v>
      </c>
      <c r="L43" s="387">
        <v>27</v>
      </c>
      <c r="M43" s="387">
        <f t="shared" si="14"/>
        <v>17381</v>
      </c>
      <c r="N43" s="387">
        <v>188</v>
      </c>
      <c r="O43" s="387">
        <v>17193</v>
      </c>
      <c r="P43" s="387">
        <v>440</v>
      </c>
      <c r="Q43" s="311">
        <v>395</v>
      </c>
    </row>
    <row r="44" spans="1:17" ht="13.5" customHeight="1">
      <c r="A44" s="165" t="s">
        <v>12</v>
      </c>
      <c r="B44" s="386">
        <f t="shared" si="11"/>
        <v>8539</v>
      </c>
      <c r="C44" s="387">
        <v>5012</v>
      </c>
      <c r="D44" s="387">
        <v>298</v>
      </c>
      <c r="E44" s="387">
        <v>3229</v>
      </c>
      <c r="F44" s="387">
        <v>8224</v>
      </c>
      <c r="G44" s="387">
        <f t="shared" si="12"/>
        <v>7860</v>
      </c>
      <c r="H44" s="387">
        <v>2761</v>
      </c>
      <c r="I44" s="387">
        <v>5099</v>
      </c>
      <c r="J44" s="387">
        <f t="shared" si="13"/>
        <v>2597</v>
      </c>
      <c r="K44" s="387">
        <v>2584</v>
      </c>
      <c r="L44" s="387">
        <v>13</v>
      </c>
      <c r="M44" s="387">
        <f t="shared" si="14"/>
        <v>5263</v>
      </c>
      <c r="N44" s="387">
        <v>177</v>
      </c>
      <c r="O44" s="387">
        <v>5086</v>
      </c>
      <c r="P44" s="387">
        <v>364</v>
      </c>
      <c r="Q44" s="311">
        <v>26</v>
      </c>
    </row>
    <row r="45" spans="1:17" ht="13.5" customHeight="1">
      <c r="A45" s="165" t="s">
        <v>14</v>
      </c>
      <c r="B45" s="386">
        <f t="shared" si="11"/>
        <v>32585</v>
      </c>
      <c r="C45" s="387">
        <v>25976</v>
      </c>
      <c r="D45" s="387">
        <v>1086</v>
      </c>
      <c r="E45" s="387">
        <v>5523</v>
      </c>
      <c r="F45" s="387">
        <v>32483</v>
      </c>
      <c r="G45" s="387">
        <f t="shared" si="12"/>
        <v>31906</v>
      </c>
      <c r="H45" s="387">
        <v>12607</v>
      </c>
      <c r="I45" s="387">
        <v>19299</v>
      </c>
      <c r="J45" s="387">
        <f t="shared" si="13"/>
        <v>11479</v>
      </c>
      <c r="K45" s="387">
        <v>11437</v>
      </c>
      <c r="L45" s="387">
        <v>42</v>
      </c>
      <c r="M45" s="387">
        <f t="shared" si="14"/>
        <v>20427</v>
      </c>
      <c r="N45" s="387">
        <v>1170</v>
      </c>
      <c r="O45" s="387">
        <v>19257</v>
      </c>
      <c r="P45" s="387">
        <v>577</v>
      </c>
      <c r="Q45" s="311">
        <v>74</v>
      </c>
    </row>
    <row r="46" spans="1:17" ht="13.5" customHeight="1">
      <c r="A46" s="165" t="s">
        <v>16</v>
      </c>
      <c r="B46" s="386">
        <f t="shared" si="11"/>
        <v>17670</v>
      </c>
      <c r="C46" s="387">
        <v>14834</v>
      </c>
      <c r="D46" s="387">
        <v>803</v>
      </c>
      <c r="E46" s="387">
        <v>2033</v>
      </c>
      <c r="F46" s="387">
        <v>17376</v>
      </c>
      <c r="G46" s="387">
        <f t="shared" si="12"/>
        <v>16890</v>
      </c>
      <c r="H46" s="387">
        <v>2525</v>
      </c>
      <c r="I46" s="387">
        <v>14365</v>
      </c>
      <c r="J46" s="387">
        <f t="shared" si="13"/>
        <v>2425</v>
      </c>
      <c r="K46" s="387">
        <v>2422</v>
      </c>
      <c r="L46" s="387">
        <v>3</v>
      </c>
      <c r="M46" s="387">
        <f t="shared" si="14"/>
        <v>14465</v>
      </c>
      <c r="N46" s="387">
        <v>103</v>
      </c>
      <c r="O46" s="387">
        <v>14362</v>
      </c>
      <c r="P46" s="387">
        <v>486</v>
      </c>
      <c r="Q46" s="311">
        <v>294</v>
      </c>
    </row>
    <row r="47" spans="1:17" ht="13.5" customHeight="1">
      <c r="A47" s="165" t="s">
        <v>18</v>
      </c>
      <c r="B47" s="386">
        <f t="shared" si="11"/>
        <v>8251</v>
      </c>
      <c r="C47" s="387">
        <v>5068</v>
      </c>
      <c r="D47" s="387">
        <v>74</v>
      </c>
      <c r="E47" s="387">
        <v>3109</v>
      </c>
      <c r="F47" s="387">
        <v>7862</v>
      </c>
      <c r="G47" s="387">
        <f t="shared" si="12"/>
        <v>7753</v>
      </c>
      <c r="H47" s="387">
        <v>3873</v>
      </c>
      <c r="I47" s="387">
        <v>3880</v>
      </c>
      <c r="J47" s="387">
        <f t="shared" si="13"/>
        <v>3839</v>
      </c>
      <c r="K47" s="387">
        <v>3832</v>
      </c>
      <c r="L47" s="387">
        <v>7</v>
      </c>
      <c r="M47" s="387">
        <f t="shared" si="14"/>
        <v>3914</v>
      </c>
      <c r="N47" s="387">
        <v>41</v>
      </c>
      <c r="O47" s="387">
        <v>3873</v>
      </c>
      <c r="P47" s="387">
        <v>109</v>
      </c>
      <c r="Q47" s="311">
        <v>177</v>
      </c>
    </row>
    <row r="48" spans="1:17" ht="13.5" customHeight="1">
      <c r="A48" s="165" t="s">
        <v>19</v>
      </c>
      <c r="B48" s="386">
        <f t="shared" si="11"/>
        <v>21787</v>
      </c>
      <c r="C48" s="387">
        <v>17615</v>
      </c>
      <c r="D48" s="387">
        <v>407</v>
      </c>
      <c r="E48" s="387">
        <v>3765</v>
      </c>
      <c r="F48" s="387">
        <v>29067</v>
      </c>
      <c r="G48" s="387">
        <f t="shared" si="12"/>
        <v>20737</v>
      </c>
      <c r="H48" s="387">
        <v>7003</v>
      </c>
      <c r="I48" s="387">
        <v>13734</v>
      </c>
      <c r="J48" s="387">
        <f t="shared" si="13"/>
        <v>6738</v>
      </c>
      <c r="K48" s="387">
        <v>6703</v>
      </c>
      <c r="L48" s="387">
        <v>35</v>
      </c>
      <c r="M48" s="387">
        <f t="shared" si="14"/>
        <v>13999</v>
      </c>
      <c r="N48" s="387">
        <v>300</v>
      </c>
      <c r="O48" s="387">
        <v>13699</v>
      </c>
      <c r="P48" s="387">
        <v>468</v>
      </c>
      <c r="Q48" s="311">
        <v>470</v>
      </c>
    </row>
    <row r="49" spans="1:17" ht="6" customHeight="1">
      <c r="A49" s="165"/>
      <c r="B49" s="386"/>
      <c r="C49" s="387"/>
      <c r="D49" s="387"/>
      <c r="E49" s="387"/>
      <c r="F49" s="387"/>
      <c r="G49" s="387"/>
      <c r="H49" s="387"/>
      <c r="I49" s="387"/>
      <c r="J49" s="387"/>
      <c r="K49" s="387"/>
      <c r="L49" s="387"/>
      <c r="M49" s="387"/>
      <c r="N49" s="387"/>
      <c r="O49" s="387"/>
      <c r="P49" s="387"/>
      <c r="Q49" s="311"/>
    </row>
    <row r="50" spans="1:17" ht="13.5" customHeight="1">
      <c r="A50" s="165" t="s">
        <v>22</v>
      </c>
      <c r="B50" s="386">
        <f>SUM(C50:E50)</f>
        <v>10072</v>
      </c>
      <c r="C50" s="387">
        <v>1931</v>
      </c>
      <c r="D50" s="387">
        <v>2076</v>
      </c>
      <c r="E50" s="387">
        <v>6065</v>
      </c>
      <c r="F50" s="387">
        <v>10290</v>
      </c>
      <c r="G50" s="387">
        <f>H50+I50</f>
        <v>10057</v>
      </c>
      <c r="H50" s="387">
        <v>4100</v>
      </c>
      <c r="I50" s="387">
        <v>5957</v>
      </c>
      <c r="J50" s="387">
        <f>K50+L50</f>
        <v>3165</v>
      </c>
      <c r="K50" s="387">
        <v>3159</v>
      </c>
      <c r="L50" s="387">
        <v>6</v>
      </c>
      <c r="M50" s="387">
        <f>N50+O50</f>
        <v>6892</v>
      </c>
      <c r="N50" s="387">
        <v>941</v>
      </c>
      <c r="O50" s="387">
        <v>5951</v>
      </c>
      <c r="P50" s="387">
        <v>233</v>
      </c>
      <c r="Q50" s="311">
        <v>3</v>
      </c>
    </row>
    <row r="51" spans="1:17" ht="13.5" customHeight="1">
      <c r="A51" s="165" t="s">
        <v>24</v>
      </c>
      <c r="B51" s="386">
        <f>SUM(C51:E51)</f>
        <v>7687</v>
      </c>
      <c r="C51" s="387">
        <v>318</v>
      </c>
      <c r="D51" s="387">
        <v>515</v>
      </c>
      <c r="E51" s="387">
        <v>6854</v>
      </c>
      <c r="F51" s="387">
        <v>7793</v>
      </c>
      <c r="G51" s="387">
        <f>H51+I51</f>
        <v>7558</v>
      </c>
      <c r="H51" s="387">
        <v>2545</v>
      </c>
      <c r="I51" s="387">
        <v>5013</v>
      </c>
      <c r="J51" s="387">
        <f>K51+L51</f>
        <v>1367</v>
      </c>
      <c r="K51" s="387">
        <v>1365</v>
      </c>
      <c r="L51" s="387">
        <v>2</v>
      </c>
      <c r="M51" s="387">
        <f>N51+O51</f>
        <v>6191</v>
      </c>
      <c r="N51" s="387">
        <v>1180</v>
      </c>
      <c r="O51" s="387">
        <v>5011</v>
      </c>
      <c r="P51" s="387">
        <v>235</v>
      </c>
      <c r="Q51" s="311">
        <v>43</v>
      </c>
    </row>
    <row r="52" spans="1:17" ht="13.5" customHeight="1">
      <c r="A52" s="165" t="s">
        <v>26</v>
      </c>
      <c r="B52" s="386">
        <f>SUM(C52:E52)</f>
        <v>66006</v>
      </c>
      <c r="C52" s="387">
        <v>47585</v>
      </c>
      <c r="D52" s="387">
        <v>2814</v>
      </c>
      <c r="E52" s="387">
        <v>15607</v>
      </c>
      <c r="F52" s="387">
        <v>65750</v>
      </c>
      <c r="G52" s="387">
        <f>H52+I52</f>
        <v>63808</v>
      </c>
      <c r="H52" s="387">
        <v>10720</v>
      </c>
      <c r="I52" s="387">
        <v>53088</v>
      </c>
      <c r="J52" s="387">
        <f>K52+L52</f>
        <v>9042</v>
      </c>
      <c r="K52" s="387">
        <v>9024</v>
      </c>
      <c r="L52" s="387">
        <v>18</v>
      </c>
      <c r="M52" s="387">
        <f>N52+O52</f>
        <v>54766</v>
      </c>
      <c r="N52" s="387">
        <v>1696</v>
      </c>
      <c r="O52" s="387">
        <v>53070</v>
      </c>
      <c r="P52" s="387">
        <v>1942</v>
      </c>
      <c r="Q52" s="311">
        <v>488</v>
      </c>
    </row>
    <row r="53" spans="1:17" ht="13.5" customHeight="1">
      <c r="A53" s="165" t="s">
        <v>28</v>
      </c>
      <c r="B53" s="386">
        <f>SUM(C53:E53)</f>
        <v>9052</v>
      </c>
      <c r="C53" s="387">
        <v>795</v>
      </c>
      <c r="D53" s="387">
        <v>1564</v>
      </c>
      <c r="E53" s="387">
        <v>6693</v>
      </c>
      <c r="F53" s="387">
        <v>10080</v>
      </c>
      <c r="G53" s="387">
        <f>H53+I53</f>
        <v>9878</v>
      </c>
      <c r="H53" s="387">
        <v>5368</v>
      </c>
      <c r="I53" s="387">
        <v>4510</v>
      </c>
      <c r="J53" s="387">
        <f>K53+L53</f>
        <v>5183</v>
      </c>
      <c r="K53" s="387">
        <v>5182</v>
      </c>
      <c r="L53" s="387">
        <v>1</v>
      </c>
      <c r="M53" s="387">
        <f>N53+O53</f>
        <v>4695</v>
      </c>
      <c r="N53" s="387">
        <v>186</v>
      </c>
      <c r="O53" s="387">
        <v>4509</v>
      </c>
      <c r="P53" s="387">
        <v>202</v>
      </c>
      <c r="Q53" s="311">
        <v>155</v>
      </c>
    </row>
    <row r="54" spans="1:17" ht="13.5" customHeight="1">
      <c r="A54" s="165" t="s">
        <v>30</v>
      </c>
      <c r="B54" s="386">
        <f>SUM(C54:E54)</f>
        <v>25375</v>
      </c>
      <c r="C54" s="387">
        <v>6342</v>
      </c>
      <c r="D54" s="387">
        <v>9027</v>
      </c>
      <c r="E54" s="387">
        <v>10006</v>
      </c>
      <c r="F54" s="387">
        <v>27138</v>
      </c>
      <c r="G54" s="387">
        <f>H54+I54</f>
        <v>26261</v>
      </c>
      <c r="H54" s="387">
        <v>4659</v>
      </c>
      <c r="I54" s="387">
        <v>21602</v>
      </c>
      <c r="J54" s="387">
        <f>K54+L54</f>
        <v>4177</v>
      </c>
      <c r="K54" s="387">
        <v>4173</v>
      </c>
      <c r="L54" s="387">
        <v>4</v>
      </c>
      <c r="M54" s="387">
        <f>N54+O54</f>
        <v>22084</v>
      </c>
      <c r="N54" s="387">
        <v>486</v>
      </c>
      <c r="O54" s="387">
        <v>21598</v>
      </c>
      <c r="P54" s="387">
        <v>877</v>
      </c>
      <c r="Q54" s="311">
        <v>122</v>
      </c>
    </row>
    <row r="55" spans="1:17" ht="6" customHeight="1">
      <c r="A55" s="165"/>
      <c r="B55" s="386"/>
      <c r="C55" s="387"/>
      <c r="D55" s="387"/>
      <c r="E55" s="387"/>
      <c r="F55" s="387"/>
      <c r="G55" s="387"/>
      <c r="H55" s="387"/>
      <c r="I55" s="387"/>
      <c r="J55" s="387"/>
      <c r="K55" s="387"/>
      <c r="L55" s="387"/>
      <c r="M55" s="387"/>
      <c r="N55" s="387"/>
      <c r="O55" s="387"/>
      <c r="P55" s="387"/>
      <c r="Q55" s="311"/>
    </row>
    <row r="56" spans="1:17" ht="13.5" customHeight="1">
      <c r="A56" s="165" t="s">
        <v>33</v>
      </c>
      <c r="B56" s="386">
        <f aca="true" t="shared" si="15" ref="B56:B67">SUM(C56:E56)</f>
        <v>14283</v>
      </c>
      <c r="C56" s="387">
        <v>9884</v>
      </c>
      <c r="D56" s="387">
        <v>502</v>
      </c>
      <c r="E56" s="387">
        <v>3897</v>
      </c>
      <c r="F56" s="387">
        <v>14326</v>
      </c>
      <c r="G56" s="387">
        <f aca="true" t="shared" si="16" ref="G56:G67">H56+I56</f>
        <v>13580</v>
      </c>
      <c r="H56" s="387">
        <v>3736</v>
      </c>
      <c r="I56" s="387">
        <v>9844</v>
      </c>
      <c r="J56" s="387">
        <f aca="true" t="shared" si="17" ref="J56:J67">K56+L56</f>
        <v>3654</v>
      </c>
      <c r="K56" s="387">
        <v>3652</v>
      </c>
      <c r="L56" s="387">
        <v>2</v>
      </c>
      <c r="M56" s="387">
        <f aca="true" t="shared" si="18" ref="M56:M67">N56+O56</f>
        <v>9926</v>
      </c>
      <c r="N56" s="387">
        <v>84</v>
      </c>
      <c r="O56" s="387">
        <v>9842</v>
      </c>
      <c r="P56" s="387">
        <v>746</v>
      </c>
      <c r="Q56" s="311">
        <v>0</v>
      </c>
    </row>
    <row r="57" spans="1:17" ht="13.5" customHeight="1">
      <c r="A57" s="165" t="s">
        <v>34</v>
      </c>
      <c r="B57" s="386">
        <f t="shared" si="15"/>
        <v>0</v>
      </c>
      <c r="C57" s="387">
        <v>0</v>
      </c>
      <c r="D57" s="387">
        <v>0</v>
      </c>
      <c r="E57" s="387">
        <v>0</v>
      </c>
      <c r="F57" s="387">
        <v>0</v>
      </c>
      <c r="G57" s="387">
        <f t="shared" si="16"/>
        <v>0</v>
      </c>
      <c r="H57" s="387">
        <f>I57+J57</f>
        <v>0</v>
      </c>
      <c r="I57" s="387">
        <f>J57+K57</f>
        <v>0</v>
      </c>
      <c r="J57" s="387">
        <f t="shared" si="17"/>
        <v>0</v>
      </c>
      <c r="K57" s="387">
        <v>0</v>
      </c>
      <c r="L57" s="387">
        <v>0</v>
      </c>
      <c r="M57" s="387">
        <f t="shared" si="18"/>
        <v>0</v>
      </c>
      <c r="N57" s="387">
        <v>0</v>
      </c>
      <c r="O57" s="387">
        <v>0</v>
      </c>
      <c r="P57" s="387">
        <v>0</v>
      </c>
      <c r="Q57" s="311">
        <v>0</v>
      </c>
    </row>
    <row r="58" spans="1:17" ht="13.5" customHeight="1">
      <c r="A58" s="165" t="s">
        <v>36</v>
      </c>
      <c r="B58" s="386">
        <f t="shared" si="15"/>
        <v>1062</v>
      </c>
      <c r="C58" s="387">
        <v>382</v>
      </c>
      <c r="D58" s="387">
        <v>141</v>
      </c>
      <c r="E58" s="387">
        <v>539</v>
      </c>
      <c r="F58" s="387">
        <v>1057</v>
      </c>
      <c r="G58" s="387">
        <f t="shared" si="16"/>
        <v>1034</v>
      </c>
      <c r="H58" s="387">
        <v>583</v>
      </c>
      <c r="I58" s="387">
        <v>451</v>
      </c>
      <c r="J58" s="387">
        <f t="shared" si="17"/>
        <v>576</v>
      </c>
      <c r="K58" s="387">
        <v>575</v>
      </c>
      <c r="L58" s="387">
        <v>1</v>
      </c>
      <c r="M58" s="387">
        <f t="shared" si="18"/>
        <v>458</v>
      </c>
      <c r="N58" s="387">
        <v>8</v>
      </c>
      <c r="O58" s="387">
        <v>450</v>
      </c>
      <c r="P58" s="387">
        <v>23</v>
      </c>
      <c r="Q58" s="311">
        <v>5</v>
      </c>
    </row>
    <row r="59" spans="1:17" ht="13.5" customHeight="1">
      <c r="A59" s="165" t="s">
        <v>38</v>
      </c>
      <c r="B59" s="386">
        <f t="shared" si="15"/>
        <v>4097</v>
      </c>
      <c r="C59" s="387">
        <v>1825</v>
      </c>
      <c r="D59" s="387">
        <v>178</v>
      </c>
      <c r="E59" s="387">
        <v>2094</v>
      </c>
      <c r="F59" s="387">
        <v>4093</v>
      </c>
      <c r="G59" s="387">
        <f t="shared" si="16"/>
        <v>3466</v>
      </c>
      <c r="H59" s="387">
        <v>1626</v>
      </c>
      <c r="I59" s="387">
        <v>1840</v>
      </c>
      <c r="J59" s="387">
        <f t="shared" si="17"/>
        <v>1598</v>
      </c>
      <c r="K59" s="387">
        <v>1593</v>
      </c>
      <c r="L59" s="387">
        <v>5</v>
      </c>
      <c r="M59" s="387">
        <f t="shared" si="18"/>
        <v>1868</v>
      </c>
      <c r="N59" s="387">
        <v>33</v>
      </c>
      <c r="O59" s="387">
        <v>1835</v>
      </c>
      <c r="P59" s="387">
        <v>627</v>
      </c>
      <c r="Q59" s="311">
        <v>0</v>
      </c>
    </row>
    <row r="60" spans="1:17" ht="13.5" customHeight="1">
      <c r="A60" s="165" t="s">
        <v>40</v>
      </c>
      <c r="B60" s="386">
        <f t="shared" si="15"/>
        <v>3835</v>
      </c>
      <c r="C60" s="387">
        <v>1646</v>
      </c>
      <c r="D60" s="387">
        <v>139</v>
      </c>
      <c r="E60" s="387">
        <v>2050</v>
      </c>
      <c r="F60" s="387">
        <v>3800</v>
      </c>
      <c r="G60" s="387">
        <f t="shared" si="16"/>
        <v>3753</v>
      </c>
      <c r="H60" s="387">
        <v>1578</v>
      </c>
      <c r="I60" s="387">
        <v>2175</v>
      </c>
      <c r="J60" s="387">
        <f t="shared" si="17"/>
        <v>1566</v>
      </c>
      <c r="K60" s="387">
        <v>1562</v>
      </c>
      <c r="L60" s="387">
        <v>4</v>
      </c>
      <c r="M60" s="387">
        <f t="shared" si="18"/>
        <v>2187</v>
      </c>
      <c r="N60" s="387">
        <v>16</v>
      </c>
      <c r="O60" s="387">
        <v>2171</v>
      </c>
      <c r="P60" s="387">
        <v>47</v>
      </c>
      <c r="Q60" s="311">
        <v>29</v>
      </c>
    </row>
    <row r="61" spans="1:17" ht="13.5" customHeight="1">
      <c r="A61" s="165" t="s">
        <v>42</v>
      </c>
      <c r="B61" s="386">
        <f t="shared" si="15"/>
        <v>0</v>
      </c>
      <c r="C61" s="387">
        <v>0</v>
      </c>
      <c r="D61" s="387">
        <v>0</v>
      </c>
      <c r="E61" s="387">
        <v>0</v>
      </c>
      <c r="F61" s="387">
        <v>0</v>
      </c>
      <c r="G61" s="387">
        <f t="shared" si="16"/>
        <v>0</v>
      </c>
      <c r="H61" s="387">
        <f>I61+J61</f>
        <v>0</v>
      </c>
      <c r="I61" s="387">
        <f>J61+K61</f>
        <v>0</v>
      </c>
      <c r="J61" s="387">
        <f t="shared" si="17"/>
        <v>0</v>
      </c>
      <c r="K61" s="387">
        <v>0</v>
      </c>
      <c r="L61" s="387">
        <v>0</v>
      </c>
      <c r="M61" s="387">
        <f t="shared" si="18"/>
        <v>0</v>
      </c>
      <c r="N61" s="387">
        <v>0</v>
      </c>
      <c r="O61" s="387">
        <v>0</v>
      </c>
      <c r="P61" s="387">
        <v>0</v>
      </c>
      <c r="Q61" s="311">
        <v>0</v>
      </c>
    </row>
    <row r="62" spans="1:17" ht="13.5" customHeight="1">
      <c r="A62" s="165" t="s">
        <v>44</v>
      </c>
      <c r="B62" s="386">
        <f t="shared" si="15"/>
        <v>49100</v>
      </c>
      <c r="C62" s="387">
        <v>35342</v>
      </c>
      <c r="D62" s="387">
        <v>2820</v>
      </c>
      <c r="E62" s="387">
        <v>10938</v>
      </c>
      <c r="F62" s="387">
        <v>49162</v>
      </c>
      <c r="G62" s="387">
        <f t="shared" si="16"/>
        <v>47224</v>
      </c>
      <c r="H62" s="387">
        <v>5839</v>
      </c>
      <c r="I62" s="387">
        <v>41385</v>
      </c>
      <c r="J62" s="387">
        <f t="shared" si="17"/>
        <v>5299</v>
      </c>
      <c r="K62" s="387">
        <v>5238</v>
      </c>
      <c r="L62" s="387">
        <v>61</v>
      </c>
      <c r="M62" s="387">
        <f t="shared" si="18"/>
        <v>41925</v>
      </c>
      <c r="N62" s="387">
        <v>601</v>
      </c>
      <c r="O62" s="387">
        <v>41324</v>
      </c>
      <c r="P62" s="387">
        <v>1938</v>
      </c>
      <c r="Q62" s="311">
        <v>44</v>
      </c>
    </row>
    <row r="63" spans="1:17" ht="13.5" customHeight="1">
      <c r="A63" s="165" t="s">
        <v>46</v>
      </c>
      <c r="B63" s="386">
        <f t="shared" si="15"/>
        <v>22219</v>
      </c>
      <c r="C63" s="387">
        <v>6707</v>
      </c>
      <c r="D63" s="387">
        <v>754</v>
      </c>
      <c r="E63" s="387">
        <v>14758</v>
      </c>
      <c r="F63" s="387">
        <v>22511</v>
      </c>
      <c r="G63" s="387">
        <f t="shared" si="16"/>
        <v>22327</v>
      </c>
      <c r="H63" s="387">
        <v>9643</v>
      </c>
      <c r="I63" s="387">
        <v>12684</v>
      </c>
      <c r="J63" s="387">
        <f t="shared" si="17"/>
        <v>9660</v>
      </c>
      <c r="K63" s="387">
        <v>9609</v>
      </c>
      <c r="L63" s="387">
        <v>51</v>
      </c>
      <c r="M63" s="387">
        <f t="shared" si="18"/>
        <v>12667</v>
      </c>
      <c r="N63" s="387">
        <v>34</v>
      </c>
      <c r="O63" s="387">
        <v>12633</v>
      </c>
      <c r="P63" s="387">
        <v>184</v>
      </c>
      <c r="Q63" s="311">
        <v>0</v>
      </c>
    </row>
    <row r="64" spans="1:17" ht="13.5" customHeight="1">
      <c r="A64" s="165" t="s">
        <v>48</v>
      </c>
      <c r="B64" s="386">
        <f t="shared" si="15"/>
        <v>9945</v>
      </c>
      <c r="C64" s="387">
        <v>5662</v>
      </c>
      <c r="D64" s="387">
        <v>314</v>
      </c>
      <c r="E64" s="387">
        <v>3969</v>
      </c>
      <c r="F64" s="387">
        <v>9824</v>
      </c>
      <c r="G64" s="387">
        <f t="shared" si="16"/>
        <v>9478</v>
      </c>
      <c r="H64" s="387">
        <v>4761</v>
      </c>
      <c r="I64" s="387">
        <v>4717</v>
      </c>
      <c r="J64" s="387">
        <f t="shared" si="17"/>
        <v>4728</v>
      </c>
      <c r="K64" s="387">
        <v>4704</v>
      </c>
      <c r="L64" s="387">
        <v>24</v>
      </c>
      <c r="M64" s="387">
        <f t="shared" si="18"/>
        <v>4750</v>
      </c>
      <c r="N64" s="387">
        <v>57</v>
      </c>
      <c r="O64" s="387">
        <v>4693</v>
      </c>
      <c r="P64" s="387">
        <v>346</v>
      </c>
      <c r="Q64" s="311">
        <v>121</v>
      </c>
    </row>
    <row r="65" spans="1:17" ht="13.5" customHeight="1">
      <c r="A65" s="165" t="s">
        <v>50</v>
      </c>
      <c r="B65" s="386">
        <f t="shared" si="15"/>
        <v>16850</v>
      </c>
      <c r="C65" s="387">
        <v>12056</v>
      </c>
      <c r="D65" s="387">
        <v>140</v>
      </c>
      <c r="E65" s="387">
        <v>4654</v>
      </c>
      <c r="F65" s="387">
        <v>16850</v>
      </c>
      <c r="G65" s="387">
        <f t="shared" si="16"/>
        <v>16146</v>
      </c>
      <c r="H65" s="387">
        <v>6381</v>
      </c>
      <c r="I65" s="387">
        <v>9765</v>
      </c>
      <c r="J65" s="387">
        <f t="shared" si="17"/>
        <v>6372</v>
      </c>
      <c r="K65" s="387">
        <v>6351</v>
      </c>
      <c r="L65" s="387">
        <v>21</v>
      </c>
      <c r="M65" s="387">
        <f t="shared" si="18"/>
        <v>9774</v>
      </c>
      <c r="N65" s="387">
        <v>30</v>
      </c>
      <c r="O65" s="387">
        <v>9744</v>
      </c>
      <c r="P65" s="387">
        <v>704</v>
      </c>
      <c r="Q65" s="311">
        <v>0</v>
      </c>
    </row>
    <row r="66" spans="1:17" ht="13.5" customHeight="1">
      <c r="A66" s="165" t="s">
        <v>52</v>
      </c>
      <c r="B66" s="386">
        <f t="shared" si="15"/>
        <v>2090</v>
      </c>
      <c r="C66" s="387">
        <v>230</v>
      </c>
      <c r="D66" s="387">
        <v>211</v>
      </c>
      <c r="E66" s="387">
        <v>1649</v>
      </c>
      <c r="F66" s="387">
        <v>2090</v>
      </c>
      <c r="G66" s="387">
        <f t="shared" si="16"/>
        <v>1973</v>
      </c>
      <c r="H66" s="387">
        <v>1526</v>
      </c>
      <c r="I66" s="387">
        <v>447</v>
      </c>
      <c r="J66" s="387">
        <f t="shared" si="17"/>
        <v>1482</v>
      </c>
      <c r="K66" s="387">
        <v>1482</v>
      </c>
      <c r="L66" s="387">
        <v>0</v>
      </c>
      <c r="M66" s="387">
        <f t="shared" si="18"/>
        <v>491</v>
      </c>
      <c r="N66" s="387">
        <v>44</v>
      </c>
      <c r="O66" s="387">
        <v>447</v>
      </c>
      <c r="P66" s="387">
        <v>117</v>
      </c>
      <c r="Q66" s="311">
        <v>0</v>
      </c>
    </row>
    <row r="67" spans="1:17" ht="13.5" customHeight="1">
      <c r="A67" s="150" t="s">
        <v>54</v>
      </c>
      <c r="B67" s="388">
        <f t="shared" si="15"/>
        <v>14618</v>
      </c>
      <c r="C67" s="389">
        <v>9811</v>
      </c>
      <c r="D67" s="389">
        <v>265</v>
      </c>
      <c r="E67" s="389">
        <v>4542</v>
      </c>
      <c r="F67" s="389">
        <v>14616</v>
      </c>
      <c r="G67" s="389">
        <f t="shared" si="16"/>
        <v>13915</v>
      </c>
      <c r="H67" s="389">
        <v>5258</v>
      </c>
      <c r="I67" s="389">
        <v>8657</v>
      </c>
      <c r="J67" s="389">
        <f t="shared" si="17"/>
        <v>5203</v>
      </c>
      <c r="K67" s="389">
        <v>5200</v>
      </c>
      <c r="L67" s="389">
        <v>3</v>
      </c>
      <c r="M67" s="389">
        <f t="shared" si="18"/>
        <v>8712</v>
      </c>
      <c r="N67" s="389">
        <v>58</v>
      </c>
      <c r="O67" s="389">
        <v>8654</v>
      </c>
      <c r="P67" s="389">
        <v>701</v>
      </c>
      <c r="Q67" s="390">
        <v>0</v>
      </c>
    </row>
    <row r="68" ht="12">
      <c r="A68" s="20" t="s">
        <v>169</v>
      </c>
    </row>
  </sheetData>
  <mergeCells count="14">
    <mergeCell ref="J5:L5"/>
    <mergeCell ref="J4:O4"/>
    <mergeCell ref="A3:A6"/>
    <mergeCell ref="Q3:Q6"/>
    <mergeCell ref="P4:P6"/>
    <mergeCell ref="M5:O5"/>
    <mergeCell ref="J3:P3"/>
    <mergeCell ref="B3:E4"/>
    <mergeCell ref="G5:I5"/>
    <mergeCell ref="G4:I4"/>
    <mergeCell ref="F4:F6"/>
    <mergeCell ref="F3:I3"/>
    <mergeCell ref="B5:B6"/>
    <mergeCell ref="C5:E5"/>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P44"/>
  <sheetViews>
    <sheetView workbookViewId="0" topLeftCell="A1">
      <selection activeCell="A1" sqref="A1"/>
    </sheetView>
  </sheetViews>
  <sheetFormatPr defaultColWidth="9.00390625" defaultRowHeight="13.5"/>
  <cols>
    <col min="1" max="1" width="2.625" style="391" customWidth="1"/>
    <col min="2" max="2" width="15.625" style="391" customWidth="1"/>
    <col min="3" max="9" width="8.125" style="391" customWidth="1"/>
    <col min="10" max="15" width="6.125" style="391" customWidth="1"/>
    <col min="16" max="16" width="8.00390625" style="391" customWidth="1"/>
    <col min="17" max="16384" width="9.00390625" style="391" customWidth="1"/>
  </cols>
  <sheetData>
    <row r="2" ht="18" customHeight="1">
      <c r="B2" s="392" t="s">
        <v>1253</v>
      </c>
    </row>
    <row r="3" ht="18" customHeight="1">
      <c r="A3" s="392" t="s">
        <v>1223</v>
      </c>
    </row>
    <row r="4" spans="11:16" ht="12.75" thickBot="1">
      <c r="K4" s="393"/>
      <c r="P4" s="393"/>
    </row>
    <row r="5" spans="2:16" ht="18" customHeight="1" thickTop="1">
      <c r="B5" s="394"/>
      <c r="C5" s="1367" t="s">
        <v>171</v>
      </c>
      <c r="D5" s="1371" t="s">
        <v>172</v>
      </c>
      <c r="E5" s="1372"/>
      <c r="F5" s="1372"/>
      <c r="G5" s="1372"/>
      <c r="H5" s="1372"/>
      <c r="I5" s="1373"/>
      <c r="J5" s="1371" t="s">
        <v>173</v>
      </c>
      <c r="K5" s="1372"/>
      <c r="L5" s="1372"/>
      <c r="M5" s="1372"/>
      <c r="N5" s="1372"/>
      <c r="O5" s="1373"/>
      <c r="P5" s="1374" t="s">
        <v>1224</v>
      </c>
    </row>
    <row r="6" spans="2:16" ht="18" customHeight="1">
      <c r="B6" s="396" t="s">
        <v>1146</v>
      </c>
      <c r="C6" s="1368"/>
      <c r="D6" s="397" t="s">
        <v>174</v>
      </c>
      <c r="E6" s="397" t="s">
        <v>175</v>
      </c>
      <c r="F6" s="397" t="s">
        <v>176</v>
      </c>
      <c r="G6" s="397" t="s">
        <v>176</v>
      </c>
      <c r="H6" s="397" t="s">
        <v>177</v>
      </c>
      <c r="I6" s="397" t="s">
        <v>178</v>
      </c>
      <c r="J6" s="397" t="s">
        <v>1225</v>
      </c>
      <c r="K6" s="398">
        <v>30</v>
      </c>
      <c r="L6" s="399">
        <v>90</v>
      </c>
      <c r="M6" s="399">
        <v>150</v>
      </c>
      <c r="N6" s="399">
        <v>200</v>
      </c>
      <c r="O6" s="400">
        <v>250</v>
      </c>
      <c r="P6" s="1375"/>
    </row>
    <row r="7" spans="2:16" ht="18" customHeight="1">
      <c r="B7" s="396" t="s">
        <v>179</v>
      </c>
      <c r="C7" s="1369" t="s">
        <v>1226</v>
      </c>
      <c r="D7" s="165"/>
      <c r="E7" s="165"/>
      <c r="F7" s="165" t="s">
        <v>180</v>
      </c>
      <c r="G7" s="165" t="s">
        <v>181</v>
      </c>
      <c r="H7" s="165"/>
      <c r="I7" s="165" t="s">
        <v>182</v>
      </c>
      <c r="J7" s="165"/>
      <c r="K7" s="165" t="s">
        <v>1227</v>
      </c>
      <c r="L7" s="401" t="s">
        <v>183</v>
      </c>
      <c r="M7" s="401" t="s">
        <v>183</v>
      </c>
      <c r="N7" s="401" t="s">
        <v>183</v>
      </c>
      <c r="O7" s="34"/>
      <c r="P7" s="1375"/>
    </row>
    <row r="8" spans="2:16" ht="18" customHeight="1">
      <c r="B8" s="402" t="s">
        <v>184</v>
      </c>
      <c r="C8" s="1370"/>
      <c r="D8" s="150" t="s">
        <v>185</v>
      </c>
      <c r="E8" s="150" t="s">
        <v>186</v>
      </c>
      <c r="F8" s="150" t="s">
        <v>187</v>
      </c>
      <c r="G8" s="150" t="s">
        <v>187</v>
      </c>
      <c r="H8" s="150" t="s">
        <v>185</v>
      </c>
      <c r="I8" s="150" t="s">
        <v>188</v>
      </c>
      <c r="J8" s="150" t="s">
        <v>1228</v>
      </c>
      <c r="K8" s="150">
        <v>89</v>
      </c>
      <c r="L8" s="403">
        <v>149</v>
      </c>
      <c r="M8" s="403">
        <v>199</v>
      </c>
      <c r="N8" s="403">
        <v>249</v>
      </c>
      <c r="O8" s="150" t="s">
        <v>189</v>
      </c>
      <c r="P8" s="1376"/>
    </row>
    <row r="9" spans="2:16" ht="15" customHeight="1">
      <c r="B9" s="401" t="s">
        <v>1229</v>
      </c>
      <c r="C9" s="404">
        <v>810</v>
      </c>
      <c r="D9" s="405">
        <v>732</v>
      </c>
      <c r="E9" s="405">
        <v>7</v>
      </c>
      <c r="F9" s="405" t="s">
        <v>1230</v>
      </c>
      <c r="G9" s="405">
        <v>2</v>
      </c>
      <c r="H9" s="405">
        <v>10</v>
      </c>
      <c r="I9" s="405">
        <v>2</v>
      </c>
      <c r="J9" s="405" t="s">
        <v>1230</v>
      </c>
      <c r="K9" s="405">
        <v>85</v>
      </c>
      <c r="L9" s="405">
        <v>140</v>
      </c>
      <c r="M9" s="405">
        <v>324</v>
      </c>
      <c r="N9" s="405">
        <v>190</v>
      </c>
      <c r="O9" s="42">
        <v>14</v>
      </c>
      <c r="P9" s="406">
        <v>2236</v>
      </c>
    </row>
    <row r="10" spans="2:16" ht="15" customHeight="1">
      <c r="B10" s="407">
        <v>51</v>
      </c>
      <c r="C10" s="408">
        <v>809</v>
      </c>
      <c r="D10" s="42">
        <v>729</v>
      </c>
      <c r="E10" s="42">
        <v>7</v>
      </c>
      <c r="F10" s="42" t="s">
        <v>1230</v>
      </c>
      <c r="G10" s="42">
        <v>2</v>
      </c>
      <c r="H10" s="42">
        <v>10</v>
      </c>
      <c r="I10" s="42">
        <v>2</v>
      </c>
      <c r="J10" s="42" t="s">
        <v>1230</v>
      </c>
      <c r="K10" s="42">
        <v>77</v>
      </c>
      <c r="L10" s="42">
        <v>136</v>
      </c>
      <c r="M10" s="42">
        <v>321</v>
      </c>
      <c r="N10" s="42">
        <v>206</v>
      </c>
      <c r="O10" s="42">
        <v>10</v>
      </c>
      <c r="P10" s="406">
        <v>2122</v>
      </c>
    </row>
    <row r="11" spans="2:16" ht="15" customHeight="1">
      <c r="B11" s="407">
        <v>52</v>
      </c>
      <c r="C11" s="408">
        <v>810</v>
      </c>
      <c r="D11" s="42">
        <v>728</v>
      </c>
      <c r="E11" s="42">
        <v>8</v>
      </c>
      <c r="F11" s="42" t="s">
        <v>1230</v>
      </c>
      <c r="G11" s="42">
        <v>2</v>
      </c>
      <c r="H11" s="42">
        <v>11</v>
      </c>
      <c r="I11" s="42">
        <v>2</v>
      </c>
      <c r="J11" s="42" t="s">
        <v>1230</v>
      </c>
      <c r="K11" s="42">
        <v>66</v>
      </c>
      <c r="L11" s="42">
        <v>157</v>
      </c>
      <c r="M11" s="42">
        <v>317</v>
      </c>
      <c r="N11" s="42">
        <v>202</v>
      </c>
      <c r="O11" s="42">
        <v>9</v>
      </c>
      <c r="P11" s="406">
        <v>2142</v>
      </c>
    </row>
    <row r="12" spans="2:16" ht="15" customHeight="1">
      <c r="B12" s="407">
        <v>53</v>
      </c>
      <c r="C12" s="408">
        <f>SUM(D12:I12)</f>
        <v>764</v>
      </c>
      <c r="D12" s="42">
        <v>742</v>
      </c>
      <c r="E12" s="42">
        <v>8</v>
      </c>
      <c r="F12" s="42" t="s">
        <v>1230</v>
      </c>
      <c r="G12" s="42">
        <v>2</v>
      </c>
      <c r="H12" s="42">
        <v>10</v>
      </c>
      <c r="I12" s="42">
        <v>2</v>
      </c>
      <c r="J12" s="42">
        <v>1</v>
      </c>
      <c r="K12" s="42">
        <v>130</v>
      </c>
      <c r="L12" s="42">
        <v>218</v>
      </c>
      <c r="M12" s="42">
        <v>231</v>
      </c>
      <c r="N12" s="42">
        <v>101</v>
      </c>
      <c r="O12" s="42">
        <v>83</v>
      </c>
      <c r="P12" s="406">
        <v>764</v>
      </c>
    </row>
    <row r="13" spans="2:16" ht="15" customHeight="1">
      <c r="B13" s="407">
        <v>54</v>
      </c>
      <c r="C13" s="408">
        <f>SUM(D13:I13)</f>
        <v>777</v>
      </c>
      <c r="D13" s="42">
        <v>752</v>
      </c>
      <c r="E13" s="42">
        <v>9</v>
      </c>
      <c r="F13" s="42" t="s">
        <v>1230</v>
      </c>
      <c r="G13" s="42">
        <v>3</v>
      </c>
      <c r="H13" s="42">
        <v>11</v>
      </c>
      <c r="I13" s="42">
        <v>2</v>
      </c>
      <c r="J13" s="42" t="s">
        <v>1230</v>
      </c>
      <c r="K13" s="42">
        <v>115</v>
      </c>
      <c r="L13" s="42">
        <v>205</v>
      </c>
      <c r="M13" s="42">
        <v>310</v>
      </c>
      <c r="N13" s="42">
        <v>84</v>
      </c>
      <c r="O13" s="42">
        <v>63</v>
      </c>
      <c r="P13" s="406">
        <v>777</v>
      </c>
    </row>
    <row r="14" spans="1:16" s="412" customFormat="1" ht="15" customHeight="1">
      <c r="A14" s="409"/>
      <c r="B14" s="410">
        <v>55</v>
      </c>
      <c r="C14" s="38">
        <f>SUM(D14:I14)</f>
        <v>774</v>
      </c>
      <c r="D14" s="39">
        <v>749</v>
      </c>
      <c r="E14" s="39">
        <v>9</v>
      </c>
      <c r="F14" s="39" t="s">
        <v>1230</v>
      </c>
      <c r="G14" s="39">
        <v>3</v>
      </c>
      <c r="H14" s="39">
        <v>11</v>
      </c>
      <c r="I14" s="39">
        <v>2</v>
      </c>
      <c r="J14" s="39" t="s">
        <v>1230</v>
      </c>
      <c r="K14" s="40">
        <v>112</v>
      </c>
      <c r="L14" s="39">
        <v>164</v>
      </c>
      <c r="M14" s="39">
        <v>324</v>
      </c>
      <c r="N14" s="39">
        <v>126</v>
      </c>
      <c r="O14" s="39">
        <v>48</v>
      </c>
      <c r="P14" s="411">
        <v>774</v>
      </c>
    </row>
    <row r="15" spans="1:16" ht="9.75" customHeight="1">
      <c r="A15" s="413"/>
      <c r="B15" s="414"/>
      <c r="C15" s="415"/>
      <c r="D15" s="416"/>
      <c r="E15" s="416"/>
      <c r="F15" s="416"/>
      <c r="G15" s="416"/>
      <c r="H15" s="416"/>
      <c r="I15" s="416"/>
      <c r="J15" s="416"/>
      <c r="K15" s="416"/>
      <c r="L15" s="416"/>
      <c r="M15" s="416"/>
      <c r="N15" s="416"/>
      <c r="O15" s="416"/>
      <c r="P15" s="406"/>
    </row>
    <row r="16" spans="2:16" ht="13.5" customHeight="1">
      <c r="B16" s="165" t="s">
        <v>190</v>
      </c>
      <c r="C16" s="408">
        <f aca="true" t="shared" si="0" ref="C16:C27">SUM(D16:I16)</f>
        <v>47</v>
      </c>
      <c r="D16" s="42">
        <v>47</v>
      </c>
      <c r="E16" s="136" t="s">
        <v>1230</v>
      </c>
      <c r="F16" s="136" t="s">
        <v>1230</v>
      </c>
      <c r="G16" s="136" t="s">
        <v>1230</v>
      </c>
      <c r="H16" s="136" t="s">
        <v>1230</v>
      </c>
      <c r="I16" s="136" t="s">
        <v>1230</v>
      </c>
      <c r="J16" s="136" t="s">
        <v>1230</v>
      </c>
      <c r="K16" s="42">
        <v>1</v>
      </c>
      <c r="L16" s="42" t="s">
        <v>1230</v>
      </c>
      <c r="M16" s="42" t="s">
        <v>1230</v>
      </c>
      <c r="N16" s="42" t="s">
        <v>1230</v>
      </c>
      <c r="O16" s="42" t="s">
        <v>1230</v>
      </c>
      <c r="P16" s="406">
        <v>47</v>
      </c>
    </row>
    <row r="17" spans="2:16" ht="13.5" customHeight="1">
      <c r="B17" s="165" t="s">
        <v>1231</v>
      </c>
      <c r="C17" s="408">
        <f t="shared" si="0"/>
        <v>1</v>
      </c>
      <c r="D17" s="42">
        <v>1</v>
      </c>
      <c r="E17" s="42" t="s">
        <v>1230</v>
      </c>
      <c r="F17" s="136" t="s">
        <v>1230</v>
      </c>
      <c r="G17" s="136" t="s">
        <v>1230</v>
      </c>
      <c r="H17" s="136" t="s">
        <v>1230</v>
      </c>
      <c r="I17" s="136" t="s">
        <v>1230</v>
      </c>
      <c r="J17" s="136" t="s">
        <v>1230</v>
      </c>
      <c r="K17" s="42">
        <v>1</v>
      </c>
      <c r="L17" s="42" t="s">
        <v>1230</v>
      </c>
      <c r="M17" s="42" t="s">
        <v>1230</v>
      </c>
      <c r="N17" s="42" t="s">
        <v>1230</v>
      </c>
      <c r="O17" s="42" t="s">
        <v>1230</v>
      </c>
      <c r="P17" s="406">
        <v>1</v>
      </c>
    </row>
    <row r="18" spans="2:16" ht="13.5" customHeight="1">
      <c r="B18" s="165" t="s">
        <v>1232</v>
      </c>
      <c r="C18" s="408">
        <f t="shared" si="0"/>
        <v>119</v>
      </c>
      <c r="D18" s="42">
        <v>119</v>
      </c>
      <c r="E18" s="42" t="s">
        <v>1230</v>
      </c>
      <c r="F18" s="136" t="s">
        <v>1230</v>
      </c>
      <c r="G18" s="136" t="s">
        <v>1230</v>
      </c>
      <c r="H18" s="136" t="s">
        <v>1230</v>
      </c>
      <c r="I18" s="136" t="s">
        <v>1230</v>
      </c>
      <c r="J18" s="136" t="s">
        <v>1230</v>
      </c>
      <c r="K18" s="42">
        <v>53</v>
      </c>
      <c r="L18" s="42">
        <v>53</v>
      </c>
      <c r="M18" s="42">
        <v>13</v>
      </c>
      <c r="N18" s="42" t="s">
        <v>1230</v>
      </c>
      <c r="O18" s="42" t="s">
        <v>1230</v>
      </c>
      <c r="P18" s="406">
        <v>119</v>
      </c>
    </row>
    <row r="19" spans="2:16" ht="13.5" customHeight="1">
      <c r="B19" s="417" t="s">
        <v>1233</v>
      </c>
      <c r="C19" s="408">
        <f t="shared" si="0"/>
        <v>365</v>
      </c>
      <c r="D19" s="42">
        <v>365</v>
      </c>
      <c r="E19" s="42" t="s">
        <v>1230</v>
      </c>
      <c r="F19" s="136" t="s">
        <v>1230</v>
      </c>
      <c r="G19" s="136" t="s">
        <v>1230</v>
      </c>
      <c r="H19" s="136" t="s">
        <v>1230</v>
      </c>
      <c r="I19" s="136" t="s">
        <v>1230</v>
      </c>
      <c r="J19" s="136" t="s">
        <v>1230</v>
      </c>
      <c r="K19" s="42">
        <v>17</v>
      </c>
      <c r="L19" s="42">
        <v>77</v>
      </c>
      <c r="M19" s="42">
        <v>205</v>
      </c>
      <c r="N19" s="42">
        <v>59</v>
      </c>
      <c r="O19" s="42">
        <v>7</v>
      </c>
      <c r="P19" s="406">
        <v>365</v>
      </c>
    </row>
    <row r="20" spans="2:16" ht="13.5" customHeight="1">
      <c r="B20" s="417" t="s">
        <v>1234</v>
      </c>
      <c r="C20" s="408">
        <f t="shared" si="0"/>
        <v>91</v>
      </c>
      <c r="D20" s="42">
        <v>90</v>
      </c>
      <c r="E20" s="42" t="s">
        <v>1230</v>
      </c>
      <c r="F20" s="42" t="s">
        <v>1230</v>
      </c>
      <c r="G20" s="42" t="s">
        <v>1230</v>
      </c>
      <c r="H20" s="42">
        <v>1</v>
      </c>
      <c r="I20" s="136" t="s">
        <v>1230</v>
      </c>
      <c r="J20" s="136" t="s">
        <v>1230</v>
      </c>
      <c r="K20" s="42">
        <v>1</v>
      </c>
      <c r="L20" s="42">
        <v>7</v>
      </c>
      <c r="M20" s="42">
        <v>41</v>
      </c>
      <c r="N20" s="42">
        <v>27</v>
      </c>
      <c r="O20" s="42">
        <v>15</v>
      </c>
      <c r="P20" s="406">
        <v>91</v>
      </c>
    </row>
    <row r="21" spans="2:16" ht="13.5" customHeight="1">
      <c r="B21" s="417" t="s">
        <v>1235</v>
      </c>
      <c r="C21" s="408">
        <f t="shared" si="0"/>
        <v>60</v>
      </c>
      <c r="D21" s="42">
        <v>60</v>
      </c>
      <c r="E21" s="42" t="s">
        <v>1230</v>
      </c>
      <c r="F21" s="42" t="s">
        <v>1230</v>
      </c>
      <c r="G21" s="42" t="s">
        <v>1230</v>
      </c>
      <c r="H21" s="42" t="s">
        <v>1230</v>
      </c>
      <c r="I21" s="42" t="s">
        <v>1230</v>
      </c>
      <c r="J21" s="42" t="s">
        <v>1230</v>
      </c>
      <c r="K21" s="42" t="s">
        <v>1230</v>
      </c>
      <c r="L21" s="42" t="s">
        <v>1230</v>
      </c>
      <c r="M21" s="42">
        <v>27</v>
      </c>
      <c r="N21" s="42">
        <v>20</v>
      </c>
      <c r="O21" s="42">
        <v>13</v>
      </c>
      <c r="P21" s="406">
        <v>60</v>
      </c>
    </row>
    <row r="22" spans="2:16" ht="13.5" customHeight="1">
      <c r="B22" s="417" t="s">
        <v>1236</v>
      </c>
      <c r="C22" s="408">
        <f t="shared" si="0"/>
        <v>29</v>
      </c>
      <c r="D22" s="42">
        <v>28</v>
      </c>
      <c r="E22" s="42" t="s">
        <v>1230</v>
      </c>
      <c r="F22" s="42" t="s">
        <v>1230</v>
      </c>
      <c r="G22" s="42" t="s">
        <v>1230</v>
      </c>
      <c r="H22" s="42">
        <v>1</v>
      </c>
      <c r="I22" s="42" t="s">
        <v>1230</v>
      </c>
      <c r="J22" s="42" t="s">
        <v>1230</v>
      </c>
      <c r="K22" s="42">
        <v>1</v>
      </c>
      <c r="L22" s="42" t="s">
        <v>1230</v>
      </c>
      <c r="M22" s="42">
        <v>19</v>
      </c>
      <c r="N22" s="42">
        <v>9</v>
      </c>
      <c r="O22" s="42" t="s">
        <v>1230</v>
      </c>
      <c r="P22" s="406">
        <v>29</v>
      </c>
    </row>
    <row r="23" spans="2:16" ht="13.5" customHeight="1">
      <c r="B23" s="417" t="s">
        <v>1237</v>
      </c>
      <c r="C23" s="408">
        <f t="shared" si="0"/>
        <v>3</v>
      </c>
      <c r="D23" s="42">
        <v>2</v>
      </c>
      <c r="E23" s="42" t="s">
        <v>1230</v>
      </c>
      <c r="F23" s="42" t="s">
        <v>1230</v>
      </c>
      <c r="G23" s="42">
        <v>1</v>
      </c>
      <c r="H23" s="42" t="s">
        <v>1230</v>
      </c>
      <c r="I23" s="42" t="s">
        <v>1230</v>
      </c>
      <c r="J23" s="42" t="s">
        <v>1230</v>
      </c>
      <c r="K23" s="42" t="s">
        <v>1230</v>
      </c>
      <c r="L23" s="42" t="s">
        <v>1230</v>
      </c>
      <c r="M23" s="42">
        <v>3</v>
      </c>
      <c r="N23" s="42" t="s">
        <v>1230</v>
      </c>
      <c r="O23" s="42" t="s">
        <v>1230</v>
      </c>
      <c r="P23" s="406">
        <v>3</v>
      </c>
    </row>
    <row r="24" spans="2:16" ht="13.5" customHeight="1">
      <c r="B24" s="417" t="s">
        <v>1238</v>
      </c>
      <c r="C24" s="408">
        <f t="shared" si="0"/>
        <v>12</v>
      </c>
      <c r="D24" s="42">
        <v>9</v>
      </c>
      <c r="E24" s="42">
        <v>3</v>
      </c>
      <c r="F24" s="42" t="s">
        <v>1230</v>
      </c>
      <c r="G24" s="42" t="s">
        <v>1230</v>
      </c>
      <c r="H24" s="42" t="s">
        <v>1230</v>
      </c>
      <c r="I24" s="42" t="s">
        <v>1230</v>
      </c>
      <c r="J24" s="42" t="s">
        <v>1230</v>
      </c>
      <c r="K24" s="42" t="s">
        <v>1230</v>
      </c>
      <c r="L24" s="42" t="s">
        <v>1230</v>
      </c>
      <c r="M24" s="42">
        <v>3</v>
      </c>
      <c r="N24" s="42">
        <v>5</v>
      </c>
      <c r="O24" s="42">
        <v>4</v>
      </c>
      <c r="P24" s="406">
        <v>12</v>
      </c>
    </row>
    <row r="25" spans="2:16" ht="13.5" customHeight="1">
      <c r="B25" s="417" t="s">
        <v>1239</v>
      </c>
      <c r="C25" s="408">
        <f t="shared" si="0"/>
        <v>13</v>
      </c>
      <c r="D25" s="42">
        <v>10</v>
      </c>
      <c r="E25" s="42">
        <v>3</v>
      </c>
      <c r="F25" s="42" t="s">
        <v>1230</v>
      </c>
      <c r="G25" s="42" t="s">
        <v>1230</v>
      </c>
      <c r="H25" s="42" t="s">
        <v>1230</v>
      </c>
      <c r="I25" s="42" t="s">
        <v>1230</v>
      </c>
      <c r="J25" s="42" t="s">
        <v>1230</v>
      </c>
      <c r="K25" s="42" t="s">
        <v>1230</v>
      </c>
      <c r="L25" s="42" t="s">
        <v>1230</v>
      </c>
      <c r="M25" s="42">
        <v>4</v>
      </c>
      <c r="N25" s="42">
        <v>5</v>
      </c>
      <c r="O25" s="42">
        <v>4</v>
      </c>
      <c r="P25" s="406">
        <v>13</v>
      </c>
    </row>
    <row r="26" spans="2:16" ht="13.5" customHeight="1">
      <c r="B26" s="417" t="s">
        <v>1240</v>
      </c>
      <c r="C26" s="408">
        <f t="shared" si="0"/>
        <v>4</v>
      </c>
      <c r="D26" s="42">
        <v>2</v>
      </c>
      <c r="E26" s="42">
        <v>1</v>
      </c>
      <c r="F26" s="42" t="s">
        <v>1230</v>
      </c>
      <c r="G26" s="42" t="s">
        <v>1230</v>
      </c>
      <c r="H26" s="42" t="s">
        <v>1230</v>
      </c>
      <c r="I26" s="42">
        <v>1</v>
      </c>
      <c r="J26" s="42" t="s">
        <v>1230</v>
      </c>
      <c r="K26" s="42" t="s">
        <v>1230</v>
      </c>
      <c r="L26" s="42" t="s">
        <v>1230</v>
      </c>
      <c r="M26" s="42">
        <v>1</v>
      </c>
      <c r="N26" s="42" t="s">
        <v>1230</v>
      </c>
      <c r="O26" s="42">
        <v>3</v>
      </c>
      <c r="P26" s="406">
        <v>4</v>
      </c>
    </row>
    <row r="27" spans="2:16" ht="13.5" customHeight="1">
      <c r="B27" s="401" t="s">
        <v>1241</v>
      </c>
      <c r="C27" s="408">
        <f t="shared" si="0"/>
        <v>3</v>
      </c>
      <c r="D27" s="42" t="s">
        <v>1230</v>
      </c>
      <c r="E27" s="42">
        <v>2</v>
      </c>
      <c r="F27" s="42" t="s">
        <v>1230</v>
      </c>
      <c r="G27" s="42" t="s">
        <v>1230</v>
      </c>
      <c r="H27" s="42" t="s">
        <v>1230</v>
      </c>
      <c r="I27" s="42">
        <v>1</v>
      </c>
      <c r="J27" s="42" t="s">
        <v>1230</v>
      </c>
      <c r="K27" s="42" t="s">
        <v>1230</v>
      </c>
      <c r="L27" s="42" t="s">
        <v>1230</v>
      </c>
      <c r="M27" s="42" t="s">
        <v>1230</v>
      </c>
      <c r="N27" s="42">
        <v>1</v>
      </c>
      <c r="O27" s="42">
        <v>2</v>
      </c>
      <c r="P27" s="406">
        <v>3</v>
      </c>
    </row>
    <row r="28" spans="2:16" ht="13.5" customHeight="1">
      <c r="B28" s="417" t="s">
        <v>1242</v>
      </c>
      <c r="C28" s="42" t="s">
        <v>1230</v>
      </c>
      <c r="D28" s="42" t="s">
        <v>1230</v>
      </c>
      <c r="E28" s="42" t="s">
        <v>1230</v>
      </c>
      <c r="F28" s="42" t="s">
        <v>1230</v>
      </c>
      <c r="G28" s="42" t="s">
        <v>1230</v>
      </c>
      <c r="H28" s="42" t="s">
        <v>1230</v>
      </c>
      <c r="I28" s="42" t="s">
        <v>1230</v>
      </c>
      <c r="J28" s="42" t="s">
        <v>1230</v>
      </c>
      <c r="K28" s="42" t="s">
        <v>1230</v>
      </c>
      <c r="L28" s="42" t="s">
        <v>1230</v>
      </c>
      <c r="M28" s="42" t="s">
        <v>1230</v>
      </c>
      <c r="N28" s="42" t="s">
        <v>1230</v>
      </c>
      <c r="O28" s="42" t="s">
        <v>1230</v>
      </c>
      <c r="P28" s="418" t="s">
        <v>1230</v>
      </c>
    </row>
    <row r="29" spans="2:16" ht="13.5" customHeight="1">
      <c r="B29" s="165" t="s">
        <v>191</v>
      </c>
      <c r="C29" s="408">
        <f>SUM(D29:I29)</f>
        <v>24</v>
      </c>
      <c r="D29" s="42">
        <v>13</v>
      </c>
      <c r="E29" s="42" t="s">
        <v>1230</v>
      </c>
      <c r="F29" s="42" t="s">
        <v>1230</v>
      </c>
      <c r="G29" s="42">
        <v>2</v>
      </c>
      <c r="H29" s="42">
        <v>9</v>
      </c>
      <c r="I29" s="42" t="s">
        <v>1230</v>
      </c>
      <c r="J29" s="42" t="s">
        <v>1230</v>
      </c>
      <c r="K29" s="42">
        <v>7</v>
      </c>
      <c r="L29" s="42">
        <v>9</v>
      </c>
      <c r="M29" s="42">
        <v>8</v>
      </c>
      <c r="N29" s="42" t="s">
        <v>1230</v>
      </c>
      <c r="O29" s="42" t="s">
        <v>1230</v>
      </c>
      <c r="P29" s="406">
        <v>24</v>
      </c>
    </row>
    <row r="30" spans="2:16" ht="13.5" customHeight="1">
      <c r="B30" s="165" t="s">
        <v>1243</v>
      </c>
      <c r="C30" s="408">
        <f>SUM(D30:I30)</f>
        <v>1</v>
      </c>
      <c r="D30" s="42">
        <v>1</v>
      </c>
      <c r="E30" s="42" t="s">
        <v>1244</v>
      </c>
      <c r="F30" s="42" t="s">
        <v>1244</v>
      </c>
      <c r="G30" s="42" t="s">
        <v>1244</v>
      </c>
      <c r="H30" s="42" t="s">
        <v>1244</v>
      </c>
      <c r="I30" s="42" t="s">
        <v>1244</v>
      </c>
      <c r="J30" s="42" t="s">
        <v>1244</v>
      </c>
      <c r="K30" s="42">
        <v>1</v>
      </c>
      <c r="L30" s="42" t="s">
        <v>1244</v>
      </c>
      <c r="M30" s="42" t="s">
        <v>1244</v>
      </c>
      <c r="N30" s="42" t="s">
        <v>1244</v>
      </c>
      <c r="O30" s="42" t="s">
        <v>1244</v>
      </c>
      <c r="P30" s="406">
        <v>1</v>
      </c>
    </row>
    <row r="31" spans="2:16" ht="13.5" customHeight="1">
      <c r="B31" s="165" t="s">
        <v>1245</v>
      </c>
      <c r="C31" s="408">
        <f>SUM(D31:I31)</f>
        <v>2</v>
      </c>
      <c r="D31" s="42">
        <v>2</v>
      </c>
      <c r="E31" s="42"/>
      <c r="F31" s="42" t="s">
        <v>1246</v>
      </c>
      <c r="G31" s="42" t="s">
        <v>1246</v>
      </c>
      <c r="H31" s="42" t="s">
        <v>1246</v>
      </c>
      <c r="I31" s="42" t="s">
        <v>1246</v>
      </c>
      <c r="J31" s="42" t="s">
        <v>1246</v>
      </c>
      <c r="K31" s="42" t="s">
        <v>1246</v>
      </c>
      <c r="L31" s="42">
        <v>2</v>
      </c>
      <c r="M31" s="42" t="s">
        <v>1246</v>
      </c>
      <c r="N31" s="42" t="s">
        <v>1246</v>
      </c>
      <c r="O31" s="42" t="s">
        <v>1246</v>
      </c>
      <c r="P31" s="406">
        <v>2</v>
      </c>
    </row>
    <row r="32" spans="2:16" ht="9.75" customHeight="1">
      <c r="B32" s="165"/>
      <c r="C32" s="408"/>
      <c r="D32" s="42"/>
      <c r="E32" s="42"/>
      <c r="F32" s="42"/>
      <c r="G32" s="42"/>
      <c r="H32" s="42"/>
      <c r="I32" s="42"/>
      <c r="J32" s="42"/>
      <c r="K32" s="42"/>
      <c r="L32" s="42"/>
      <c r="M32" s="42"/>
      <c r="N32" s="42"/>
      <c r="O32" s="42"/>
      <c r="P32" s="406"/>
    </row>
    <row r="33" spans="2:16" ht="19.5" customHeight="1">
      <c r="B33" s="165" t="s">
        <v>1247</v>
      </c>
      <c r="C33" s="408"/>
      <c r="D33" s="42"/>
      <c r="E33" s="42"/>
      <c r="F33" s="42"/>
      <c r="G33" s="42"/>
      <c r="H33" s="42"/>
      <c r="I33" s="42"/>
      <c r="J33" s="42"/>
      <c r="K33" s="42"/>
      <c r="L33" s="42"/>
      <c r="M33" s="42"/>
      <c r="N33" s="42"/>
      <c r="O33" s="42"/>
      <c r="P33" s="406"/>
    </row>
    <row r="34" spans="2:16" ht="13.5" customHeight="1">
      <c r="B34" s="165" t="s">
        <v>1248</v>
      </c>
      <c r="C34" s="408">
        <f aca="true" t="shared" si="1" ref="C34:C42">SUM(D34:I34)</f>
        <v>93</v>
      </c>
      <c r="D34" s="42">
        <v>92</v>
      </c>
      <c r="E34" s="42" t="s">
        <v>1244</v>
      </c>
      <c r="F34" s="42" t="s">
        <v>1244</v>
      </c>
      <c r="G34" s="42">
        <v>1</v>
      </c>
      <c r="H34" s="42" t="s">
        <v>1244</v>
      </c>
      <c r="I34" s="42" t="s">
        <v>1244</v>
      </c>
      <c r="J34" s="42" t="s">
        <v>1244</v>
      </c>
      <c r="K34" s="42">
        <v>36</v>
      </c>
      <c r="L34" s="42">
        <v>24</v>
      </c>
      <c r="M34" s="42">
        <v>22</v>
      </c>
      <c r="N34" s="42">
        <v>10</v>
      </c>
      <c r="O34" s="42">
        <v>1</v>
      </c>
      <c r="P34" s="406">
        <v>248</v>
      </c>
    </row>
    <row r="35" spans="2:16" ht="13.5" customHeight="1">
      <c r="B35" s="165" t="s">
        <v>1249</v>
      </c>
      <c r="C35" s="408">
        <f t="shared" si="1"/>
        <v>20</v>
      </c>
      <c r="D35" s="42">
        <v>18</v>
      </c>
      <c r="E35" s="42" t="s">
        <v>1250</v>
      </c>
      <c r="F35" s="42" t="s">
        <v>1250</v>
      </c>
      <c r="G35" s="42" t="s">
        <v>1250</v>
      </c>
      <c r="H35" s="42">
        <v>2</v>
      </c>
      <c r="I35" s="42" t="s">
        <v>1250</v>
      </c>
      <c r="J35" s="42" t="s">
        <v>1250</v>
      </c>
      <c r="K35" s="42">
        <v>9</v>
      </c>
      <c r="L35" s="42">
        <v>7</v>
      </c>
      <c r="M35" s="42">
        <v>2</v>
      </c>
      <c r="N35" s="42">
        <v>1</v>
      </c>
      <c r="O35" s="42">
        <v>1</v>
      </c>
      <c r="P35" s="406">
        <v>69</v>
      </c>
    </row>
    <row r="36" spans="2:16" ht="13.5" customHeight="1">
      <c r="B36" s="165" t="s">
        <v>192</v>
      </c>
      <c r="C36" s="408">
        <f t="shared" si="1"/>
        <v>166</v>
      </c>
      <c r="D36" s="42">
        <v>158</v>
      </c>
      <c r="E36" s="42">
        <v>5</v>
      </c>
      <c r="F36" s="42" t="s">
        <v>1250</v>
      </c>
      <c r="G36" s="42" t="s">
        <v>1250</v>
      </c>
      <c r="H36" s="42">
        <v>3</v>
      </c>
      <c r="I36" s="42" t="s">
        <v>1250</v>
      </c>
      <c r="J36" s="42" t="s">
        <v>1250</v>
      </c>
      <c r="K36" s="42">
        <v>6</v>
      </c>
      <c r="L36" s="42">
        <v>39</v>
      </c>
      <c r="M36" s="42">
        <v>66</v>
      </c>
      <c r="N36" s="42">
        <v>49</v>
      </c>
      <c r="O36" s="42">
        <v>6</v>
      </c>
      <c r="P36" s="406">
        <v>395</v>
      </c>
    </row>
    <row r="37" spans="2:16" ht="13.5" customHeight="1">
      <c r="B37" s="165" t="s">
        <v>193</v>
      </c>
      <c r="C37" s="408">
        <f t="shared" si="1"/>
        <v>161</v>
      </c>
      <c r="D37" s="42">
        <v>158</v>
      </c>
      <c r="E37" s="42" t="s">
        <v>1250</v>
      </c>
      <c r="F37" s="42" t="s">
        <v>1250</v>
      </c>
      <c r="G37" s="42" t="s">
        <v>1250</v>
      </c>
      <c r="H37" s="42">
        <v>3</v>
      </c>
      <c r="I37" s="42" t="s">
        <v>1250</v>
      </c>
      <c r="J37" s="42" t="s">
        <v>1250</v>
      </c>
      <c r="K37" s="42">
        <v>8</v>
      </c>
      <c r="L37" s="42">
        <v>20</v>
      </c>
      <c r="M37" s="42">
        <v>50</v>
      </c>
      <c r="N37" s="42">
        <v>46</v>
      </c>
      <c r="O37" s="42">
        <v>37</v>
      </c>
      <c r="P37" s="406">
        <v>523</v>
      </c>
    </row>
    <row r="38" spans="2:16" ht="13.5" customHeight="1">
      <c r="B38" s="165" t="s">
        <v>194</v>
      </c>
      <c r="C38" s="408">
        <f t="shared" si="1"/>
        <v>65</v>
      </c>
      <c r="D38" s="42">
        <v>59</v>
      </c>
      <c r="E38" s="42">
        <v>3</v>
      </c>
      <c r="F38" s="42" t="s">
        <v>1250</v>
      </c>
      <c r="G38" s="42" t="s">
        <v>1250</v>
      </c>
      <c r="H38" s="42">
        <v>1</v>
      </c>
      <c r="I38" s="42">
        <v>2</v>
      </c>
      <c r="J38" s="42" t="s">
        <v>1250</v>
      </c>
      <c r="K38" s="42">
        <v>11</v>
      </c>
      <c r="L38" s="42">
        <v>19</v>
      </c>
      <c r="M38" s="42">
        <v>27</v>
      </c>
      <c r="N38" s="42">
        <v>5</v>
      </c>
      <c r="O38" s="42">
        <v>3</v>
      </c>
      <c r="P38" s="406">
        <v>227</v>
      </c>
    </row>
    <row r="39" spans="2:16" ht="13.5" customHeight="1">
      <c r="B39" s="165" t="s">
        <v>195</v>
      </c>
      <c r="C39" s="408">
        <f t="shared" si="1"/>
        <v>49</v>
      </c>
      <c r="D39" s="42">
        <v>47</v>
      </c>
      <c r="E39" s="42">
        <v>1</v>
      </c>
      <c r="F39" s="42" t="s">
        <v>1250</v>
      </c>
      <c r="G39" s="42" t="s">
        <v>1250</v>
      </c>
      <c r="H39" s="42">
        <v>1</v>
      </c>
      <c r="I39" s="42" t="s">
        <v>1250</v>
      </c>
      <c r="J39" s="42" t="s">
        <v>1250</v>
      </c>
      <c r="K39" s="42">
        <v>9</v>
      </c>
      <c r="L39" s="42">
        <v>15</v>
      </c>
      <c r="M39" s="42">
        <v>22</v>
      </c>
      <c r="N39" s="42">
        <v>3</v>
      </c>
      <c r="O39" s="42" t="s">
        <v>1250</v>
      </c>
      <c r="P39" s="406">
        <v>136</v>
      </c>
    </row>
    <row r="40" spans="2:16" ht="13.5" customHeight="1">
      <c r="B40" s="165" t="s">
        <v>196</v>
      </c>
      <c r="C40" s="408">
        <f t="shared" si="1"/>
        <v>63</v>
      </c>
      <c r="D40" s="42">
        <v>62</v>
      </c>
      <c r="E40" s="42" t="s">
        <v>1250</v>
      </c>
      <c r="F40" s="42" t="s">
        <v>1250</v>
      </c>
      <c r="G40" s="42" t="s">
        <v>1250</v>
      </c>
      <c r="H40" s="42">
        <v>1</v>
      </c>
      <c r="I40" s="42" t="s">
        <v>1250</v>
      </c>
      <c r="J40" s="42" t="s">
        <v>1250</v>
      </c>
      <c r="K40" s="42">
        <v>8</v>
      </c>
      <c r="L40" s="42">
        <v>9</v>
      </c>
      <c r="M40" s="42">
        <v>42</v>
      </c>
      <c r="N40" s="42">
        <v>4</v>
      </c>
      <c r="O40" s="42" t="s">
        <v>1250</v>
      </c>
      <c r="P40" s="406">
        <v>173</v>
      </c>
    </row>
    <row r="41" spans="2:16" ht="13.5" customHeight="1">
      <c r="B41" s="165" t="s">
        <v>1221</v>
      </c>
      <c r="C41" s="408">
        <f t="shared" si="1"/>
        <v>57</v>
      </c>
      <c r="D41" s="42">
        <v>56</v>
      </c>
      <c r="E41" s="42" t="s">
        <v>1250</v>
      </c>
      <c r="F41" s="42" t="s">
        <v>1250</v>
      </c>
      <c r="G41" s="42">
        <v>1</v>
      </c>
      <c r="H41" s="42" t="s">
        <v>1250</v>
      </c>
      <c r="I41" s="42" t="s">
        <v>1250</v>
      </c>
      <c r="J41" s="42" t="s">
        <v>1250</v>
      </c>
      <c r="K41" s="42">
        <v>7</v>
      </c>
      <c r="L41" s="42">
        <v>18</v>
      </c>
      <c r="M41" s="42">
        <v>32</v>
      </c>
      <c r="N41" s="42" t="s">
        <v>1250</v>
      </c>
      <c r="O41" s="42" t="s">
        <v>1250</v>
      </c>
      <c r="P41" s="406">
        <v>78</v>
      </c>
    </row>
    <row r="42" spans="2:16" ht="13.5" customHeight="1">
      <c r="B42" s="150" t="s">
        <v>1222</v>
      </c>
      <c r="C42" s="419">
        <f t="shared" si="1"/>
        <v>100</v>
      </c>
      <c r="D42" s="46">
        <v>99</v>
      </c>
      <c r="E42" s="46" t="s">
        <v>1250</v>
      </c>
      <c r="F42" s="46" t="s">
        <v>1250</v>
      </c>
      <c r="G42" s="46">
        <v>1</v>
      </c>
      <c r="H42" s="46" t="s">
        <v>1250</v>
      </c>
      <c r="I42" s="46" t="s">
        <v>1250</v>
      </c>
      <c r="J42" s="46" t="s">
        <v>1250</v>
      </c>
      <c r="K42" s="46">
        <v>18</v>
      </c>
      <c r="L42" s="46">
        <v>13</v>
      </c>
      <c r="M42" s="46">
        <v>61</v>
      </c>
      <c r="N42" s="46">
        <v>8</v>
      </c>
      <c r="O42" s="46" t="s">
        <v>1250</v>
      </c>
      <c r="P42" s="420">
        <v>204</v>
      </c>
    </row>
    <row r="43" spans="2:15" ht="13.5" customHeight="1">
      <c r="B43" s="20" t="s">
        <v>1251</v>
      </c>
      <c r="C43" s="20"/>
      <c r="D43" s="20"/>
      <c r="E43" s="20"/>
      <c r="F43" s="20"/>
      <c r="G43" s="20"/>
      <c r="H43" s="20"/>
      <c r="I43" s="20"/>
      <c r="J43" s="20"/>
      <c r="K43" s="42"/>
      <c r="L43" s="42"/>
      <c r="M43" s="42"/>
      <c r="N43" s="42"/>
      <c r="O43" s="42"/>
    </row>
    <row r="44" ht="12">
      <c r="B44" s="391" t="s">
        <v>1252</v>
      </c>
    </row>
  </sheetData>
  <mergeCells count="5">
    <mergeCell ref="C5:C6"/>
    <mergeCell ref="C7:C8"/>
    <mergeCell ref="D5:I5"/>
    <mergeCell ref="P5:P8"/>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5" customHeight="1"/>
  <cols>
    <col min="1" max="1" width="4.25390625" style="421" customWidth="1"/>
    <col min="2" max="2" width="10.00390625" style="421" customWidth="1"/>
    <col min="3" max="3" width="14.625" style="421" customWidth="1"/>
    <col min="4" max="4" width="12.375" style="421" customWidth="1"/>
    <col min="5" max="9" width="9.625" style="421" customWidth="1"/>
    <col min="10" max="10" width="10.125" style="421" bestFit="1" customWidth="1"/>
    <col min="11" max="16384" width="9.00390625" style="421" customWidth="1"/>
  </cols>
  <sheetData>
    <row r="1" ht="21.75" customHeight="1">
      <c r="B1" s="422" t="s">
        <v>1274</v>
      </c>
    </row>
    <row r="2" ht="15" customHeight="1">
      <c r="A2" s="422"/>
    </row>
    <row r="3" spans="1:10" ht="15" customHeight="1" thickBot="1">
      <c r="A3" s="422"/>
      <c r="J3" s="423" t="s">
        <v>1254</v>
      </c>
    </row>
    <row r="4" spans="1:10" ht="21" customHeight="1" thickTop="1">
      <c r="A4" s="422"/>
      <c r="B4" s="1379" t="s">
        <v>1255</v>
      </c>
      <c r="C4" s="1379"/>
      <c r="D4" s="424" t="s">
        <v>1256</v>
      </c>
      <c r="E4" s="424">
        <v>50</v>
      </c>
      <c r="F4" s="424">
        <v>51</v>
      </c>
      <c r="G4" s="424">
        <v>52</v>
      </c>
      <c r="H4" s="424">
        <v>53</v>
      </c>
      <c r="I4" s="425">
        <v>54</v>
      </c>
      <c r="J4" s="426">
        <v>55</v>
      </c>
    </row>
    <row r="5" spans="2:10" s="427" customFormat="1" ht="15" customHeight="1">
      <c r="B5" s="1377" t="s">
        <v>151</v>
      </c>
      <c r="C5" s="1378"/>
      <c r="D5" s="428">
        <v>15964.8</v>
      </c>
      <c r="E5" s="429">
        <v>19168.5</v>
      </c>
      <c r="F5" s="429">
        <v>19397.6</v>
      </c>
      <c r="G5" s="429">
        <f>G6+G17+G21+G25</f>
        <v>14907.8</v>
      </c>
      <c r="H5" s="429">
        <f>H6+H17+H21+H25</f>
        <v>13499.7</v>
      </c>
      <c r="I5" s="429">
        <f>I6+I17+I21+I25</f>
        <v>15087.9</v>
      </c>
      <c r="J5" s="430">
        <f>J6+J17+J21+J25</f>
        <v>12974.100000000002</v>
      </c>
    </row>
    <row r="6" spans="2:10" ht="15" customHeight="1">
      <c r="B6" s="431"/>
      <c r="C6" s="432" t="s">
        <v>166</v>
      </c>
      <c r="D6" s="433">
        <f>SUM(D7:D16)</f>
        <v>8178.5</v>
      </c>
      <c r="E6" s="433">
        <f>SUM(E7:E16)</f>
        <v>11424</v>
      </c>
      <c r="F6" s="433">
        <v>7814.7</v>
      </c>
      <c r="G6" s="433">
        <v>8098.2</v>
      </c>
      <c r="H6" s="433">
        <v>6979</v>
      </c>
      <c r="I6" s="433">
        <v>7129.9</v>
      </c>
      <c r="J6" s="434">
        <v>6667.8</v>
      </c>
    </row>
    <row r="7" spans="2:10" ht="15" customHeight="1">
      <c r="B7" s="431"/>
      <c r="C7" s="435" t="s">
        <v>1257</v>
      </c>
      <c r="D7" s="436">
        <v>972.5</v>
      </c>
      <c r="E7" s="433">
        <v>2004.1</v>
      </c>
      <c r="F7" s="433">
        <v>1313.9</v>
      </c>
      <c r="G7" s="433">
        <v>1257.3</v>
      </c>
      <c r="H7" s="433">
        <v>867.3</v>
      </c>
      <c r="I7" s="433">
        <v>1307.5</v>
      </c>
      <c r="J7" s="434">
        <v>900.9</v>
      </c>
    </row>
    <row r="8" spans="2:10" ht="15" customHeight="1">
      <c r="B8" s="437"/>
      <c r="C8" s="438" t="s">
        <v>1258</v>
      </c>
      <c r="D8" s="436">
        <v>317.7</v>
      </c>
      <c r="E8" s="433">
        <v>297.7</v>
      </c>
      <c r="F8" s="433">
        <v>264.9</v>
      </c>
      <c r="G8" s="433">
        <v>205.3</v>
      </c>
      <c r="H8" s="433">
        <v>248.6</v>
      </c>
      <c r="I8" s="433">
        <v>218.5</v>
      </c>
      <c r="J8" s="434">
        <v>277.4</v>
      </c>
    </row>
    <row r="9" spans="2:10" ht="15" customHeight="1">
      <c r="B9" s="437"/>
      <c r="C9" s="438" t="s">
        <v>1259</v>
      </c>
      <c r="D9" s="436">
        <v>497.8</v>
      </c>
      <c r="E9" s="433">
        <v>426.8</v>
      </c>
      <c r="F9" s="433">
        <v>402</v>
      </c>
      <c r="G9" s="433">
        <v>435.6</v>
      </c>
      <c r="H9" s="433">
        <v>425.4</v>
      </c>
      <c r="I9" s="433">
        <v>428.2</v>
      </c>
      <c r="J9" s="434">
        <v>390.6</v>
      </c>
    </row>
    <row r="10" spans="2:10" ht="15" customHeight="1">
      <c r="B10" s="437"/>
      <c r="C10" s="438" t="s">
        <v>1260</v>
      </c>
      <c r="D10" s="439">
        <v>349.3</v>
      </c>
      <c r="E10" s="433">
        <v>565.5</v>
      </c>
      <c r="F10" s="1380">
        <v>955.7</v>
      </c>
      <c r="G10" s="433">
        <v>404.5</v>
      </c>
      <c r="H10" s="433">
        <v>448</v>
      </c>
      <c r="I10" s="433">
        <v>454</v>
      </c>
      <c r="J10" s="434">
        <v>332.1</v>
      </c>
    </row>
    <row r="11" spans="2:10" ht="15" customHeight="1">
      <c r="B11" s="437"/>
      <c r="C11" s="441" t="s">
        <v>1261</v>
      </c>
      <c r="D11" s="440" t="s">
        <v>1262</v>
      </c>
      <c r="E11" s="440" t="s">
        <v>1262</v>
      </c>
      <c r="F11" s="1380"/>
      <c r="G11" s="433">
        <v>1085.4</v>
      </c>
      <c r="H11" s="433">
        <v>1145.4</v>
      </c>
      <c r="I11" s="433">
        <v>1048.8</v>
      </c>
      <c r="J11" s="434">
        <v>1252.2</v>
      </c>
    </row>
    <row r="12" spans="2:10" ht="15" customHeight="1">
      <c r="B12" s="437"/>
      <c r="C12" s="438" t="s">
        <v>1263</v>
      </c>
      <c r="D12" s="436">
        <v>761.1</v>
      </c>
      <c r="E12" s="433">
        <v>233.4</v>
      </c>
      <c r="F12" s="433">
        <v>409</v>
      </c>
      <c r="G12" s="433">
        <v>244.2</v>
      </c>
      <c r="H12" s="433">
        <v>325.2</v>
      </c>
      <c r="I12" s="433">
        <v>288.3</v>
      </c>
      <c r="J12" s="434">
        <v>205.2</v>
      </c>
    </row>
    <row r="13" spans="2:10" ht="15" customHeight="1">
      <c r="B13" s="437"/>
      <c r="C13" s="438" t="s">
        <v>1264</v>
      </c>
      <c r="D13" s="436">
        <v>1557.6</v>
      </c>
      <c r="E13" s="433">
        <v>2474.8</v>
      </c>
      <c r="F13" s="433">
        <v>835.4</v>
      </c>
      <c r="G13" s="433">
        <v>935.3</v>
      </c>
      <c r="H13" s="433">
        <v>658.6</v>
      </c>
      <c r="I13" s="433">
        <v>709.3</v>
      </c>
      <c r="J13" s="434">
        <v>304.1</v>
      </c>
    </row>
    <row r="14" spans="2:10" ht="15" customHeight="1">
      <c r="B14" s="437"/>
      <c r="C14" s="438" t="s">
        <v>1265</v>
      </c>
      <c r="D14" s="436">
        <v>242</v>
      </c>
      <c r="E14" s="433">
        <v>177.5</v>
      </c>
      <c r="F14" s="433">
        <v>146.1</v>
      </c>
      <c r="G14" s="433">
        <v>87.3</v>
      </c>
      <c r="H14" s="433">
        <v>205.1</v>
      </c>
      <c r="I14" s="433">
        <v>113.1</v>
      </c>
      <c r="J14" s="434">
        <v>105</v>
      </c>
    </row>
    <row r="15" spans="2:10" ht="15" customHeight="1">
      <c r="B15" s="437"/>
      <c r="C15" s="438" t="s">
        <v>1266</v>
      </c>
      <c r="D15" s="436">
        <v>214.2</v>
      </c>
      <c r="E15" s="433">
        <v>255.6</v>
      </c>
      <c r="F15" s="433">
        <v>297</v>
      </c>
      <c r="G15" s="433">
        <v>324.7</v>
      </c>
      <c r="H15" s="433">
        <v>244</v>
      </c>
      <c r="I15" s="433">
        <v>124</v>
      </c>
      <c r="J15" s="434">
        <v>206.5</v>
      </c>
    </row>
    <row r="16" spans="2:10" ht="15" customHeight="1">
      <c r="B16" s="437"/>
      <c r="C16" s="438" t="s">
        <v>159</v>
      </c>
      <c r="D16" s="436">
        <v>3266.3</v>
      </c>
      <c r="E16" s="433">
        <v>4988.6</v>
      </c>
      <c r="F16" s="433">
        <v>3190.7</v>
      </c>
      <c r="G16" s="433">
        <v>3118.6</v>
      </c>
      <c r="H16" s="433">
        <v>2411.4</v>
      </c>
      <c r="I16" s="433">
        <v>2438.2</v>
      </c>
      <c r="J16" s="434">
        <v>2693.8</v>
      </c>
    </row>
    <row r="17" spans="2:10" ht="15" customHeight="1">
      <c r="B17" s="437"/>
      <c r="C17" s="442" t="s">
        <v>166</v>
      </c>
      <c r="D17" s="436">
        <f>SUM(D18:D20)</f>
        <v>103.80000000000001</v>
      </c>
      <c r="E17" s="433">
        <v>78.9</v>
      </c>
      <c r="F17" s="433">
        <v>91.3</v>
      </c>
      <c r="G17" s="433">
        <v>96.8</v>
      </c>
      <c r="H17" s="433">
        <v>93.8</v>
      </c>
      <c r="I17" s="433">
        <v>128.1</v>
      </c>
      <c r="J17" s="434">
        <v>138</v>
      </c>
    </row>
    <row r="18" spans="2:10" ht="15" customHeight="1">
      <c r="B18" s="437"/>
      <c r="C18" s="438" t="s">
        <v>1267</v>
      </c>
      <c r="D18" s="436">
        <v>6.9</v>
      </c>
      <c r="E18" s="433">
        <v>3.8</v>
      </c>
      <c r="F18" s="433">
        <v>4.8</v>
      </c>
      <c r="G18" s="433">
        <v>7</v>
      </c>
      <c r="H18" s="433">
        <v>5</v>
      </c>
      <c r="I18" s="433">
        <v>4.3</v>
      </c>
      <c r="J18" s="434">
        <v>3.8</v>
      </c>
    </row>
    <row r="19" spans="2:10" ht="15" customHeight="1">
      <c r="B19" s="437"/>
      <c r="C19" s="438" t="s">
        <v>1268</v>
      </c>
      <c r="D19" s="436">
        <v>63.8</v>
      </c>
      <c r="E19" s="433">
        <v>39.9</v>
      </c>
      <c r="F19" s="433">
        <v>48.5</v>
      </c>
      <c r="G19" s="433">
        <v>46.2</v>
      </c>
      <c r="H19" s="433">
        <v>49</v>
      </c>
      <c r="I19" s="433">
        <v>87.8</v>
      </c>
      <c r="J19" s="434">
        <v>69.4</v>
      </c>
    </row>
    <row r="20" spans="2:10" ht="15" customHeight="1">
      <c r="B20" s="437"/>
      <c r="C20" s="438" t="s">
        <v>159</v>
      </c>
      <c r="D20" s="436">
        <v>33.1</v>
      </c>
      <c r="E20" s="433">
        <v>35.2</v>
      </c>
      <c r="F20" s="433">
        <v>38</v>
      </c>
      <c r="G20" s="433">
        <v>43.6</v>
      </c>
      <c r="H20" s="433">
        <v>39.8</v>
      </c>
      <c r="I20" s="433">
        <v>36</v>
      </c>
      <c r="J20" s="434">
        <v>64.8</v>
      </c>
    </row>
    <row r="21" spans="2:10" ht="15" customHeight="1">
      <c r="B21" s="437"/>
      <c r="C21" s="442" t="s">
        <v>166</v>
      </c>
      <c r="D21" s="436">
        <f>SUM(D22:D24)</f>
        <v>7638.9</v>
      </c>
      <c r="E21" s="433">
        <v>7604.9</v>
      </c>
      <c r="F21" s="433">
        <v>11345.4</v>
      </c>
      <c r="G21" s="433">
        <v>6584.9</v>
      </c>
      <c r="H21" s="433">
        <v>6348.2</v>
      </c>
      <c r="I21" s="433">
        <v>7702.9</v>
      </c>
      <c r="J21" s="434">
        <v>6092.6</v>
      </c>
    </row>
    <row r="22" spans="2:10" ht="15" customHeight="1">
      <c r="B22" s="437"/>
      <c r="C22" s="438" t="s">
        <v>1269</v>
      </c>
      <c r="D22" s="436">
        <v>7108.5</v>
      </c>
      <c r="E22" s="433">
        <v>7319.2</v>
      </c>
      <c r="F22" s="433">
        <v>10272.4</v>
      </c>
      <c r="G22" s="433">
        <v>5000.5</v>
      </c>
      <c r="H22" s="433">
        <v>4915.9</v>
      </c>
      <c r="I22" s="433">
        <v>6467.2</v>
      </c>
      <c r="J22" s="434">
        <v>5190.1</v>
      </c>
    </row>
    <row r="23" spans="2:10" ht="15" customHeight="1">
      <c r="B23" s="437"/>
      <c r="C23" s="438" t="s">
        <v>1270</v>
      </c>
      <c r="D23" s="436">
        <v>282.4</v>
      </c>
      <c r="E23" s="433">
        <v>205.4</v>
      </c>
      <c r="F23" s="433">
        <v>645</v>
      </c>
      <c r="G23" s="433">
        <v>1355.7</v>
      </c>
      <c r="H23" s="433">
        <v>1227</v>
      </c>
      <c r="I23" s="433">
        <v>1048.7</v>
      </c>
      <c r="J23" s="434">
        <v>722</v>
      </c>
    </row>
    <row r="24" spans="2:10" ht="15" customHeight="1">
      <c r="B24" s="437"/>
      <c r="C24" s="438" t="s">
        <v>159</v>
      </c>
      <c r="D24" s="436">
        <v>248</v>
      </c>
      <c r="E24" s="433">
        <v>80.3</v>
      </c>
      <c r="F24" s="433">
        <v>428</v>
      </c>
      <c r="G24" s="433">
        <v>228.7</v>
      </c>
      <c r="H24" s="433">
        <v>205.3</v>
      </c>
      <c r="I24" s="433">
        <v>187</v>
      </c>
      <c r="J24" s="434">
        <v>180.5</v>
      </c>
    </row>
    <row r="25" spans="2:10" ht="15" customHeight="1">
      <c r="B25" s="437"/>
      <c r="C25" s="442" t="s">
        <v>166</v>
      </c>
      <c r="D25" s="436">
        <f>SUM(D26:D28)</f>
        <v>43.4</v>
      </c>
      <c r="E25" s="433">
        <v>59.7</v>
      </c>
      <c r="F25" s="433">
        <v>146.3</v>
      </c>
      <c r="G25" s="433">
        <v>127.9</v>
      </c>
      <c r="H25" s="433">
        <v>78.7</v>
      </c>
      <c r="I25" s="433">
        <v>127</v>
      </c>
      <c r="J25" s="434">
        <v>75.7</v>
      </c>
    </row>
    <row r="26" spans="2:10" ht="15" customHeight="1">
      <c r="B26" s="431"/>
      <c r="C26" s="435" t="s">
        <v>1271</v>
      </c>
      <c r="D26" s="436">
        <v>3.3</v>
      </c>
      <c r="E26" s="433">
        <v>2.4</v>
      </c>
      <c r="F26" s="433">
        <v>1.6</v>
      </c>
      <c r="G26" s="433">
        <v>48</v>
      </c>
      <c r="H26" s="433">
        <v>20.5</v>
      </c>
      <c r="I26" s="433">
        <v>6.7</v>
      </c>
      <c r="J26" s="434">
        <v>5.9</v>
      </c>
    </row>
    <row r="27" spans="2:10" ht="15" customHeight="1">
      <c r="B27" s="431"/>
      <c r="C27" s="435" t="s">
        <v>1272</v>
      </c>
      <c r="D27" s="436">
        <v>3.3</v>
      </c>
      <c r="E27" s="433">
        <v>1.5</v>
      </c>
      <c r="F27" s="433">
        <v>86.8</v>
      </c>
      <c r="G27" s="433">
        <v>1.3</v>
      </c>
      <c r="H27" s="433">
        <v>6</v>
      </c>
      <c r="I27" s="433">
        <v>5</v>
      </c>
      <c r="J27" s="434">
        <v>1</v>
      </c>
    </row>
    <row r="28" spans="2:10" ht="15" customHeight="1">
      <c r="B28" s="443"/>
      <c r="C28" s="444" t="s">
        <v>159</v>
      </c>
      <c r="D28" s="445">
        <v>36.8</v>
      </c>
      <c r="E28" s="446">
        <v>55.8</v>
      </c>
      <c r="F28" s="446">
        <v>57.9</v>
      </c>
      <c r="G28" s="446">
        <v>78.6</v>
      </c>
      <c r="H28" s="446">
        <v>52.2</v>
      </c>
      <c r="I28" s="446">
        <v>115.3</v>
      </c>
      <c r="J28" s="447">
        <v>68.8</v>
      </c>
    </row>
    <row r="29" spans="2:3" ht="15" customHeight="1">
      <c r="B29" s="421" t="s">
        <v>1273</v>
      </c>
      <c r="C29" s="448"/>
    </row>
  </sheetData>
  <mergeCells count="3">
    <mergeCell ref="B5:C5"/>
    <mergeCell ref="B4:C4"/>
    <mergeCell ref="F10:F11"/>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2" width="3.625" style="449" customWidth="1"/>
    <col min="3" max="3" width="26.125" style="449" customWidth="1"/>
    <col min="4" max="4" width="12.125" style="449" customWidth="1"/>
    <col min="5" max="5" width="3.125" style="449" customWidth="1"/>
    <col min="6" max="6" width="12.125" style="449" customWidth="1"/>
    <col min="7" max="7" width="3.125" style="449" customWidth="1"/>
    <col min="8" max="8" width="13.125" style="449" bestFit="1" customWidth="1"/>
    <col min="9" max="9" width="3.125" style="449" customWidth="1"/>
    <col min="10" max="10" width="13.625" style="451" customWidth="1"/>
    <col min="11" max="11" width="3.125" style="451" customWidth="1"/>
    <col min="12" max="12" width="14.25390625" style="449" customWidth="1"/>
    <col min="13" max="13" width="3.125" style="449" customWidth="1"/>
    <col min="14" max="14" width="13.25390625" style="449" customWidth="1"/>
    <col min="15" max="16384" width="9.00390625" style="449" customWidth="1"/>
  </cols>
  <sheetData>
    <row r="1" spans="2:3" ht="14.25">
      <c r="B1" s="450" t="s">
        <v>243</v>
      </c>
      <c r="C1" s="450"/>
    </row>
    <row r="2" spans="2:3" ht="14.25">
      <c r="B2" s="450" t="s">
        <v>1293</v>
      </c>
      <c r="C2" s="450"/>
    </row>
    <row r="3" spans="2:3" ht="14.25">
      <c r="B3" s="450"/>
      <c r="C3" s="450"/>
    </row>
    <row r="4" ht="12.75" thickBot="1">
      <c r="N4" s="452" t="s">
        <v>1294</v>
      </c>
    </row>
    <row r="5" spans="1:14" ht="54" customHeight="1" thickTop="1">
      <c r="A5" s="453"/>
      <c r="B5" s="1385" t="s">
        <v>1295</v>
      </c>
      <c r="C5" s="1386"/>
      <c r="D5" s="454" t="s">
        <v>1275</v>
      </c>
      <c r="E5" s="1383" t="s">
        <v>1276</v>
      </c>
      <c r="F5" s="1384"/>
      <c r="G5" s="1393" t="s">
        <v>1296</v>
      </c>
      <c r="H5" s="1392"/>
      <c r="I5" s="1391" t="s">
        <v>1297</v>
      </c>
      <c r="J5" s="1392"/>
      <c r="K5" s="1389" t="s">
        <v>1298</v>
      </c>
      <c r="L5" s="1390"/>
      <c r="M5" s="1389" t="s">
        <v>1299</v>
      </c>
      <c r="N5" s="1390"/>
    </row>
    <row r="6" spans="1:14" ht="6" customHeight="1">
      <c r="A6" s="453"/>
      <c r="B6" s="455"/>
      <c r="C6" s="456"/>
      <c r="D6" s="457"/>
      <c r="E6" s="458"/>
      <c r="F6" s="458"/>
      <c r="G6" s="458"/>
      <c r="H6" s="458"/>
      <c r="I6" s="458"/>
      <c r="J6" s="458"/>
      <c r="K6" s="458"/>
      <c r="L6" s="458"/>
      <c r="M6" s="458"/>
      <c r="N6" s="459"/>
    </row>
    <row r="7" spans="1:14" ht="13.5" customHeight="1">
      <c r="A7" s="453"/>
      <c r="B7" s="1387" t="s">
        <v>1300</v>
      </c>
      <c r="C7" s="1388"/>
      <c r="D7" s="460">
        <v>5789</v>
      </c>
      <c r="E7" s="461"/>
      <c r="F7" s="461">
        <v>80955</v>
      </c>
      <c r="G7" s="461"/>
      <c r="H7" s="461">
        <v>7705109</v>
      </c>
      <c r="I7" s="461"/>
      <c r="J7" s="461">
        <v>12847298</v>
      </c>
      <c r="K7" s="461"/>
      <c r="L7" s="461">
        <v>9379412</v>
      </c>
      <c r="M7" s="461"/>
      <c r="N7" s="462">
        <v>3252523</v>
      </c>
    </row>
    <row r="8" spans="1:14" ht="13.5" customHeight="1">
      <c r="A8" s="453"/>
      <c r="B8" s="1381">
        <v>45</v>
      </c>
      <c r="C8" s="1382"/>
      <c r="D8" s="461">
        <v>6518</v>
      </c>
      <c r="E8" s="461"/>
      <c r="F8" s="461">
        <v>106931</v>
      </c>
      <c r="G8" s="461"/>
      <c r="H8" s="461">
        <v>18870730</v>
      </c>
      <c r="I8" s="461"/>
      <c r="J8" s="461">
        <v>30793684</v>
      </c>
      <c r="K8" s="461"/>
      <c r="L8" s="461">
        <v>23216076</v>
      </c>
      <c r="M8" s="461"/>
      <c r="N8" s="462">
        <v>7702604</v>
      </c>
    </row>
    <row r="9" spans="1:14" ht="13.5" customHeight="1">
      <c r="A9" s="453"/>
      <c r="B9" s="1381">
        <v>46</v>
      </c>
      <c r="C9" s="1382"/>
      <c r="D9" s="460">
        <v>6533</v>
      </c>
      <c r="E9" s="461"/>
      <c r="F9" s="461">
        <v>106810</v>
      </c>
      <c r="G9" s="461"/>
      <c r="H9" s="461">
        <v>19673745</v>
      </c>
      <c r="I9" s="461"/>
      <c r="J9" s="461">
        <v>33248389</v>
      </c>
      <c r="K9" s="461"/>
      <c r="L9" s="461">
        <v>24765115</v>
      </c>
      <c r="M9" s="461"/>
      <c r="N9" s="462">
        <v>8819355</v>
      </c>
    </row>
    <row r="10" spans="1:14" ht="13.5" customHeight="1">
      <c r="A10" s="453"/>
      <c r="B10" s="1381">
        <v>47</v>
      </c>
      <c r="C10" s="1382"/>
      <c r="D10" s="461">
        <v>7258</v>
      </c>
      <c r="E10" s="461"/>
      <c r="F10" s="461">
        <v>114911</v>
      </c>
      <c r="G10" s="461"/>
      <c r="H10" s="461">
        <v>23084171</v>
      </c>
      <c r="I10" s="461"/>
      <c r="J10" s="461">
        <v>38864400</v>
      </c>
      <c r="K10" s="461"/>
      <c r="L10" s="461">
        <v>29053312</v>
      </c>
      <c r="M10" s="461"/>
      <c r="N10" s="462">
        <v>10266521</v>
      </c>
    </row>
    <row r="11" spans="1:14" ht="13.5" customHeight="1">
      <c r="A11" s="453"/>
      <c r="B11" s="1381">
        <v>48</v>
      </c>
      <c r="C11" s="1382"/>
      <c r="D11" s="461">
        <v>7342</v>
      </c>
      <c r="E11" s="461"/>
      <c r="F11" s="461">
        <v>124946</v>
      </c>
      <c r="G11" s="461"/>
      <c r="H11" s="461">
        <v>32068525</v>
      </c>
      <c r="I11" s="461"/>
      <c r="J11" s="461">
        <v>53377552</v>
      </c>
      <c r="K11" s="461"/>
      <c r="L11" s="461">
        <v>40572683</v>
      </c>
      <c r="M11" s="461"/>
      <c r="N11" s="462">
        <v>14438404</v>
      </c>
    </row>
    <row r="12" spans="1:14" ht="13.5" customHeight="1">
      <c r="A12" s="453"/>
      <c r="B12" s="1381">
        <v>49</v>
      </c>
      <c r="C12" s="1382"/>
      <c r="D12" s="461">
        <v>7199</v>
      </c>
      <c r="E12" s="461"/>
      <c r="F12" s="461">
        <v>117817</v>
      </c>
      <c r="G12" s="461"/>
      <c r="H12" s="461">
        <v>39279150</v>
      </c>
      <c r="I12" s="461"/>
      <c r="J12" s="461">
        <v>65025334</v>
      </c>
      <c r="K12" s="461"/>
      <c r="L12" s="461">
        <v>50275587</v>
      </c>
      <c r="M12" s="461"/>
      <c r="N12" s="462">
        <v>17985117</v>
      </c>
    </row>
    <row r="13" spans="1:14" ht="13.5" customHeight="1">
      <c r="A13" s="453"/>
      <c r="B13" s="1381">
        <v>50</v>
      </c>
      <c r="C13" s="1382"/>
      <c r="D13" s="461">
        <v>7609</v>
      </c>
      <c r="E13" s="461"/>
      <c r="F13" s="461">
        <v>118914</v>
      </c>
      <c r="G13" s="461"/>
      <c r="H13" s="461">
        <v>39607298</v>
      </c>
      <c r="I13" s="461"/>
      <c r="J13" s="461">
        <v>66915823</v>
      </c>
      <c r="K13" s="461"/>
      <c r="L13" s="461">
        <v>48493511</v>
      </c>
      <c r="M13" s="461"/>
      <c r="N13" s="462">
        <v>17222527</v>
      </c>
    </row>
    <row r="14" spans="1:14" ht="13.5" customHeight="1">
      <c r="A14" s="453"/>
      <c r="B14" s="1381">
        <v>51</v>
      </c>
      <c r="C14" s="1382"/>
      <c r="D14" s="460">
        <v>7544</v>
      </c>
      <c r="E14" s="461"/>
      <c r="F14" s="461">
        <v>122340</v>
      </c>
      <c r="G14" s="461"/>
      <c r="H14" s="461">
        <v>48653783</v>
      </c>
      <c r="I14" s="461"/>
      <c r="J14" s="461">
        <v>81894955</v>
      </c>
      <c r="K14" s="461"/>
      <c r="L14" s="461">
        <v>61136156</v>
      </c>
      <c r="M14" s="461"/>
      <c r="N14" s="462">
        <v>22202905</v>
      </c>
    </row>
    <row r="15" spans="1:14" ht="13.5" customHeight="1">
      <c r="A15" s="453"/>
      <c r="B15" s="1381">
        <v>52</v>
      </c>
      <c r="C15" s="1382"/>
      <c r="D15" s="460">
        <v>7401</v>
      </c>
      <c r="E15" s="461"/>
      <c r="F15" s="461">
        <v>117962</v>
      </c>
      <c r="G15" s="461"/>
      <c r="H15" s="461">
        <v>52541187</v>
      </c>
      <c r="I15" s="461"/>
      <c r="J15" s="461">
        <v>88877307</v>
      </c>
      <c r="K15" s="461"/>
      <c r="L15" s="461">
        <v>66166266</v>
      </c>
      <c r="M15" s="461"/>
      <c r="N15" s="462">
        <v>24125587</v>
      </c>
    </row>
    <row r="16" spans="1:14" ht="13.5" customHeight="1">
      <c r="A16" s="453"/>
      <c r="B16" s="1381">
        <v>53</v>
      </c>
      <c r="C16" s="1382"/>
      <c r="D16" s="461">
        <v>7578</v>
      </c>
      <c r="E16" s="461"/>
      <c r="F16" s="461">
        <v>118313</v>
      </c>
      <c r="G16" s="461"/>
      <c r="H16" s="461">
        <v>54900447</v>
      </c>
      <c r="I16" s="461"/>
      <c r="J16" s="461">
        <v>94758691</v>
      </c>
      <c r="K16" s="461"/>
      <c r="L16" s="461">
        <v>68224431</v>
      </c>
      <c r="M16" s="461"/>
      <c r="N16" s="462">
        <v>24893094</v>
      </c>
    </row>
    <row r="17" spans="1:14" ht="13.5" customHeight="1">
      <c r="A17" s="453"/>
      <c r="B17" s="1381">
        <v>54</v>
      </c>
      <c r="C17" s="1382"/>
      <c r="D17" s="461">
        <v>7533</v>
      </c>
      <c r="E17" s="461"/>
      <c r="F17" s="461">
        <v>120430</v>
      </c>
      <c r="G17" s="461"/>
      <c r="H17" s="461">
        <v>63661883</v>
      </c>
      <c r="I17" s="461"/>
      <c r="J17" s="461">
        <v>107410172</v>
      </c>
      <c r="K17" s="461"/>
      <c r="L17" s="461">
        <v>78726293</v>
      </c>
      <c r="M17" s="461"/>
      <c r="N17" s="462">
        <v>27980686</v>
      </c>
    </row>
    <row r="18" spans="1:14" ht="13.5" customHeight="1">
      <c r="A18" s="453"/>
      <c r="B18" s="463"/>
      <c r="C18" s="464"/>
      <c r="D18" s="461"/>
      <c r="E18" s="461"/>
      <c r="F18" s="461"/>
      <c r="G18" s="461"/>
      <c r="H18" s="461"/>
      <c r="I18" s="461"/>
      <c r="J18" s="461"/>
      <c r="K18" s="461"/>
      <c r="L18" s="461"/>
      <c r="M18" s="461"/>
      <c r="N18" s="462"/>
    </row>
    <row r="19" spans="1:14" s="469" customFormat="1" ht="13.5" customHeight="1">
      <c r="A19" s="465"/>
      <c r="B19" s="1394">
        <v>55</v>
      </c>
      <c r="C19" s="1395"/>
      <c r="D19" s="466">
        <f>SUM(D21:D22)</f>
        <v>7478</v>
      </c>
      <c r="E19" s="467"/>
      <c r="F19" s="467">
        <f>SUM(F21:F22)</f>
        <v>124261</v>
      </c>
      <c r="G19" s="467"/>
      <c r="H19" s="467">
        <f>SUM(H21:H22)</f>
        <v>76945899</v>
      </c>
      <c r="I19" s="467"/>
      <c r="J19" s="467">
        <f>SUM(J21:J22)</f>
        <v>125355951</v>
      </c>
      <c r="K19" s="467"/>
      <c r="L19" s="467">
        <f>SUM(L21:L22)</f>
        <v>95288892</v>
      </c>
      <c r="M19" s="467"/>
      <c r="N19" s="468">
        <f>SUM(N21:N22)</f>
        <v>32440735</v>
      </c>
    </row>
    <row r="20" spans="1:14" ht="13.5" customHeight="1">
      <c r="A20" s="453"/>
      <c r="B20" s="470"/>
      <c r="C20" s="471"/>
      <c r="D20" s="472"/>
      <c r="E20" s="472"/>
      <c r="F20" s="472"/>
      <c r="G20" s="472"/>
      <c r="H20" s="472"/>
      <c r="I20" s="472"/>
      <c r="J20" s="472"/>
      <c r="K20" s="472"/>
      <c r="L20" s="473"/>
      <c r="M20" s="461"/>
      <c r="N20" s="462"/>
    </row>
    <row r="21" spans="1:14" s="469" customFormat="1" ht="12" customHeight="1">
      <c r="A21" s="465"/>
      <c r="B21" s="474"/>
      <c r="C21" s="475" t="s">
        <v>1301</v>
      </c>
      <c r="D21" s="476">
        <f>SUM(D24:D30,D33:D35,D43)</f>
        <v>5442</v>
      </c>
      <c r="E21" s="477"/>
      <c r="F21" s="477">
        <f>SUM(F24:F30,F33:F35,F43)</f>
        <v>69311</v>
      </c>
      <c r="G21" s="477"/>
      <c r="H21" s="477">
        <v>35459599</v>
      </c>
      <c r="I21" s="477"/>
      <c r="J21" s="477">
        <f>SUM(J24:J30,J33:J35,J43)</f>
        <v>60436162</v>
      </c>
      <c r="K21" s="477"/>
      <c r="L21" s="477">
        <v>37789686</v>
      </c>
      <c r="M21" s="477"/>
      <c r="N21" s="478">
        <f>SUM(N24:N30,N33:N35,N43)</f>
        <v>13875676</v>
      </c>
    </row>
    <row r="22" spans="1:14" s="469" customFormat="1" ht="12" customHeight="1">
      <c r="A22" s="465"/>
      <c r="B22" s="474"/>
      <c r="C22" s="475" t="s">
        <v>1302</v>
      </c>
      <c r="D22" s="476">
        <f>SUM(D31:D32,D36:D42)</f>
        <v>2036</v>
      </c>
      <c r="E22" s="477"/>
      <c r="F22" s="477">
        <f>SUM(F31:F32,F36:F42)</f>
        <v>54950</v>
      </c>
      <c r="G22" s="477"/>
      <c r="H22" s="477">
        <f>SUM(H31:H32,H36:H42)</f>
        <v>41486300</v>
      </c>
      <c r="I22" s="477"/>
      <c r="J22" s="477">
        <f>SUM(J31:J32,J36:J42)</f>
        <v>64919789</v>
      </c>
      <c r="K22" s="477"/>
      <c r="L22" s="477">
        <f>SUM(L31:L32,L36:L42)</f>
        <v>57499206</v>
      </c>
      <c r="M22" s="477"/>
      <c r="N22" s="478">
        <f>SUM(N31:N32,N36:N42)</f>
        <v>18565059</v>
      </c>
    </row>
    <row r="23" spans="1:14" s="486" customFormat="1" ht="6" customHeight="1">
      <c r="A23" s="479"/>
      <c r="B23" s="480"/>
      <c r="C23" s="481"/>
      <c r="D23" s="482"/>
      <c r="E23" s="483"/>
      <c r="F23" s="483"/>
      <c r="G23" s="483"/>
      <c r="H23" s="483"/>
      <c r="I23" s="483"/>
      <c r="J23" s="484"/>
      <c r="K23" s="484"/>
      <c r="L23" s="483"/>
      <c r="M23" s="483"/>
      <c r="N23" s="485"/>
    </row>
    <row r="24" spans="1:14" ht="12">
      <c r="A24" s="453"/>
      <c r="B24" s="487" t="s">
        <v>1277</v>
      </c>
      <c r="C24" s="488" t="s">
        <v>1278</v>
      </c>
      <c r="D24" s="489">
        <v>1251</v>
      </c>
      <c r="E24" s="95"/>
      <c r="F24" s="95">
        <v>16306</v>
      </c>
      <c r="G24" s="95"/>
      <c r="H24" s="95">
        <v>12471430</v>
      </c>
      <c r="I24" s="95"/>
      <c r="J24" s="490">
        <v>18900001</v>
      </c>
      <c r="K24" s="490"/>
      <c r="L24" s="95">
        <v>12718312</v>
      </c>
      <c r="M24" s="95"/>
      <c r="N24" s="98">
        <v>3410872</v>
      </c>
    </row>
    <row r="25" spans="1:14" ht="12">
      <c r="A25" s="453"/>
      <c r="B25" s="487" t="s">
        <v>1277</v>
      </c>
      <c r="C25" s="488" t="s">
        <v>1303</v>
      </c>
      <c r="D25" s="489">
        <v>1065</v>
      </c>
      <c r="E25" s="95"/>
      <c r="F25" s="95">
        <v>13874</v>
      </c>
      <c r="G25" s="95"/>
      <c r="H25" s="95">
        <v>5788908</v>
      </c>
      <c r="I25" s="95"/>
      <c r="J25" s="490">
        <v>9823861</v>
      </c>
      <c r="K25" s="490"/>
      <c r="L25" s="95">
        <v>6340843</v>
      </c>
      <c r="M25" s="95"/>
      <c r="N25" s="98">
        <v>2264104</v>
      </c>
    </row>
    <row r="26" spans="1:14" ht="12">
      <c r="A26" s="453"/>
      <c r="B26" s="487" t="s">
        <v>1277</v>
      </c>
      <c r="C26" s="488" t="s">
        <v>1304</v>
      </c>
      <c r="D26" s="489">
        <v>311</v>
      </c>
      <c r="E26" s="95"/>
      <c r="F26" s="95">
        <v>8557</v>
      </c>
      <c r="G26" s="95"/>
      <c r="H26" s="95">
        <v>1149021</v>
      </c>
      <c r="I26" s="95"/>
      <c r="J26" s="490">
        <v>2756022</v>
      </c>
      <c r="K26" s="490"/>
      <c r="L26" s="95">
        <v>2047164</v>
      </c>
      <c r="M26" s="95"/>
      <c r="N26" s="98">
        <v>1139377</v>
      </c>
    </row>
    <row r="27" spans="1:14" ht="12">
      <c r="A27" s="453"/>
      <c r="B27" s="487" t="s">
        <v>1277</v>
      </c>
      <c r="C27" s="488" t="s">
        <v>1279</v>
      </c>
      <c r="D27" s="489">
        <v>721</v>
      </c>
      <c r="E27" s="95"/>
      <c r="F27" s="95">
        <v>5887</v>
      </c>
      <c r="G27" s="95"/>
      <c r="H27" s="95">
        <v>3981041</v>
      </c>
      <c r="I27" s="95"/>
      <c r="J27" s="490">
        <v>6177304</v>
      </c>
      <c r="K27" s="490"/>
      <c r="L27" s="95">
        <v>1759559</v>
      </c>
      <c r="M27" s="95"/>
      <c r="N27" s="98">
        <v>484108</v>
      </c>
    </row>
    <row r="28" spans="1:14" ht="12">
      <c r="A28" s="453"/>
      <c r="B28" s="487" t="s">
        <v>1277</v>
      </c>
      <c r="C28" s="488" t="s">
        <v>1280</v>
      </c>
      <c r="D28" s="489">
        <v>862</v>
      </c>
      <c r="E28" s="95"/>
      <c r="F28" s="95">
        <v>6137</v>
      </c>
      <c r="G28" s="95"/>
      <c r="H28" s="95">
        <v>2362655</v>
      </c>
      <c r="I28" s="95"/>
      <c r="J28" s="490">
        <v>4527170</v>
      </c>
      <c r="K28" s="490"/>
      <c r="L28" s="95">
        <v>3132062</v>
      </c>
      <c r="M28" s="95"/>
      <c r="N28" s="98">
        <v>1394928</v>
      </c>
    </row>
    <row r="29" spans="1:14" ht="12">
      <c r="A29" s="453"/>
      <c r="B29" s="487" t="s">
        <v>1277</v>
      </c>
      <c r="C29" s="488" t="s">
        <v>1281</v>
      </c>
      <c r="D29" s="489">
        <v>100</v>
      </c>
      <c r="E29" s="95"/>
      <c r="F29" s="95">
        <v>1959</v>
      </c>
      <c r="G29" s="95"/>
      <c r="H29" s="95">
        <v>1596936</v>
      </c>
      <c r="I29" s="95"/>
      <c r="J29" s="490">
        <v>2398538</v>
      </c>
      <c r="K29" s="490"/>
      <c r="L29" s="95">
        <v>1721479</v>
      </c>
      <c r="M29" s="95"/>
      <c r="N29" s="98">
        <v>533455</v>
      </c>
    </row>
    <row r="30" spans="1:14" ht="12">
      <c r="A30" s="453"/>
      <c r="B30" s="487" t="s">
        <v>1277</v>
      </c>
      <c r="C30" s="488" t="s">
        <v>1305</v>
      </c>
      <c r="D30" s="489">
        <v>270</v>
      </c>
      <c r="E30" s="95"/>
      <c r="F30" s="95">
        <v>3864</v>
      </c>
      <c r="G30" s="95"/>
      <c r="H30" s="95">
        <v>1111309</v>
      </c>
      <c r="I30" s="95"/>
      <c r="J30" s="490">
        <v>2682870</v>
      </c>
      <c r="K30" s="490"/>
      <c r="L30" s="95">
        <v>1753334</v>
      </c>
      <c r="M30" s="95"/>
      <c r="N30" s="98">
        <v>951242</v>
      </c>
    </row>
    <row r="31" spans="1:14" ht="12">
      <c r="A31" s="453"/>
      <c r="B31" s="487"/>
      <c r="C31" s="488" t="s">
        <v>1282</v>
      </c>
      <c r="D31" s="489">
        <v>28</v>
      </c>
      <c r="E31" s="95"/>
      <c r="F31" s="95">
        <v>1995</v>
      </c>
      <c r="G31" s="95"/>
      <c r="H31" s="95">
        <v>3080037</v>
      </c>
      <c r="I31" s="95"/>
      <c r="J31" s="490">
        <v>5371010</v>
      </c>
      <c r="K31" s="490"/>
      <c r="L31" s="95">
        <v>5335123</v>
      </c>
      <c r="M31" s="95"/>
      <c r="N31" s="98">
        <v>2103254</v>
      </c>
    </row>
    <row r="32" spans="1:14" ht="12">
      <c r="A32" s="453"/>
      <c r="B32" s="487"/>
      <c r="C32" s="488" t="s">
        <v>1306</v>
      </c>
      <c r="D32" s="489">
        <v>11</v>
      </c>
      <c r="E32" s="95"/>
      <c r="F32" s="95">
        <v>99</v>
      </c>
      <c r="G32" s="95"/>
      <c r="H32" s="95">
        <v>365320</v>
      </c>
      <c r="I32" s="95"/>
      <c r="J32" s="490">
        <v>478342</v>
      </c>
      <c r="K32" s="490"/>
      <c r="L32" s="95">
        <v>0</v>
      </c>
      <c r="M32" s="95"/>
      <c r="N32" s="98">
        <v>0</v>
      </c>
    </row>
    <row r="33" spans="1:14" ht="12">
      <c r="A33" s="453"/>
      <c r="B33" s="487" t="s">
        <v>1277</v>
      </c>
      <c r="C33" s="488" t="s">
        <v>1283</v>
      </c>
      <c r="D33" s="489">
        <v>23</v>
      </c>
      <c r="E33" s="95"/>
      <c r="F33" s="95">
        <v>301</v>
      </c>
      <c r="G33" s="95"/>
      <c r="H33" s="95">
        <v>69660</v>
      </c>
      <c r="I33" s="95"/>
      <c r="J33" s="490">
        <v>150713</v>
      </c>
      <c r="K33" s="490"/>
      <c r="L33" s="95">
        <v>73477</v>
      </c>
      <c r="M33" s="95"/>
      <c r="N33" s="98">
        <v>42521</v>
      </c>
    </row>
    <row r="34" spans="1:14" ht="24">
      <c r="A34" s="453"/>
      <c r="B34" s="487" t="s">
        <v>1277</v>
      </c>
      <c r="C34" s="488" t="s">
        <v>1307</v>
      </c>
      <c r="D34" s="489">
        <v>91</v>
      </c>
      <c r="E34" s="95"/>
      <c r="F34" s="95">
        <v>1830</v>
      </c>
      <c r="G34" s="95"/>
      <c r="H34" s="95">
        <v>887144</v>
      </c>
      <c r="I34" s="95"/>
      <c r="J34" s="490">
        <v>1398072</v>
      </c>
      <c r="K34" s="490"/>
      <c r="L34" s="95">
        <v>1239739</v>
      </c>
      <c r="M34" s="95"/>
      <c r="N34" s="98">
        <v>373139</v>
      </c>
    </row>
    <row r="35" spans="1:14" ht="12">
      <c r="A35" s="453"/>
      <c r="B35" s="487" t="s">
        <v>1277</v>
      </c>
      <c r="C35" s="488" t="s">
        <v>1284</v>
      </c>
      <c r="D35" s="489">
        <v>236</v>
      </c>
      <c r="E35" s="95"/>
      <c r="F35" s="95">
        <v>6019</v>
      </c>
      <c r="G35" s="95"/>
      <c r="H35" s="95">
        <v>3757320</v>
      </c>
      <c r="I35" s="95"/>
      <c r="J35" s="490">
        <v>7565413</v>
      </c>
      <c r="K35" s="490"/>
      <c r="L35" s="95">
        <v>4204938</v>
      </c>
      <c r="M35" s="95"/>
      <c r="N35" s="98">
        <v>2155764</v>
      </c>
    </row>
    <row r="36" spans="1:14" ht="12">
      <c r="A36" s="453"/>
      <c r="B36" s="487"/>
      <c r="C36" s="488" t="s">
        <v>1285</v>
      </c>
      <c r="D36" s="489">
        <v>118</v>
      </c>
      <c r="E36" s="95"/>
      <c r="F36" s="95">
        <v>2988</v>
      </c>
      <c r="G36" s="95"/>
      <c r="H36" s="95">
        <v>4542577</v>
      </c>
      <c r="I36" s="95"/>
      <c r="J36" s="490">
        <v>5953887</v>
      </c>
      <c r="K36" s="490"/>
      <c r="L36" s="95">
        <v>5402375</v>
      </c>
      <c r="M36" s="95"/>
      <c r="N36" s="98">
        <v>1321275</v>
      </c>
    </row>
    <row r="37" spans="1:14" ht="12">
      <c r="A37" s="453"/>
      <c r="B37" s="487"/>
      <c r="C37" s="488" t="s">
        <v>1286</v>
      </c>
      <c r="D37" s="489">
        <v>52</v>
      </c>
      <c r="E37" s="95"/>
      <c r="F37" s="95">
        <v>1520</v>
      </c>
      <c r="G37" s="95"/>
      <c r="H37" s="95">
        <v>5382539</v>
      </c>
      <c r="I37" s="95"/>
      <c r="J37" s="490">
        <v>7713364</v>
      </c>
      <c r="K37" s="490"/>
      <c r="L37" s="95">
        <v>7585164</v>
      </c>
      <c r="M37" s="95"/>
      <c r="N37" s="98">
        <v>2034571</v>
      </c>
    </row>
    <row r="38" spans="1:14" ht="12">
      <c r="A38" s="453"/>
      <c r="B38" s="487"/>
      <c r="C38" s="488" t="s">
        <v>1287</v>
      </c>
      <c r="D38" s="489">
        <v>529</v>
      </c>
      <c r="E38" s="95"/>
      <c r="F38" s="95">
        <v>4385</v>
      </c>
      <c r="G38" s="95"/>
      <c r="H38" s="95">
        <v>2628441</v>
      </c>
      <c r="I38" s="95"/>
      <c r="J38" s="490">
        <v>4392605</v>
      </c>
      <c r="K38" s="490"/>
      <c r="L38" s="95">
        <v>1984047</v>
      </c>
      <c r="M38" s="95"/>
      <c r="N38" s="98">
        <v>576847</v>
      </c>
    </row>
    <row r="39" spans="1:14" ht="12">
      <c r="A39" s="453"/>
      <c r="B39" s="487"/>
      <c r="C39" s="488" t="s">
        <v>1288</v>
      </c>
      <c r="D39" s="489">
        <v>440</v>
      </c>
      <c r="E39" s="95"/>
      <c r="F39" s="95">
        <v>9319</v>
      </c>
      <c r="G39" s="95"/>
      <c r="H39" s="95">
        <v>4408808</v>
      </c>
      <c r="I39" s="95"/>
      <c r="J39" s="490">
        <v>8373003</v>
      </c>
      <c r="K39" s="490"/>
      <c r="L39" s="95">
        <v>6980448</v>
      </c>
      <c r="M39" s="95"/>
      <c r="N39" s="98">
        <v>3024304</v>
      </c>
    </row>
    <row r="40" spans="1:14" ht="12">
      <c r="A40" s="453"/>
      <c r="B40" s="487"/>
      <c r="C40" s="488" t="s">
        <v>1289</v>
      </c>
      <c r="D40" s="489">
        <v>604</v>
      </c>
      <c r="E40" s="95"/>
      <c r="F40" s="95">
        <v>27829</v>
      </c>
      <c r="G40" s="95"/>
      <c r="H40" s="95">
        <v>17583804</v>
      </c>
      <c r="I40" s="95"/>
      <c r="J40" s="490">
        <v>26906437</v>
      </c>
      <c r="K40" s="490"/>
      <c r="L40" s="95">
        <v>25125764</v>
      </c>
      <c r="M40" s="95"/>
      <c r="N40" s="98">
        <v>7790673</v>
      </c>
    </row>
    <row r="41" spans="1:14" ht="12">
      <c r="A41" s="453"/>
      <c r="B41" s="487"/>
      <c r="C41" s="488" t="s">
        <v>1290</v>
      </c>
      <c r="D41" s="489">
        <v>173</v>
      </c>
      <c r="E41" s="95"/>
      <c r="F41" s="95">
        <v>3764</v>
      </c>
      <c r="G41" s="95"/>
      <c r="H41" s="95">
        <v>2375261</v>
      </c>
      <c r="I41" s="95"/>
      <c r="J41" s="490">
        <v>3800843</v>
      </c>
      <c r="K41" s="490"/>
      <c r="L41" s="95">
        <v>3287403</v>
      </c>
      <c r="M41" s="95"/>
      <c r="N41" s="98">
        <v>1035699</v>
      </c>
    </row>
    <row r="42" spans="1:14" ht="12">
      <c r="A42" s="453"/>
      <c r="B42" s="487"/>
      <c r="C42" s="488" t="s">
        <v>1291</v>
      </c>
      <c r="D42" s="489">
        <v>81</v>
      </c>
      <c r="E42" s="95"/>
      <c r="F42" s="95">
        <v>3051</v>
      </c>
      <c r="G42" s="95"/>
      <c r="H42" s="95">
        <v>1119513</v>
      </c>
      <c r="I42" s="95"/>
      <c r="J42" s="490">
        <v>1930298</v>
      </c>
      <c r="K42" s="490"/>
      <c r="L42" s="95">
        <v>1798882</v>
      </c>
      <c r="M42" s="95"/>
      <c r="N42" s="98">
        <v>678436</v>
      </c>
    </row>
    <row r="43" spans="1:14" ht="12">
      <c r="A43" s="453"/>
      <c r="B43" s="487" t="s">
        <v>1277</v>
      </c>
      <c r="C43" s="488" t="s">
        <v>1292</v>
      </c>
      <c r="D43" s="489">
        <v>512</v>
      </c>
      <c r="E43" s="95"/>
      <c r="F43" s="95">
        <v>4577</v>
      </c>
      <c r="G43" s="95"/>
      <c r="H43" s="95">
        <v>2284175</v>
      </c>
      <c r="I43" s="95"/>
      <c r="J43" s="490">
        <v>4056198</v>
      </c>
      <c r="K43" s="490"/>
      <c r="L43" s="95">
        <v>2798779</v>
      </c>
      <c r="M43" s="95"/>
      <c r="N43" s="98">
        <v>1126166</v>
      </c>
    </row>
    <row r="44" spans="1:14" ht="9" customHeight="1">
      <c r="A44" s="453"/>
      <c r="B44" s="470"/>
      <c r="C44" s="491"/>
      <c r="D44" s="460"/>
      <c r="E44" s="461"/>
      <c r="F44" s="461"/>
      <c r="G44" s="461"/>
      <c r="H44" s="461"/>
      <c r="I44" s="461"/>
      <c r="L44" s="461"/>
      <c r="M44" s="461"/>
      <c r="N44" s="462"/>
    </row>
    <row r="45" spans="1:14" s="469" customFormat="1" ht="11.25">
      <c r="A45" s="465"/>
      <c r="B45" s="474"/>
      <c r="C45" s="475" t="s">
        <v>1308</v>
      </c>
      <c r="D45" s="82">
        <f>SUM(D46:D49)</f>
        <v>6642</v>
      </c>
      <c r="E45" s="82"/>
      <c r="F45" s="82">
        <f>SUM(F46:F49)</f>
        <v>47090</v>
      </c>
      <c r="G45" s="82"/>
      <c r="H45" s="82">
        <f>SUM(H46:H49)</f>
        <v>17158700</v>
      </c>
      <c r="I45" s="82"/>
      <c r="J45" s="82">
        <f>SUM(J46:J49)</f>
        <v>31357209</v>
      </c>
      <c r="K45" s="82"/>
      <c r="L45" s="492">
        <f>SUM(L46:L49)</f>
        <v>0</v>
      </c>
      <c r="M45" s="492"/>
      <c r="N45" s="493">
        <f>SUM(N46:N49)</f>
        <v>0</v>
      </c>
    </row>
    <row r="46" spans="1:14" s="500" customFormat="1" ht="11.25">
      <c r="A46" s="494"/>
      <c r="B46" s="495"/>
      <c r="C46" s="496" t="s">
        <v>1309</v>
      </c>
      <c r="D46" s="91">
        <v>2837</v>
      </c>
      <c r="E46" s="91"/>
      <c r="F46" s="91">
        <v>5733</v>
      </c>
      <c r="G46" s="91"/>
      <c r="H46" s="91">
        <v>772320</v>
      </c>
      <c r="I46" s="91"/>
      <c r="J46" s="91">
        <v>1667445</v>
      </c>
      <c r="K46" s="91"/>
      <c r="L46" s="497">
        <v>0</v>
      </c>
      <c r="M46" s="498"/>
      <c r="N46" s="499">
        <v>0</v>
      </c>
    </row>
    <row r="47" spans="1:14" ht="12">
      <c r="A47" s="453"/>
      <c r="B47" s="470"/>
      <c r="C47" s="488" t="s">
        <v>1310</v>
      </c>
      <c r="D47" s="489">
        <v>2207</v>
      </c>
      <c r="E47" s="95"/>
      <c r="F47" s="95">
        <v>13268</v>
      </c>
      <c r="G47" s="95"/>
      <c r="H47" s="95">
        <v>3973940</v>
      </c>
      <c r="I47" s="95"/>
      <c r="J47" s="95">
        <v>7536384</v>
      </c>
      <c r="K47" s="95"/>
      <c r="L47" s="501">
        <v>0</v>
      </c>
      <c r="M47" s="136"/>
      <c r="N47" s="502">
        <v>0</v>
      </c>
    </row>
    <row r="48" spans="1:14" ht="12">
      <c r="A48" s="453"/>
      <c r="B48" s="470"/>
      <c r="C48" s="488" t="s">
        <v>1311</v>
      </c>
      <c r="D48" s="489">
        <v>1032</v>
      </c>
      <c r="E48" s="95"/>
      <c r="F48" s="95">
        <v>14362</v>
      </c>
      <c r="G48" s="95"/>
      <c r="H48" s="95">
        <v>6071063</v>
      </c>
      <c r="I48" s="95"/>
      <c r="J48" s="95">
        <v>10941364</v>
      </c>
      <c r="K48" s="95"/>
      <c r="L48" s="501">
        <v>0</v>
      </c>
      <c r="M48" s="136"/>
      <c r="N48" s="502">
        <v>0</v>
      </c>
    </row>
    <row r="49" spans="1:14" ht="12">
      <c r="A49" s="453"/>
      <c r="B49" s="470"/>
      <c r="C49" s="488" t="s">
        <v>1312</v>
      </c>
      <c r="D49" s="489">
        <v>566</v>
      </c>
      <c r="E49" s="95"/>
      <c r="F49" s="95">
        <v>13727</v>
      </c>
      <c r="G49" s="95"/>
      <c r="H49" s="95">
        <v>6341377</v>
      </c>
      <c r="I49" s="95"/>
      <c r="J49" s="95">
        <v>11212016</v>
      </c>
      <c r="K49" s="95"/>
      <c r="L49" s="501">
        <v>0</v>
      </c>
      <c r="M49" s="136"/>
      <c r="N49" s="502">
        <v>0</v>
      </c>
    </row>
    <row r="50" spans="1:14" ht="12">
      <c r="A50" s="453"/>
      <c r="B50" s="470"/>
      <c r="C50" s="488"/>
      <c r="D50" s="95"/>
      <c r="E50" s="95"/>
      <c r="F50" s="95"/>
      <c r="G50" s="95"/>
      <c r="H50" s="95"/>
      <c r="I50" s="95"/>
      <c r="J50" s="95"/>
      <c r="K50" s="95"/>
      <c r="L50" s="95"/>
      <c r="M50" s="95"/>
      <c r="N50" s="98"/>
    </row>
    <row r="51" spans="1:14" s="469" customFormat="1" ht="11.25">
      <c r="A51" s="465"/>
      <c r="B51" s="474"/>
      <c r="C51" s="475" t="s">
        <v>1313</v>
      </c>
      <c r="D51" s="82">
        <f>SUM(D52:D58)</f>
        <v>836</v>
      </c>
      <c r="E51" s="82"/>
      <c r="F51" s="82">
        <f>SUM(F52:F58)</f>
        <v>77171</v>
      </c>
      <c r="G51" s="82"/>
      <c r="H51" s="82">
        <f>SUM(H52:H58)</f>
        <v>59787199</v>
      </c>
      <c r="I51" s="82"/>
      <c r="J51" s="82">
        <f>SUM(J52:J58)</f>
        <v>93998742</v>
      </c>
      <c r="K51" s="82"/>
      <c r="L51" s="82">
        <f>SUM(L52:L58)</f>
        <v>95288892</v>
      </c>
      <c r="M51" s="82"/>
      <c r="N51" s="83">
        <f>SUM(N52:N58)</f>
        <v>32440735</v>
      </c>
    </row>
    <row r="52" spans="1:14" ht="12">
      <c r="A52" s="453"/>
      <c r="B52" s="470"/>
      <c r="C52" s="488" t="s">
        <v>1314</v>
      </c>
      <c r="D52" s="489">
        <v>349</v>
      </c>
      <c r="E52" s="95"/>
      <c r="F52" s="95">
        <v>13475</v>
      </c>
      <c r="G52" s="95"/>
      <c r="H52" s="95">
        <v>7733230</v>
      </c>
      <c r="I52" s="95"/>
      <c r="J52" s="451">
        <v>12611652</v>
      </c>
      <c r="L52" s="95">
        <v>12703143</v>
      </c>
      <c r="M52" s="95"/>
      <c r="N52" s="98">
        <v>4472800</v>
      </c>
    </row>
    <row r="53" spans="1:14" ht="12">
      <c r="A53" s="453"/>
      <c r="B53" s="470"/>
      <c r="C53" s="488" t="s">
        <v>232</v>
      </c>
      <c r="D53" s="489">
        <v>277</v>
      </c>
      <c r="E53" s="95"/>
      <c r="F53" s="95">
        <v>18950</v>
      </c>
      <c r="G53" s="95"/>
      <c r="H53" s="95">
        <v>10241298</v>
      </c>
      <c r="I53" s="95"/>
      <c r="J53" s="451">
        <v>17222787</v>
      </c>
      <c r="L53" s="95">
        <v>17438321</v>
      </c>
      <c r="M53" s="95"/>
      <c r="N53" s="98">
        <v>6620536</v>
      </c>
    </row>
    <row r="54" spans="1:14" ht="12">
      <c r="A54" s="453"/>
      <c r="B54" s="470"/>
      <c r="C54" s="488" t="s">
        <v>233</v>
      </c>
      <c r="D54" s="489">
        <v>143</v>
      </c>
      <c r="E54" s="95"/>
      <c r="F54" s="95">
        <v>19278</v>
      </c>
      <c r="G54" s="95"/>
      <c r="H54" s="95">
        <v>12846830</v>
      </c>
      <c r="I54" s="95"/>
      <c r="J54" s="451">
        <v>19962989</v>
      </c>
      <c r="L54" s="95">
        <v>20171374</v>
      </c>
      <c r="M54" s="95"/>
      <c r="N54" s="98">
        <v>6815991</v>
      </c>
    </row>
    <row r="55" spans="1:14" ht="12">
      <c r="A55" s="453"/>
      <c r="B55" s="470"/>
      <c r="C55" s="488" t="s">
        <v>234</v>
      </c>
      <c r="D55" s="489">
        <v>32</v>
      </c>
      <c r="E55" s="95"/>
      <c r="F55" s="95">
        <v>7823</v>
      </c>
      <c r="G55" s="95"/>
      <c r="H55" s="95">
        <v>6231289</v>
      </c>
      <c r="I55" s="95"/>
      <c r="J55" s="451">
        <v>9866899</v>
      </c>
      <c r="L55" s="95">
        <v>9921205</v>
      </c>
      <c r="M55" s="95"/>
      <c r="N55" s="98">
        <v>3448104</v>
      </c>
    </row>
    <row r="56" spans="1:14" ht="12">
      <c r="A56" s="453"/>
      <c r="B56" s="470"/>
      <c r="C56" s="488" t="s">
        <v>235</v>
      </c>
      <c r="D56" s="489">
        <v>23</v>
      </c>
      <c r="E56" s="95"/>
      <c r="F56" s="95">
        <v>8429</v>
      </c>
      <c r="G56" s="95"/>
      <c r="H56" s="95">
        <v>13192961</v>
      </c>
      <c r="I56" s="95"/>
      <c r="J56" s="451">
        <v>19909369</v>
      </c>
      <c r="L56" s="95">
        <v>20503937</v>
      </c>
      <c r="M56" s="95"/>
      <c r="N56" s="98">
        <v>6472707</v>
      </c>
    </row>
    <row r="57" spans="1:14" ht="12">
      <c r="A57" s="453"/>
      <c r="B57" s="470"/>
      <c r="C57" s="488" t="s">
        <v>236</v>
      </c>
      <c r="D57" s="489">
        <v>10</v>
      </c>
      <c r="E57" s="95"/>
      <c r="F57" s="95">
        <v>9216</v>
      </c>
      <c r="G57" s="95" t="s">
        <v>237</v>
      </c>
      <c r="H57" s="95">
        <v>9541591</v>
      </c>
      <c r="I57" s="95" t="s">
        <v>237</v>
      </c>
      <c r="J57" s="451">
        <v>14425046</v>
      </c>
      <c r="K57" s="95" t="s">
        <v>237</v>
      </c>
      <c r="L57" s="95">
        <v>14550912</v>
      </c>
      <c r="M57" s="95" t="s">
        <v>237</v>
      </c>
      <c r="N57" s="98">
        <v>4610597</v>
      </c>
    </row>
    <row r="58" spans="1:14" ht="12">
      <c r="A58" s="491"/>
      <c r="B58" s="503"/>
      <c r="C58" s="504" t="s">
        <v>238</v>
      </c>
      <c r="D58" s="505">
        <v>2</v>
      </c>
      <c r="E58" s="103"/>
      <c r="F58" s="103" t="s">
        <v>239</v>
      </c>
      <c r="G58" s="103"/>
      <c r="H58" s="103" t="s">
        <v>239</v>
      </c>
      <c r="I58" s="103"/>
      <c r="J58" s="506" t="s">
        <v>239</v>
      </c>
      <c r="K58" s="506"/>
      <c r="L58" s="103" t="s">
        <v>239</v>
      </c>
      <c r="M58" s="103"/>
      <c r="N58" s="104" t="s">
        <v>239</v>
      </c>
    </row>
    <row r="59" ht="12">
      <c r="B59" s="449" t="s">
        <v>240</v>
      </c>
    </row>
    <row r="60" ht="12">
      <c r="B60" s="449" t="s">
        <v>241</v>
      </c>
    </row>
    <row r="61" ht="12">
      <c r="B61" s="449" t="s">
        <v>242</v>
      </c>
    </row>
  </sheetData>
  <mergeCells count="18">
    <mergeCell ref="B10:C10"/>
    <mergeCell ref="B13:C13"/>
    <mergeCell ref="B19:C19"/>
    <mergeCell ref="B11:C11"/>
    <mergeCell ref="B14:C14"/>
    <mergeCell ref="B16:C16"/>
    <mergeCell ref="B17:C17"/>
    <mergeCell ref="B15:C15"/>
    <mergeCell ref="B12:C12"/>
    <mergeCell ref="M5:N5"/>
    <mergeCell ref="K5:L5"/>
    <mergeCell ref="I5:J5"/>
    <mergeCell ref="G5:H5"/>
    <mergeCell ref="B9:C9"/>
    <mergeCell ref="E5:F5"/>
    <mergeCell ref="B5:C5"/>
    <mergeCell ref="B7:C7"/>
    <mergeCell ref="B8:C8"/>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AC132"/>
  <sheetViews>
    <sheetView workbookViewId="0" topLeftCell="A1">
      <selection activeCell="A1" sqref="A1"/>
    </sheetView>
  </sheetViews>
  <sheetFormatPr defaultColWidth="9.00390625" defaultRowHeight="13.5"/>
  <cols>
    <col min="1" max="1" width="3.625" style="507" customWidth="1"/>
    <col min="2" max="2" width="10.625" style="507" customWidth="1"/>
    <col min="3" max="7" width="8.125" style="509" customWidth="1"/>
    <col min="8" max="9" width="7.75390625" style="509" customWidth="1"/>
    <col min="10" max="10" width="7.375" style="509" customWidth="1"/>
    <col min="11" max="17" width="7.125" style="509" customWidth="1"/>
    <col min="18" max="18" width="9.625" style="509" customWidth="1"/>
    <col min="19" max="22" width="8.625" style="509" customWidth="1"/>
    <col min="23" max="23" width="12.625" style="509" customWidth="1"/>
    <col min="24" max="24" width="13.625" style="509" customWidth="1"/>
    <col min="25" max="25" width="11.625" style="509" customWidth="1"/>
    <col min="26" max="27" width="13.625" style="509" customWidth="1"/>
    <col min="28" max="28" width="12.625" style="509" customWidth="1"/>
    <col min="29" max="29" width="9.625" style="509" customWidth="1"/>
    <col min="30" max="16384" width="9.00390625" style="509" customWidth="1"/>
  </cols>
  <sheetData>
    <row r="1" ht="18" customHeight="1">
      <c r="B1" s="508" t="s">
        <v>282</v>
      </c>
    </row>
    <row r="2" spans="2:29" ht="18" customHeight="1" thickBot="1">
      <c r="B2" s="508"/>
      <c r="AC2" s="510" t="s">
        <v>254</v>
      </c>
    </row>
    <row r="3" spans="2:29" ht="18" customHeight="1" thickTop="1">
      <c r="B3" s="1396" t="s">
        <v>255</v>
      </c>
      <c r="C3" s="1406" t="s">
        <v>256</v>
      </c>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8"/>
    </row>
    <row r="4" spans="2:29" ht="13.5" customHeight="1">
      <c r="B4" s="1397"/>
      <c r="C4" s="1403" t="s">
        <v>244</v>
      </c>
      <c r="D4" s="1404"/>
      <c r="E4" s="1404"/>
      <c r="F4" s="1404"/>
      <c r="G4" s="1404"/>
      <c r="H4" s="1404"/>
      <c r="I4" s="1404"/>
      <c r="J4" s="1404"/>
      <c r="K4" s="1404"/>
      <c r="L4" s="1404"/>
      <c r="M4" s="1404"/>
      <c r="N4" s="1404"/>
      <c r="O4" s="1404"/>
      <c r="P4" s="1404"/>
      <c r="Q4" s="1405"/>
      <c r="R4" s="1398" t="s">
        <v>245</v>
      </c>
      <c r="S4" s="1398"/>
      <c r="T4" s="1398"/>
      <c r="U4" s="1398"/>
      <c r="V4" s="1398"/>
      <c r="W4" s="1399" t="s">
        <v>257</v>
      </c>
      <c r="X4" s="1399" t="s">
        <v>258</v>
      </c>
      <c r="Y4" s="1399" t="s">
        <v>259</v>
      </c>
      <c r="Z4" s="1416" t="s">
        <v>246</v>
      </c>
      <c r="AA4" s="1417"/>
      <c r="AB4" s="1417"/>
      <c r="AC4" s="1418"/>
    </row>
    <row r="5" spans="2:29" ht="24" customHeight="1">
      <c r="B5" s="1397"/>
      <c r="C5" s="1401" t="s">
        <v>151</v>
      </c>
      <c r="D5" s="1403" t="s">
        <v>247</v>
      </c>
      <c r="E5" s="1404"/>
      <c r="F5" s="1405"/>
      <c r="G5" s="1403" t="s">
        <v>248</v>
      </c>
      <c r="H5" s="1404"/>
      <c r="I5" s="1404"/>
      <c r="J5" s="1404"/>
      <c r="K5" s="1404"/>
      <c r="L5" s="1404"/>
      <c r="M5" s="1404"/>
      <c r="N5" s="1404"/>
      <c r="O5" s="1404"/>
      <c r="P5" s="1404"/>
      <c r="Q5" s="1405"/>
      <c r="R5" s="1409" t="s">
        <v>151</v>
      </c>
      <c r="S5" s="1410"/>
      <c r="T5" s="1411"/>
      <c r="U5" s="1412" t="s">
        <v>260</v>
      </c>
      <c r="V5" s="1413"/>
      <c r="W5" s="1399"/>
      <c r="X5" s="1399"/>
      <c r="Y5" s="1399"/>
      <c r="Z5" s="1414" t="s">
        <v>151</v>
      </c>
      <c r="AA5" s="514" t="s">
        <v>249</v>
      </c>
      <c r="AB5" s="514" t="s">
        <v>250</v>
      </c>
      <c r="AC5" s="515" t="s">
        <v>251</v>
      </c>
    </row>
    <row r="6" spans="2:29" ht="34.5" customHeight="1">
      <c r="B6" s="1398"/>
      <c r="C6" s="1402"/>
      <c r="D6" s="516" t="s">
        <v>175</v>
      </c>
      <c r="E6" s="517" t="s">
        <v>261</v>
      </c>
      <c r="F6" s="516" t="s">
        <v>174</v>
      </c>
      <c r="G6" s="517" t="s">
        <v>262</v>
      </c>
      <c r="H6" s="517" t="s">
        <v>263</v>
      </c>
      <c r="I6" s="517" t="s">
        <v>264</v>
      </c>
      <c r="J6" s="517" t="s">
        <v>265</v>
      </c>
      <c r="K6" s="517" t="s">
        <v>266</v>
      </c>
      <c r="L6" s="517" t="s">
        <v>267</v>
      </c>
      <c r="M6" s="517" t="s">
        <v>268</v>
      </c>
      <c r="N6" s="517" t="s">
        <v>269</v>
      </c>
      <c r="O6" s="517" t="s">
        <v>270</v>
      </c>
      <c r="P6" s="517" t="s">
        <v>271</v>
      </c>
      <c r="Q6" s="518" t="s">
        <v>272</v>
      </c>
      <c r="R6" s="513" t="s">
        <v>166</v>
      </c>
      <c r="S6" s="519" t="s">
        <v>273</v>
      </c>
      <c r="T6" s="519" t="s">
        <v>274</v>
      </c>
      <c r="U6" s="512" t="s">
        <v>275</v>
      </c>
      <c r="V6" s="512" t="s">
        <v>276</v>
      </c>
      <c r="W6" s="1400"/>
      <c r="X6" s="1400"/>
      <c r="Y6" s="1400"/>
      <c r="Z6" s="1415"/>
      <c r="AA6" s="520" t="s">
        <v>252</v>
      </c>
      <c r="AB6" s="520" t="s">
        <v>253</v>
      </c>
      <c r="AC6" s="521" t="s">
        <v>253</v>
      </c>
    </row>
    <row r="7" spans="2:29" ht="14.25" customHeight="1">
      <c r="B7" s="511"/>
      <c r="C7" s="522"/>
      <c r="D7" s="523"/>
      <c r="E7" s="524"/>
      <c r="F7" s="523"/>
      <c r="G7" s="523"/>
      <c r="H7" s="524"/>
      <c r="I7" s="524"/>
      <c r="J7" s="524"/>
      <c r="K7" s="524"/>
      <c r="L7" s="524"/>
      <c r="M7" s="524"/>
      <c r="N7" s="524"/>
      <c r="O7" s="524"/>
      <c r="P7" s="524"/>
      <c r="Q7" s="525"/>
      <c r="R7" s="526"/>
      <c r="S7" s="527"/>
      <c r="T7" s="527"/>
      <c r="U7" s="522"/>
      <c r="V7" s="522"/>
      <c r="W7" s="528"/>
      <c r="X7" s="528"/>
      <c r="Y7" s="528"/>
      <c r="Z7" s="523"/>
      <c r="AA7" s="523"/>
      <c r="AB7" s="523"/>
      <c r="AC7" s="529"/>
    </row>
    <row r="8" spans="2:29" ht="14.25" customHeight="1">
      <c r="B8" s="530" t="s">
        <v>277</v>
      </c>
      <c r="C8" s="94">
        <f>SUM(D8:F8)</f>
        <v>7533</v>
      </c>
      <c r="D8" s="531">
        <v>2769</v>
      </c>
      <c r="E8" s="531">
        <v>74</v>
      </c>
      <c r="F8" s="531">
        <v>4690</v>
      </c>
      <c r="G8" s="531">
        <v>2881</v>
      </c>
      <c r="H8" s="531">
        <v>2287</v>
      </c>
      <c r="I8" s="531">
        <v>1035</v>
      </c>
      <c r="J8" s="531">
        <v>517</v>
      </c>
      <c r="K8" s="531">
        <v>347</v>
      </c>
      <c r="L8" s="531">
        <v>268</v>
      </c>
      <c r="M8" s="531">
        <v>134</v>
      </c>
      <c r="N8" s="531">
        <v>33</v>
      </c>
      <c r="O8" s="531">
        <v>19</v>
      </c>
      <c r="P8" s="531">
        <v>10</v>
      </c>
      <c r="Q8" s="531">
        <v>2</v>
      </c>
      <c r="R8" s="531">
        <f>SUM(S8+T8)</f>
        <v>120430</v>
      </c>
      <c r="S8" s="531">
        <v>58063</v>
      </c>
      <c r="T8" s="531">
        <v>62367</v>
      </c>
      <c r="U8" s="531">
        <v>52986</v>
      </c>
      <c r="V8" s="531">
        <v>59326</v>
      </c>
      <c r="W8" s="531">
        <v>18301101</v>
      </c>
      <c r="X8" s="531">
        <v>63661883</v>
      </c>
      <c r="Y8" s="531">
        <v>483475</v>
      </c>
      <c r="Z8" s="531">
        <f>SUM(AA8:AC8)</f>
        <v>107410172</v>
      </c>
      <c r="AA8" s="531">
        <v>99962059</v>
      </c>
      <c r="AB8" s="531">
        <v>7270388</v>
      </c>
      <c r="AC8" s="532">
        <v>177725</v>
      </c>
    </row>
    <row r="9" spans="2:29" ht="14.25" customHeight="1">
      <c r="B9" s="530"/>
      <c r="C9" s="94"/>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2"/>
    </row>
    <row r="10" spans="1:29" s="535" customFormat="1" ht="15" customHeight="1">
      <c r="A10" s="533"/>
      <c r="B10" s="534" t="s">
        <v>278</v>
      </c>
      <c r="C10" s="323">
        <f aca="true" t="shared" si="0" ref="C10:AC10">SUM(C12:C13)</f>
        <v>7478</v>
      </c>
      <c r="D10" s="324">
        <f t="shared" si="0"/>
        <v>2827</v>
      </c>
      <c r="E10" s="324">
        <f t="shared" si="0"/>
        <v>77</v>
      </c>
      <c r="F10" s="324">
        <f t="shared" si="0"/>
        <v>4574</v>
      </c>
      <c r="G10" s="324">
        <f t="shared" si="0"/>
        <v>2837</v>
      </c>
      <c r="H10" s="324">
        <f t="shared" si="0"/>
        <v>2207</v>
      </c>
      <c r="I10" s="324">
        <f t="shared" si="0"/>
        <v>1032</v>
      </c>
      <c r="J10" s="324">
        <f t="shared" si="0"/>
        <v>566</v>
      </c>
      <c r="K10" s="324">
        <f t="shared" si="0"/>
        <v>349</v>
      </c>
      <c r="L10" s="324">
        <f t="shared" si="0"/>
        <v>277</v>
      </c>
      <c r="M10" s="324">
        <f t="shared" si="0"/>
        <v>143</v>
      </c>
      <c r="N10" s="324">
        <f t="shared" si="0"/>
        <v>32</v>
      </c>
      <c r="O10" s="324">
        <f t="shared" si="0"/>
        <v>23</v>
      </c>
      <c r="P10" s="324">
        <f t="shared" si="0"/>
        <v>10</v>
      </c>
      <c r="Q10" s="324">
        <f t="shared" si="0"/>
        <v>2</v>
      </c>
      <c r="R10" s="324">
        <f t="shared" si="0"/>
        <v>124261</v>
      </c>
      <c r="S10" s="324">
        <f t="shared" si="0"/>
        <v>59519</v>
      </c>
      <c r="T10" s="324">
        <f t="shared" si="0"/>
        <v>64742</v>
      </c>
      <c r="U10" s="324">
        <f t="shared" si="0"/>
        <v>54588</v>
      </c>
      <c r="V10" s="324">
        <f t="shared" si="0"/>
        <v>61802</v>
      </c>
      <c r="W10" s="324">
        <f t="shared" si="0"/>
        <v>20255929</v>
      </c>
      <c r="X10" s="324">
        <f t="shared" si="0"/>
        <v>76945899</v>
      </c>
      <c r="Y10" s="324">
        <f t="shared" si="0"/>
        <v>448772</v>
      </c>
      <c r="Z10" s="324">
        <f t="shared" si="0"/>
        <v>125355951</v>
      </c>
      <c r="AA10" s="324">
        <f t="shared" si="0"/>
        <v>116023519</v>
      </c>
      <c r="AB10" s="324">
        <f t="shared" si="0"/>
        <v>9145675</v>
      </c>
      <c r="AC10" s="325">
        <f t="shared" si="0"/>
        <v>186757</v>
      </c>
    </row>
    <row r="11" spans="1:29" s="541" customFormat="1" ht="15" customHeight="1">
      <c r="A11" s="536"/>
      <c r="B11" s="537"/>
      <c r="C11" s="538"/>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40"/>
    </row>
    <row r="12" spans="1:29" s="535" customFormat="1" ht="15" customHeight="1">
      <c r="A12" s="533"/>
      <c r="B12" s="542" t="s">
        <v>57</v>
      </c>
      <c r="C12" s="323">
        <f aca="true" t="shared" si="1" ref="C12:AC12">SUM(C20:C32)</f>
        <v>5489</v>
      </c>
      <c r="D12" s="324">
        <f t="shared" si="1"/>
        <v>2064</v>
      </c>
      <c r="E12" s="324">
        <f t="shared" si="1"/>
        <v>52</v>
      </c>
      <c r="F12" s="324">
        <f t="shared" si="1"/>
        <v>3373</v>
      </c>
      <c r="G12" s="324">
        <f t="shared" si="1"/>
        <v>2128</v>
      </c>
      <c r="H12" s="324">
        <f t="shared" si="1"/>
        <v>1677</v>
      </c>
      <c r="I12" s="324">
        <f t="shared" si="1"/>
        <v>704</v>
      </c>
      <c r="J12" s="324">
        <f t="shared" si="1"/>
        <v>383</v>
      </c>
      <c r="K12" s="324">
        <f t="shared" si="1"/>
        <v>249</v>
      </c>
      <c r="L12" s="324">
        <f t="shared" si="1"/>
        <v>194</v>
      </c>
      <c r="M12" s="324">
        <f t="shared" si="1"/>
        <v>100</v>
      </c>
      <c r="N12" s="324">
        <f t="shared" si="1"/>
        <v>23</v>
      </c>
      <c r="O12" s="324">
        <f t="shared" si="1"/>
        <v>21</v>
      </c>
      <c r="P12" s="324">
        <f t="shared" si="1"/>
        <v>9</v>
      </c>
      <c r="Q12" s="324">
        <f t="shared" si="1"/>
        <v>1</v>
      </c>
      <c r="R12" s="324">
        <f t="shared" si="1"/>
        <v>90275</v>
      </c>
      <c r="S12" s="324">
        <f t="shared" si="1"/>
        <v>46195</v>
      </c>
      <c r="T12" s="324">
        <f t="shared" si="1"/>
        <v>44080</v>
      </c>
      <c r="U12" s="324">
        <f t="shared" si="1"/>
        <v>42491</v>
      </c>
      <c r="V12" s="324">
        <f t="shared" si="1"/>
        <v>41951</v>
      </c>
      <c r="W12" s="324">
        <f t="shared" si="1"/>
        <v>15437419</v>
      </c>
      <c r="X12" s="324">
        <f t="shared" si="1"/>
        <v>60689458</v>
      </c>
      <c r="Y12" s="324">
        <f t="shared" si="1"/>
        <v>331821</v>
      </c>
      <c r="Z12" s="324">
        <f t="shared" si="1"/>
        <v>98488967</v>
      </c>
      <c r="AA12" s="324">
        <f t="shared" si="1"/>
        <v>91614250</v>
      </c>
      <c r="AB12" s="324">
        <f t="shared" si="1"/>
        <v>6709263</v>
      </c>
      <c r="AC12" s="325">
        <f t="shared" si="1"/>
        <v>165454</v>
      </c>
    </row>
    <row r="13" spans="1:29" s="535" customFormat="1" ht="15" customHeight="1">
      <c r="A13" s="533"/>
      <c r="B13" s="542" t="s">
        <v>58</v>
      </c>
      <c r="C13" s="324">
        <f aca="true" t="shared" si="2" ref="C13:AC13">SUM(C33:C63)</f>
        <v>1989</v>
      </c>
      <c r="D13" s="324">
        <f t="shared" si="2"/>
        <v>763</v>
      </c>
      <c r="E13" s="324">
        <f t="shared" si="2"/>
        <v>25</v>
      </c>
      <c r="F13" s="324">
        <f t="shared" si="2"/>
        <v>1201</v>
      </c>
      <c r="G13" s="324">
        <f t="shared" si="2"/>
        <v>709</v>
      </c>
      <c r="H13" s="324">
        <f t="shared" si="2"/>
        <v>530</v>
      </c>
      <c r="I13" s="324">
        <f t="shared" si="2"/>
        <v>328</v>
      </c>
      <c r="J13" s="324">
        <f t="shared" si="2"/>
        <v>183</v>
      </c>
      <c r="K13" s="324">
        <f t="shared" si="2"/>
        <v>100</v>
      </c>
      <c r="L13" s="324">
        <f t="shared" si="2"/>
        <v>83</v>
      </c>
      <c r="M13" s="324">
        <f t="shared" si="2"/>
        <v>43</v>
      </c>
      <c r="N13" s="324">
        <f t="shared" si="2"/>
        <v>9</v>
      </c>
      <c r="O13" s="324">
        <f t="shared" si="2"/>
        <v>2</v>
      </c>
      <c r="P13" s="324">
        <f t="shared" si="2"/>
        <v>1</v>
      </c>
      <c r="Q13" s="324">
        <f t="shared" si="2"/>
        <v>1</v>
      </c>
      <c r="R13" s="324">
        <f t="shared" si="2"/>
        <v>33986</v>
      </c>
      <c r="S13" s="324">
        <f t="shared" si="2"/>
        <v>13324</v>
      </c>
      <c r="T13" s="324">
        <f t="shared" si="2"/>
        <v>20662</v>
      </c>
      <c r="U13" s="324">
        <f t="shared" si="2"/>
        <v>12097</v>
      </c>
      <c r="V13" s="324">
        <f t="shared" si="2"/>
        <v>19851</v>
      </c>
      <c r="W13" s="324">
        <f t="shared" si="2"/>
        <v>4818510</v>
      </c>
      <c r="X13" s="324">
        <f t="shared" si="2"/>
        <v>16256441</v>
      </c>
      <c r="Y13" s="324">
        <f t="shared" si="2"/>
        <v>116951</v>
      </c>
      <c r="Z13" s="324">
        <f t="shared" si="2"/>
        <v>26866984</v>
      </c>
      <c r="AA13" s="324">
        <f t="shared" si="2"/>
        <v>24409269</v>
      </c>
      <c r="AB13" s="324">
        <f t="shared" si="2"/>
        <v>2436412</v>
      </c>
      <c r="AC13" s="325">
        <f t="shared" si="2"/>
        <v>21303</v>
      </c>
    </row>
    <row r="14" spans="2:29" ht="12" customHeight="1">
      <c r="B14" s="543"/>
      <c r="C14" s="544"/>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6"/>
    </row>
    <row r="15" spans="1:29" s="552" customFormat="1" ht="12" customHeight="1">
      <c r="A15" s="547"/>
      <c r="B15" s="548" t="s">
        <v>279</v>
      </c>
      <c r="C15" s="549">
        <f aca="true" t="shared" si="3" ref="C15:AC15">SUM(C20,C25:C27,C29:C31,C33:C39)</f>
        <v>3643</v>
      </c>
      <c r="D15" s="550">
        <f t="shared" si="3"/>
        <v>1271</v>
      </c>
      <c r="E15" s="550">
        <f t="shared" si="3"/>
        <v>31</v>
      </c>
      <c r="F15" s="550">
        <f t="shared" si="3"/>
        <v>2341</v>
      </c>
      <c r="G15" s="550">
        <f t="shared" si="3"/>
        <v>1570</v>
      </c>
      <c r="H15" s="550">
        <f t="shared" si="3"/>
        <v>1045</v>
      </c>
      <c r="I15" s="550">
        <f t="shared" si="3"/>
        <v>448</v>
      </c>
      <c r="J15" s="550">
        <f t="shared" si="3"/>
        <v>219</v>
      </c>
      <c r="K15" s="550">
        <f t="shared" si="3"/>
        <v>149</v>
      </c>
      <c r="L15" s="550">
        <f t="shared" si="3"/>
        <v>117</v>
      </c>
      <c r="M15" s="550">
        <f t="shared" si="3"/>
        <v>69</v>
      </c>
      <c r="N15" s="550">
        <f t="shared" si="3"/>
        <v>12</v>
      </c>
      <c r="O15" s="550">
        <f t="shared" si="3"/>
        <v>9</v>
      </c>
      <c r="P15" s="550">
        <f t="shared" si="3"/>
        <v>4</v>
      </c>
      <c r="Q15" s="550">
        <f t="shared" si="3"/>
        <v>1</v>
      </c>
      <c r="R15" s="550">
        <f t="shared" si="3"/>
        <v>54423</v>
      </c>
      <c r="S15" s="550">
        <f t="shared" si="3"/>
        <v>27062</v>
      </c>
      <c r="T15" s="550">
        <f t="shared" si="3"/>
        <v>27361</v>
      </c>
      <c r="U15" s="550">
        <f t="shared" si="3"/>
        <v>24506</v>
      </c>
      <c r="V15" s="550">
        <f t="shared" si="3"/>
        <v>25866</v>
      </c>
      <c r="W15" s="550">
        <f t="shared" si="3"/>
        <v>9006049</v>
      </c>
      <c r="X15" s="550">
        <f t="shared" si="3"/>
        <v>33366891</v>
      </c>
      <c r="Y15" s="550">
        <f t="shared" si="3"/>
        <v>133484</v>
      </c>
      <c r="Z15" s="550">
        <f t="shared" si="3"/>
        <v>55258573</v>
      </c>
      <c r="AA15" s="550">
        <f t="shared" si="3"/>
        <v>51468916</v>
      </c>
      <c r="AB15" s="550">
        <f t="shared" si="3"/>
        <v>3681709</v>
      </c>
      <c r="AC15" s="551">
        <f t="shared" si="3"/>
        <v>107948</v>
      </c>
    </row>
    <row r="16" spans="1:29" s="552" customFormat="1" ht="12" customHeight="1">
      <c r="A16" s="547"/>
      <c r="B16" s="548" t="s">
        <v>13</v>
      </c>
      <c r="C16" s="549">
        <f aca="true" t="shared" si="4" ref="C16:AC16">SUM(C24,C40:C46)</f>
        <v>348</v>
      </c>
      <c r="D16" s="550">
        <f t="shared" si="4"/>
        <v>159</v>
      </c>
      <c r="E16" s="550">
        <f t="shared" si="4"/>
        <v>6</v>
      </c>
      <c r="F16" s="550">
        <f t="shared" si="4"/>
        <v>183</v>
      </c>
      <c r="G16" s="550">
        <f t="shared" si="4"/>
        <v>94</v>
      </c>
      <c r="H16" s="550">
        <f t="shared" si="4"/>
        <v>89</v>
      </c>
      <c r="I16" s="550">
        <f t="shared" si="4"/>
        <v>61</v>
      </c>
      <c r="J16" s="550">
        <f t="shared" si="4"/>
        <v>43</v>
      </c>
      <c r="K16" s="550">
        <f t="shared" si="4"/>
        <v>26</v>
      </c>
      <c r="L16" s="550">
        <f t="shared" si="4"/>
        <v>22</v>
      </c>
      <c r="M16" s="550">
        <f t="shared" si="4"/>
        <v>9</v>
      </c>
      <c r="N16" s="550">
        <f t="shared" si="4"/>
        <v>2</v>
      </c>
      <c r="O16" s="550">
        <f t="shared" si="4"/>
        <v>0</v>
      </c>
      <c r="P16" s="550">
        <f t="shared" si="4"/>
        <v>2</v>
      </c>
      <c r="Q16" s="550">
        <f t="shared" si="4"/>
        <v>0</v>
      </c>
      <c r="R16" s="550">
        <f t="shared" si="4"/>
        <v>8097</v>
      </c>
      <c r="S16" s="550">
        <f t="shared" si="4"/>
        <v>3074</v>
      </c>
      <c r="T16" s="550">
        <f t="shared" si="4"/>
        <v>5023</v>
      </c>
      <c r="U16" s="550">
        <f t="shared" si="4"/>
        <v>2888</v>
      </c>
      <c r="V16" s="550">
        <f t="shared" si="4"/>
        <v>4906</v>
      </c>
      <c r="W16" s="550">
        <f t="shared" si="4"/>
        <v>1048545</v>
      </c>
      <c r="X16" s="550">
        <f t="shared" si="4"/>
        <v>3224465</v>
      </c>
      <c r="Y16" s="550">
        <f t="shared" si="4"/>
        <v>19415</v>
      </c>
      <c r="Z16" s="550">
        <f t="shared" si="4"/>
        <v>5200988</v>
      </c>
      <c r="AA16" s="550">
        <f t="shared" si="4"/>
        <v>4643059</v>
      </c>
      <c r="AB16" s="550">
        <f t="shared" si="4"/>
        <v>557553</v>
      </c>
      <c r="AC16" s="551">
        <f t="shared" si="4"/>
        <v>376</v>
      </c>
    </row>
    <row r="17" spans="1:29" s="552" customFormat="1" ht="12" customHeight="1">
      <c r="A17" s="547"/>
      <c r="B17" s="548" t="s">
        <v>15</v>
      </c>
      <c r="C17" s="549">
        <f aca="true" t="shared" si="5" ref="C17:AC17">SUM(C21,C28,C32,C47:C51)</f>
        <v>1885</v>
      </c>
      <c r="D17" s="550">
        <f t="shared" si="5"/>
        <v>736</v>
      </c>
      <c r="E17" s="550">
        <f t="shared" si="5"/>
        <v>13</v>
      </c>
      <c r="F17" s="550">
        <f t="shared" si="5"/>
        <v>1136</v>
      </c>
      <c r="G17" s="550">
        <f t="shared" si="5"/>
        <v>638</v>
      </c>
      <c r="H17" s="550">
        <f t="shared" si="5"/>
        <v>613</v>
      </c>
      <c r="I17" s="550">
        <f t="shared" si="5"/>
        <v>246</v>
      </c>
      <c r="J17" s="550">
        <f t="shared" si="5"/>
        <v>160</v>
      </c>
      <c r="K17" s="550">
        <f t="shared" si="5"/>
        <v>93</v>
      </c>
      <c r="L17" s="550">
        <f t="shared" si="5"/>
        <v>78</v>
      </c>
      <c r="M17" s="550">
        <f t="shared" si="5"/>
        <v>40</v>
      </c>
      <c r="N17" s="550">
        <f t="shared" si="5"/>
        <v>6</v>
      </c>
      <c r="O17" s="550">
        <f t="shared" si="5"/>
        <v>6</v>
      </c>
      <c r="P17" s="550">
        <f t="shared" si="5"/>
        <v>4</v>
      </c>
      <c r="Q17" s="550">
        <f t="shared" si="5"/>
        <v>1</v>
      </c>
      <c r="R17" s="550">
        <f t="shared" si="5"/>
        <v>34233</v>
      </c>
      <c r="S17" s="550">
        <f t="shared" si="5"/>
        <v>16650</v>
      </c>
      <c r="T17" s="550">
        <f t="shared" si="5"/>
        <v>17583</v>
      </c>
      <c r="U17" s="550">
        <f t="shared" si="5"/>
        <v>15420</v>
      </c>
      <c r="V17" s="550">
        <f t="shared" si="5"/>
        <v>16819</v>
      </c>
      <c r="W17" s="550">
        <f t="shared" si="5"/>
        <v>5679002</v>
      </c>
      <c r="X17" s="550">
        <f t="shared" si="5"/>
        <v>19077959</v>
      </c>
      <c r="Y17" s="550">
        <f t="shared" si="5"/>
        <v>131695</v>
      </c>
      <c r="Z17" s="550">
        <f t="shared" si="5"/>
        <v>31773657</v>
      </c>
      <c r="AA17" s="550">
        <f t="shared" si="5"/>
        <v>28561927</v>
      </c>
      <c r="AB17" s="550">
        <f t="shared" si="5"/>
        <v>3187845</v>
      </c>
      <c r="AC17" s="551">
        <f t="shared" si="5"/>
        <v>23885</v>
      </c>
    </row>
    <row r="18" spans="1:29" s="552" customFormat="1" ht="12" customHeight="1">
      <c r="A18" s="547"/>
      <c r="B18" s="548" t="s">
        <v>17</v>
      </c>
      <c r="C18" s="549">
        <f aca="true" t="shared" si="6" ref="C18:AC18">SUM(C22:C23,C52:C63)</f>
        <v>1602</v>
      </c>
      <c r="D18" s="550">
        <f t="shared" si="6"/>
        <v>661</v>
      </c>
      <c r="E18" s="550">
        <f t="shared" si="6"/>
        <v>27</v>
      </c>
      <c r="F18" s="550">
        <f t="shared" si="6"/>
        <v>914</v>
      </c>
      <c r="G18" s="550">
        <f t="shared" si="6"/>
        <v>535</v>
      </c>
      <c r="H18" s="550">
        <f t="shared" si="6"/>
        <v>460</v>
      </c>
      <c r="I18" s="550">
        <f t="shared" si="6"/>
        <v>277</v>
      </c>
      <c r="J18" s="550">
        <f t="shared" si="6"/>
        <v>144</v>
      </c>
      <c r="K18" s="550">
        <f t="shared" si="6"/>
        <v>81</v>
      </c>
      <c r="L18" s="550">
        <f t="shared" si="6"/>
        <v>60</v>
      </c>
      <c r="M18" s="550">
        <f t="shared" si="6"/>
        <v>25</v>
      </c>
      <c r="N18" s="550">
        <f t="shared" si="6"/>
        <v>12</v>
      </c>
      <c r="O18" s="550">
        <f t="shared" si="6"/>
        <v>8</v>
      </c>
      <c r="P18" s="550">
        <f t="shared" si="6"/>
        <v>0</v>
      </c>
      <c r="Q18" s="550">
        <f t="shared" si="6"/>
        <v>0</v>
      </c>
      <c r="R18" s="550">
        <f t="shared" si="6"/>
        <v>27508</v>
      </c>
      <c r="S18" s="550">
        <f t="shared" si="6"/>
        <v>12733</v>
      </c>
      <c r="T18" s="550">
        <f t="shared" si="6"/>
        <v>14775</v>
      </c>
      <c r="U18" s="550">
        <f t="shared" si="6"/>
        <v>11774</v>
      </c>
      <c r="V18" s="550">
        <f t="shared" si="6"/>
        <v>14211</v>
      </c>
      <c r="W18" s="550">
        <f t="shared" si="6"/>
        <v>4522333</v>
      </c>
      <c r="X18" s="550">
        <f t="shared" si="6"/>
        <v>21276584</v>
      </c>
      <c r="Y18" s="550">
        <f t="shared" si="6"/>
        <v>164178</v>
      </c>
      <c r="Z18" s="550">
        <f t="shared" si="6"/>
        <v>33122733</v>
      </c>
      <c r="AA18" s="550">
        <f t="shared" si="6"/>
        <v>31349617</v>
      </c>
      <c r="AB18" s="550">
        <f t="shared" si="6"/>
        <v>1718568</v>
      </c>
      <c r="AC18" s="551">
        <f t="shared" si="6"/>
        <v>54548</v>
      </c>
    </row>
    <row r="19" spans="2:29" ht="12" customHeight="1">
      <c r="B19" s="543"/>
      <c r="C19" s="544"/>
      <c r="D19" s="545"/>
      <c r="E19" s="545"/>
      <c r="F19" s="545"/>
      <c r="G19" s="553"/>
      <c r="H19" s="545"/>
      <c r="I19" s="545"/>
      <c r="J19" s="545"/>
      <c r="K19" s="545"/>
      <c r="L19" s="545"/>
      <c r="M19" s="545"/>
      <c r="N19" s="545"/>
      <c r="O19" s="545"/>
      <c r="P19" s="545"/>
      <c r="Q19" s="545"/>
      <c r="R19" s="545"/>
      <c r="S19" s="545"/>
      <c r="T19" s="545"/>
      <c r="U19" s="545"/>
      <c r="V19" s="545"/>
      <c r="W19" s="545"/>
      <c r="X19" s="545"/>
      <c r="Y19" s="545"/>
      <c r="Z19" s="545"/>
      <c r="AA19" s="545"/>
      <c r="AB19" s="545"/>
      <c r="AC19" s="546"/>
    </row>
    <row r="20" spans="2:29" ht="12" customHeight="1">
      <c r="B20" s="554" t="s">
        <v>280</v>
      </c>
      <c r="C20" s="555">
        <f aca="true" t="shared" si="7" ref="C20:C63">SUM(D20:F20)</f>
        <v>1391</v>
      </c>
      <c r="D20" s="531">
        <v>542</v>
      </c>
      <c r="E20" s="531">
        <v>14</v>
      </c>
      <c r="F20" s="531">
        <v>835</v>
      </c>
      <c r="G20" s="556">
        <v>584</v>
      </c>
      <c r="H20" s="531">
        <v>416</v>
      </c>
      <c r="I20" s="531">
        <v>175</v>
      </c>
      <c r="J20" s="531">
        <v>74</v>
      </c>
      <c r="K20" s="531">
        <v>60</v>
      </c>
      <c r="L20" s="531">
        <v>44</v>
      </c>
      <c r="M20" s="531">
        <v>29</v>
      </c>
      <c r="N20" s="531">
        <v>6</v>
      </c>
      <c r="O20" s="531">
        <v>2</v>
      </c>
      <c r="P20" s="531">
        <v>0</v>
      </c>
      <c r="Q20" s="531">
        <v>1</v>
      </c>
      <c r="R20" s="531">
        <f aca="true" t="shared" si="8" ref="R20:R63">SUM(S20:T20)</f>
        <v>20575</v>
      </c>
      <c r="S20" s="531">
        <v>12305</v>
      </c>
      <c r="T20" s="531">
        <v>8270</v>
      </c>
      <c r="U20" s="531">
        <v>11369</v>
      </c>
      <c r="V20" s="531">
        <v>7825</v>
      </c>
      <c r="W20" s="531">
        <v>3947572</v>
      </c>
      <c r="X20" s="531">
        <v>12509821</v>
      </c>
      <c r="Y20" s="531">
        <v>35449</v>
      </c>
      <c r="Z20" s="531">
        <f aca="true" t="shared" si="9" ref="Z20:Z63">SUM(AA20:AC20)</f>
        <v>21731867</v>
      </c>
      <c r="AA20" s="531">
        <v>20490640</v>
      </c>
      <c r="AB20" s="531">
        <v>1145033</v>
      </c>
      <c r="AC20" s="532">
        <v>96194</v>
      </c>
    </row>
    <row r="21" spans="2:29" ht="12" customHeight="1">
      <c r="B21" s="554" t="s">
        <v>21</v>
      </c>
      <c r="C21" s="555">
        <f t="shared" si="7"/>
        <v>889</v>
      </c>
      <c r="D21" s="66">
        <v>347</v>
      </c>
      <c r="E21" s="66">
        <v>6</v>
      </c>
      <c r="F21" s="66">
        <v>536</v>
      </c>
      <c r="G21" s="95">
        <v>307</v>
      </c>
      <c r="H21" s="66">
        <v>310</v>
      </c>
      <c r="I21" s="66">
        <v>110</v>
      </c>
      <c r="J21" s="66">
        <v>64</v>
      </c>
      <c r="K21" s="66">
        <v>46</v>
      </c>
      <c r="L21" s="531">
        <v>30</v>
      </c>
      <c r="M21" s="66">
        <v>14</v>
      </c>
      <c r="N21" s="66">
        <v>2</v>
      </c>
      <c r="O21" s="66">
        <v>4</v>
      </c>
      <c r="P21" s="66">
        <v>2</v>
      </c>
      <c r="Q21" s="531">
        <v>0</v>
      </c>
      <c r="R21" s="531">
        <f t="shared" si="8"/>
        <v>14269</v>
      </c>
      <c r="S21" s="66">
        <v>7345</v>
      </c>
      <c r="T21" s="66">
        <v>6924</v>
      </c>
      <c r="U21" s="66">
        <v>6762</v>
      </c>
      <c r="V21" s="66">
        <v>6539</v>
      </c>
      <c r="W21" s="66">
        <v>2321928</v>
      </c>
      <c r="X21" s="66">
        <v>8380312</v>
      </c>
      <c r="Y21" s="66">
        <v>58910</v>
      </c>
      <c r="Z21" s="531">
        <f t="shared" si="9"/>
        <v>13670314</v>
      </c>
      <c r="AA21" s="66">
        <v>12148374</v>
      </c>
      <c r="AB21" s="66">
        <v>1517276</v>
      </c>
      <c r="AC21" s="96">
        <v>4664</v>
      </c>
    </row>
    <row r="22" spans="2:29" ht="12" customHeight="1">
      <c r="B22" s="554" t="s">
        <v>23</v>
      </c>
      <c r="C22" s="555">
        <f t="shared" si="7"/>
        <v>529</v>
      </c>
      <c r="D22" s="66">
        <v>198</v>
      </c>
      <c r="E22" s="66">
        <v>6</v>
      </c>
      <c r="F22" s="66">
        <v>325</v>
      </c>
      <c r="G22" s="95">
        <v>194</v>
      </c>
      <c r="H22" s="66">
        <v>163</v>
      </c>
      <c r="I22" s="66">
        <v>84</v>
      </c>
      <c r="J22" s="66">
        <v>31</v>
      </c>
      <c r="K22" s="66">
        <v>26</v>
      </c>
      <c r="L22" s="531">
        <v>13</v>
      </c>
      <c r="M22" s="66">
        <v>8</v>
      </c>
      <c r="N22" s="66">
        <v>6</v>
      </c>
      <c r="O22" s="66">
        <v>4</v>
      </c>
      <c r="P22" s="66">
        <v>0</v>
      </c>
      <c r="Q22" s="531">
        <v>0</v>
      </c>
      <c r="R22" s="531">
        <f t="shared" si="8"/>
        <v>9132</v>
      </c>
      <c r="S22" s="66">
        <v>4534</v>
      </c>
      <c r="T22" s="66">
        <v>4598</v>
      </c>
      <c r="U22" s="66">
        <v>4169</v>
      </c>
      <c r="V22" s="66">
        <v>4402</v>
      </c>
      <c r="W22" s="66">
        <v>1549030</v>
      </c>
      <c r="X22" s="66">
        <v>4808551</v>
      </c>
      <c r="Y22" s="66">
        <v>48194</v>
      </c>
      <c r="Z22" s="531">
        <f t="shared" si="9"/>
        <v>7914303</v>
      </c>
      <c r="AA22" s="66">
        <v>7249832</v>
      </c>
      <c r="AB22" s="66">
        <v>655415</v>
      </c>
      <c r="AC22" s="96">
        <v>9056</v>
      </c>
    </row>
    <row r="23" spans="2:29" ht="12" customHeight="1">
      <c r="B23" s="554" t="s">
        <v>25</v>
      </c>
      <c r="C23" s="555">
        <f t="shared" si="7"/>
        <v>482</v>
      </c>
      <c r="D23" s="66">
        <v>209</v>
      </c>
      <c r="E23" s="66">
        <v>8</v>
      </c>
      <c r="F23" s="66">
        <v>265</v>
      </c>
      <c r="G23" s="95">
        <v>158</v>
      </c>
      <c r="H23" s="66">
        <v>138</v>
      </c>
      <c r="I23" s="66">
        <v>82</v>
      </c>
      <c r="J23" s="66">
        <v>46</v>
      </c>
      <c r="K23" s="66">
        <v>21</v>
      </c>
      <c r="L23" s="531">
        <v>24</v>
      </c>
      <c r="M23" s="66">
        <v>8</v>
      </c>
      <c r="N23" s="66">
        <v>2</v>
      </c>
      <c r="O23" s="66">
        <v>3</v>
      </c>
      <c r="P23" s="66">
        <v>0</v>
      </c>
      <c r="Q23" s="531">
        <v>0</v>
      </c>
      <c r="R23" s="531">
        <f t="shared" si="8"/>
        <v>8386</v>
      </c>
      <c r="S23" s="66">
        <v>4787</v>
      </c>
      <c r="T23" s="66">
        <v>3599</v>
      </c>
      <c r="U23" s="66">
        <v>4512</v>
      </c>
      <c r="V23" s="66">
        <v>3455</v>
      </c>
      <c r="W23" s="66">
        <v>1658571</v>
      </c>
      <c r="X23" s="66">
        <v>11630897</v>
      </c>
      <c r="Y23" s="66">
        <v>78432</v>
      </c>
      <c r="Z23" s="531">
        <f t="shared" si="9"/>
        <v>17397523</v>
      </c>
      <c r="AA23" s="66">
        <v>17081773</v>
      </c>
      <c r="AB23" s="66">
        <v>279443</v>
      </c>
      <c r="AC23" s="96">
        <v>36307</v>
      </c>
    </row>
    <row r="24" spans="2:29" ht="12" customHeight="1">
      <c r="B24" s="554" t="s">
        <v>27</v>
      </c>
      <c r="C24" s="555">
        <f t="shared" si="7"/>
        <v>162</v>
      </c>
      <c r="D24" s="66">
        <v>68</v>
      </c>
      <c r="E24" s="66">
        <v>3</v>
      </c>
      <c r="F24" s="66">
        <v>91</v>
      </c>
      <c r="G24" s="95">
        <v>59</v>
      </c>
      <c r="H24" s="66">
        <v>39</v>
      </c>
      <c r="I24" s="66">
        <v>24</v>
      </c>
      <c r="J24" s="66">
        <v>16</v>
      </c>
      <c r="K24" s="66">
        <v>8</v>
      </c>
      <c r="L24" s="531">
        <v>9</v>
      </c>
      <c r="M24" s="66">
        <v>4</v>
      </c>
      <c r="N24" s="66">
        <v>1</v>
      </c>
      <c r="O24" s="66">
        <v>0</v>
      </c>
      <c r="P24" s="66">
        <v>2</v>
      </c>
      <c r="Q24" s="531">
        <v>0</v>
      </c>
      <c r="R24" s="531">
        <f t="shared" si="8"/>
        <v>4000</v>
      </c>
      <c r="S24" s="66">
        <v>1810</v>
      </c>
      <c r="T24" s="66">
        <v>2190</v>
      </c>
      <c r="U24" s="66">
        <v>1714</v>
      </c>
      <c r="V24" s="66">
        <v>2128</v>
      </c>
      <c r="W24" s="66">
        <v>580472</v>
      </c>
      <c r="X24" s="66">
        <v>2181700</v>
      </c>
      <c r="Y24" s="66">
        <v>12752</v>
      </c>
      <c r="Z24" s="531">
        <f t="shared" si="9"/>
        <v>3156956</v>
      </c>
      <c r="AA24" s="66">
        <v>2881207</v>
      </c>
      <c r="AB24" s="66">
        <v>275545</v>
      </c>
      <c r="AC24" s="96">
        <v>204</v>
      </c>
    </row>
    <row r="25" spans="2:29" ht="12" customHeight="1">
      <c r="B25" s="554" t="s">
        <v>29</v>
      </c>
      <c r="C25" s="555">
        <f t="shared" si="7"/>
        <v>294</v>
      </c>
      <c r="D25" s="66">
        <v>95</v>
      </c>
      <c r="E25" s="66">
        <v>3</v>
      </c>
      <c r="F25" s="66">
        <v>196</v>
      </c>
      <c r="G25" s="556">
        <v>115</v>
      </c>
      <c r="H25" s="66">
        <v>83</v>
      </c>
      <c r="I25" s="66">
        <v>35</v>
      </c>
      <c r="J25" s="66">
        <v>22</v>
      </c>
      <c r="K25" s="66">
        <v>21</v>
      </c>
      <c r="L25" s="531">
        <v>10</v>
      </c>
      <c r="M25" s="66">
        <v>6</v>
      </c>
      <c r="N25" s="66">
        <v>0</v>
      </c>
      <c r="O25" s="66">
        <v>0</v>
      </c>
      <c r="P25" s="66">
        <v>2</v>
      </c>
      <c r="Q25" s="531">
        <v>0</v>
      </c>
      <c r="R25" s="531">
        <f t="shared" si="8"/>
        <v>5257</v>
      </c>
      <c r="S25" s="66">
        <v>2011</v>
      </c>
      <c r="T25" s="66">
        <v>3246</v>
      </c>
      <c r="U25" s="66">
        <v>1807</v>
      </c>
      <c r="V25" s="66">
        <v>3100</v>
      </c>
      <c r="W25" s="66">
        <v>745493</v>
      </c>
      <c r="X25" s="66">
        <v>3230125</v>
      </c>
      <c r="Y25" s="66">
        <v>28139</v>
      </c>
      <c r="Z25" s="531">
        <f t="shared" si="9"/>
        <v>4908933</v>
      </c>
      <c r="AA25" s="66">
        <v>4582507</v>
      </c>
      <c r="AB25" s="66">
        <v>325051</v>
      </c>
      <c r="AC25" s="96">
        <v>1375</v>
      </c>
    </row>
    <row r="26" spans="2:29" ht="12" customHeight="1">
      <c r="B26" s="554" t="s">
        <v>31</v>
      </c>
      <c r="C26" s="555">
        <f t="shared" si="7"/>
        <v>235</v>
      </c>
      <c r="D26" s="66">
        <v>93</v>
      </c>
      <c r="E26" s="66">
        <v>4</v>
      </c>
      <c r="F26" s="66">
        <v>138</v>
      </c>
      <c r="G26" s="95">
        <v>89</v>
      </c>
      <c r="H26" s="66">
        <v>75</v>
      </c>
      <c r="I26" s="66">
        <v>32</v>
      </c>
      <c r="J26" s="66">
        <v>18</v>
      </c>
      <c r="K26" s="66">
        <v>9</v>
      </c>
      <c r="L26" s="531">
        <v>8</v>
      </c>
      <c r="M26" s="66">
        <v>4</v>
      </c>
      <c r="N26" s="66">
        <v>0</v>
      </c>
      <c r="O26" s="66">
        <v>0</v>
      </c>
      <c r="P26" s="66">
        <v>0</v>
      </c>
      <c r="Q26" s="531">
        <v>0</v>
      </c>
      <c r="R26" s="531">
        <f t="shared" si="8"/>
        <v>3025</v>
      </c>
      <c r="S26" s="66">
        <v>1394</v>
      </c>
      <c r="T26" s="66">
        <v>1631</v>
      </c>
      <c r="U26" s="66">
        <v>1239</v>
      </c>
      <c r="V26" s="66">
        <v>1539</v>
      </c>
      <c r="W26" s="66">
        <v>476640</v>
      </c>
      <c r="X26" s="66">
        <v>1799817</v>
      </c>
      <c r="Y26" s="66">
        <v>2338</v>
      </c>
      <c r="Z26" s="531">
        <f t="shared" si="9"/>
        <v>2847870</v>
      </c>
      <c r="AA26" s="66">
        <v>2673832</v>
      </c>
      <c r="AB26" s="66">
        <v>171889</v>
      </c>
      <c r="AC26" s="96">
        <v>2149</v>
      </c>
    </row>
    <row r="27" spans="2:29" ht="12" customHeight="1">
      <c r="B27" s="554" t="s">
        <v>32</v>
      </c>
      <c r="C27" s="555">
        <f t="shared" si="7"/>
        <v>288</v>
      </c>
      <c r="D27" s="66">
        <v>71</v>
      </c>
      <c r="E27" s="66">
        <v>0</v>
      </c>
      <c r="F27" s="66">
        <v>217</v>
      </c>
      <c r="G27" s="95">
        <v>128</v>
      </c>
      <c r="H27" s="66">
        <v>92</v>
      </c>
      <c r="I27" s="66">
        <v>33</v>
      </c>
      <c r="J27" s="66">
        <v>16</v>
      </c>
      <c r="K27" s="66">
        <v>9</v>
      </c>
      <c r="L27" s="66">
        <v>3</v>
      </c>
      <c r="M27" s="66">
        <v>6</v>
      </c>
      <c r="N27" s="66">
        <v>1</v>
      </c>
      <c r="O27" s="66">
        <v>0</v>
      </c>
      <c r="P27" s="66">
        <v>0</v>
      </c>
      <c r="Q27" s="531">
        <v>0</v>
      </c>
      <c r="R27" s="531">
        <f t="shared" si="8"/>
        <v>3322</v>
      </c>
      <c r="S27" s="66">
        <v>1348</v>
      </c>
      <c r="T27" s="66">
        <v>1974</v>
      </c>
      <c r="U27" s="66">
        <v>1116</v>
      </c>
      <c r="V27" s="66">
        <v>1829</v>
      </c>
      <c r="W27" s="66">
        <v>444000</v>
      </c>
      <c r="X27" s="66">
        <v>1163964</v>
      </c>
      <c r="Y27" s="66">
        <v>7931</v>
      </c>
      <c r="Z27" s="531">
        <f t="shared" si="9"/>
        <v>2107751</v>
      </c>
      <c r="AA27" s="66">
        <v>1806002</v>
      </c>
      <c r="AB27" s="66">
        <v>301249</v>
      </c>
      <c r="AC27" s="96">
        <v>500</v>
      </c>
    </row>
    <row r="28" spans="2:29" ht="12" customHeight="1">
      <c r="B28" s="554" t="s">
        <v>35</v>
      </c>
      <c r="C28" s="555">
        <f t="shared" si="7"/>
        <v>281</v>
      </c>
      <c r="D28" s="66">
        <v>92</v>
      </c>
      <c r="E28" s="66">
        <v>1</v>
      </c>
      <c r="F28" s="66">
        <v>188</v>
      </c>
      <c r="G28" s="95">
        <v>107</v>
      </c>
      <c r="H28" s="66">
        <v>92</v>
      </c>
      <c r="I28" s="66">
        <v>23</v>
      </c>
      <c r="J28" s="66">
        <v>24</v>
      </c>
      <c r="K28" s="66">
        <v>14</v>
      </c>
      <c r="L28" s="66">
        <v>10</v>
      </c>
      <c r="M28" s="66">
        <v>8</v>
      </c>
      <c r="N28" s="66">
        <v>1</v>
      </c>
      <c r="O28" s="66">
        <v>1</v>
      </c>
      <c r="P28" s="66">
        <v>1</v>
      </c>
      <c r="Q28" s="531">
        <v>0</v>
      </c>
      <c r="R28" s="531">
        <f t="shared" si="8"/>
        <v>5585</v>
      </c>
      <c r="S28" s="66">
        <v>2482</v>
      </c>
      <c r="T28" s="66">
        <v>3103</v>
      </c>
      <c r="U28" s="66">
        <v>2264</v>
      </c>
      <c r="V28" s="66">
        <v>2989</v>
      </c>
      <c r="W28" s="66">
        <v>993773</v>
      </c>
      <c r="X28" s="66">
        <v>2517581</v>
      </c>
      <c r="Y28" s="66">
        <v>2691</v>
      </c>
      <c r="Z28" s="531">
        <f t="shared" si="9"/>
        <v>4804638</v>
      </c>
      <c r="AA28" s="66">
        <v>4178165</v>
      </c>
      <c r="AB28" s="66">
        <v>624550</v>
      </c>
      <c r="AC28" s="96">
        <v>1923</v>
      </c>
    </row>
    <row r="29" spans="2:29" ht="12" customHeight="1">
      <c r="B29" s="554" t="s">
        <v>37</v>
      </c>
      <c r="C29" s="555">
        <f t="shared" si="7"/>
        <v>314</v>
      </c>
      <c r="D29" s="66">
        <v>112</v>
      </c>
      <c r="E29" s="66">
        <v>2</v>
      </c>
      <c r="F29" s="66">
        <v>200</v>
      </c>
      <c r="G29" s="95">
        <v>145</v>
      </c>
      <c r="H29" s="66">
        <v>85</v>
      </c>
      <c r="I29" s="66">
        <v>39</v>
      </c>
      <c r="J29" s="66">
        <v>15</v>
      </c>
      <c r="K29" s="66">
        <v>9</v>
      </c>
      <c r="L29" s="66">
        <v>10</v>
      </c>
      <c r="M29" s="66">
        <v>4</v>
      </c>
      <c r="N29" s="66">
        <v>2</v>
      </c>
      <c r="O29" s="66">
        <v>3</v>
      </c>
      <c r="P29" s="66">
        <v>2</v>
      </c>
      <c r="Q29" s="531">
        <v>0</v>
      </c>
      <c r="R29" s="531">
        <f t="shared" si="8"/>
        <v>6458</v>
      </c>
      <c r="S29" s="66">
        <v>3390</v>
      </c>
      <c r="T29" s="66">
        <v>3068</v>
      </c>
      <c r="U29" s="66">
        <v>3164</v>
      </c>
      <c r="V29" s="66">
        <v>2929</v>
      </c>
      <c r="W29" s="66">
        <v>1149948</v>
      </c>
      <c r="X29" s="66">
        <v>6847827</v>
      </c>
      <c r="Y29" s="66">
        <v>49717</v>
      </c>
      <c r="Z29" s="531">
        <f t="shared" si="9"/>
        <v>9989682</v>
      </c>
      <c r="AA29" s="66">
        <v>9703087</v>
      </c>
      <c r="AB29" s="66">
        <v>284983</v>
      </c>
      <c r="AC29" s="96">
        <v>1612</v>
      </c>
    </row>
    <row r="30" spans="2:29" ht="12" customHeight="1">
      <c r="B30" s="554" t="s">
        <v>39</v>
      </c>
      <c r="C30" s="555">
        <f t="shared" si="7"/>
        <v>237</v>
      </c>
      <c r="D30" s="66">
        <v>85</v>
      </c>
      <c r="E30" s="66">
        <v>3</v>
      </c>
      <c r="F30" s="66">
        <v>149</v>
      </c>
      <c r="G30" s="556">
        <v>106</v>
      </c>
      <c r="H30" s="66">
        <v>58</v>
      </c>
      <c r="I30" s="66">
        <v>25</v>
      </c>
      <c r="J30" s="66">
        <v>16</v>
      </c>
      <c r="K30" s="66">
        <v>11</v>
      </c>
      <c r="L30" s="66">
        <v>14</v>
      </c>
      <c r="M30" s="66">
        <v>3</v>
      </c>
      <c r="N30" s="66">
        <v>1</v>
      </c>
      <c r="O30" s="66">
        <v>3</v>
      </c>
      <c r="P30" s="66">
        <v>0</v>
      </c>
      <c r="Q30" s="531">
        <v>0</v>
      </c>
      <c r="R30" s="531">
        <f t="shared" si="8"/>
        <v>4380</v>
      </c>
      <c r="S30" s="66">
        <v>2136</v>
      </c>
      <c r="T30" s="66">
        <v>2244</v>
      </c>
      <c r="U30" s="66">
        <v>1967</v>
      </c>
      <c r="V30" s="66">
        <v>2138</v>
      </c>
      <c r="W30" s="66">
        <v>732361</v>
      </c>
      <c r="X30" s="66">
        <v>2888535</v>
      </c>
      <c r="Y30" s="66">
        <v>0</v>
      </c>
      <c r="Z30" s="531">
        <f t="shared" si="9"/>
        <v>5105510</v>
      </c>
      <c r="AA30" s="66">
        <v>4564679</v>
      </c>
      <c r="AB30" s="66">
        <v>540130</v>
      </c>
      <c r="AC30" s="96">
        <v>701</v>
      </c>
    </row>
    <row r="31" spans="1:29" s="558" customFormat="1" ht="12" customHeight="1">
      <c r="A31" s="557"/>
      <c r="B31" s="554" t="s">
        <v>41</v>
      </c>
      <c r="C31" s="555">
        <f t="shared" si="7"/>
        <v>108</v>
      </c>
      <c r="D31" s="66">
        <v>42</v>
      </c>
      <c r="E31" s="66">
        <v>1</v>
      </c>
      <c r="F31" s="66">
        <v>65</v>
      </c>
      <c r="G31" s="95">
        <v>37</v>
      </c>
      <c r="H31" s="66">
        <v>34</v>
      </c>
      <c r="I31" s="66">
        <v>10</v>
      </c>
      <c r="J31" s="66">
        <v>12</v>
      </c>
      <c r="K31" s="66">
        <v>7</v>
      </c>
      <c r="L31" s="66">
        <v>6</v>
      </c>
      <c r="M31" s="66">
        <v>1</v>
      </c>
      <c r="N31" s="66">
        <v>0</v>
      </c>
      <c r="O31" s="66">
        <v>1</v>
      </c>
      <c r="P31" s="66">
        <v>0</v>
      </c>
      <c r="Q31" s="531">
        <v>0</v>
      </c>
      <c r="R31" s="531">
        <f t="shared" si="8"/>
        <v>1906</v>
      </c>
      <c r="S31" s="66">
        <v>803</v>
      </c>
      <c r="T31" s="66">
        <v>1103</v>
      </c>
      <c r="U31" s="66">
        <v>734</v>
      </c>
      <c r="V31" s="66">
        <v>1059</v>
      </c>
      <c r="W31" s="66">
        <v>261887</v>
      </c>
      <c r="X31" s="66">
        <v>732313</v>
      </c>
      <c r="Y31" s="66">
        <v>0</v>
      </c>
      <c r="Z31" s="531">
        <f t="shared" si="9"/>
        <v>1381164</v>
      </c>
      <c r="AA31" s="66">
        <v>1101449</v>
      </c>
      <c r="AB31" s="66">
        <v>279660</v>
      </c>
      <c r="AC31" s="96">
        <v>55</v>
      </c>
    </row>
    <row r="32" spans="2:29" ht="12" customHeight="1">
      <c r="B32" s="554" t="s">
        <v>43</v>
      </c>
      <c r="C32" s="555">
        <f t="shared" si="7"/>
        <v>279</v>
      </c>
      <c r="D32" s="66">
        <v>110</v>
      </c>
      <c r="E32" s="66">
        <v>1</v>
      </c>
      <c r="F32" s="66">
        <v>168</v>
      </c>
      <c r="G32" s="95">
        <v>99</v>
      </c>
      <c r="H32" s="66">
        <v>92</v>
      </c>
      <c r="I32" s="66">
        <v>32</v>
      </c>
      <c r="J32" s="66">
        <v>29</v>
      </c>
      <c r="K32" s="66">
        <v>8</v>
      </c>
      <c r="L32" s="66">
        <v>13</v>
      </c>
      <c r="M32" s="66">
        <v>5</v>
      </c>
      <c r="N32" s="66">
        <v>1</v>
      </c>
      <c r="O32" s="66">
        <v>0</v>
      </c>
      <c r="P32" s="66">
        <v>0</v>
      </c>
      <c r="Q32" s="531">
        <v>0</v>
      </c>
      <c r="R32" s="531">
        <f t="shared" si="8"/>
        <v>3980</v>
      </c>
      <c r="S32" s="66">
        <v>1850</v>
      </c>
      <c r="T32" s="66">
        <v>2130</v>
      </c>
      <c r="U32" s="66">
        <v>1674</v>
      </c>
      <c r="V32" s="66">
        <v>2019</v>
      </c>
      <c r="W32" s="66">
        <v>575744</v>
      </c>
      <c r="X32" s="66">
        <v>1998015</v>
      </c>
      <c r="Y32" s="66">
        <v>7268</v>
      </c>
      <c r="Z32" s="531">
        <f t="shared" si="9"/>
        <v>3472456</v>
      </c>
      <c r="AA32" s="66">
        <v>3152703</v>
      </c>
      <c r="AB32" s="66">
        <v>309039</v>
      </c>
      <c r="AC32" s="96">
        <v>10714</v>
      </c>
    </row>
    <row r="33" spans="2:29" ht="12" customHeight="1">
      <c r="B33" s="554" t="s">
        <v>45</v>
      </c>
      <c r="C33" s="555">
        <f t="shared" si="7"/>
        <v>192</v>
      </c>
      <c r="D33" s="66">
        <v>60</v>
      </c>
      <c r="E33" s="66">
        <v>0</v>
      </c>
      <c r="F33" s="66">
        <v>132</v>
      </c>
      <c r="G33" s="95">
        <v>103</v>
      </c>
      <c r="H33" s="66">
        <v>44</v>
      </c>
      <c r="I33" s="66">
        <v>18</v>
      </c>
      <c r="J33" s="66">
        <v>12</v>
      </c>
      <c r="K33" s="66">
        <v>7</v>
      </c>
      <c r="L33" s="66">
        <v>4</v>
      </c>
      <c r="M33" s="66">
        <v>4</v>
      </c>
      <c r="N33" s="66">
        <v>0</v>
      </c>
      <c r="O33" s="66">
        <v>0</v>
      </c>
      <c r="P33" s="66">
        <v>0</v>
      </c>
      <c r="Q33" s="531">
        <v>0</v>
      </c>
      <c r="R33" s="531">
        <f t="shared" si="8"/>
        <v>2152</v>
      </c>
      <c r="S33" s="66">
        <v>853</v>
      </c>
      <c r="T33" s="66">
        <v>1299</v>
      </c>
      <c r="U33" s="66">
        <v>720</v>
      </c>
      <c r="V33" s="66">
        <v>1202</v>
      </c>
      <c r="W33" s="66">
        <v>298812</v>
      </c>
      <c r="X33" s="66">
        <v>857161</v>
      </c>
      <c r="Y33" s="66">
        <v>0</v>
      </c>
      <c r="Z33" s="531">
        <f t="shared" si="9"/>
        <v>1667669</v>
      </c>
      <c r="AA33" s="66">
        <v>1468896</v>
      </c>
      <c r="AB33" s="66">
        <v>198426</v>
      </c>
      <c r="AC33" s="96">
        <v>347</v>
      </c>
    </row>
    <row r="34" spans="2:29" ht="12" customHeight="1">
      <c r="B34" s="554" t="s">
        <v>47</v>
      </c>
      <c r="C34" s="555">
        <f t="shared" si="7"/>
        <v>112</v>
      </c>
      <c r="D34" s="66">
        <v>16</v>
      </c>
      <c r="E34" s="66">
        <v>0</v>
      </c>
      <c r="F34" s="66">
        <v>96</v>
      </c>
      <c r="G34" s="95">
        <v>72</v>
      </c>
      <c r="H34" s="66">
        <v>27</v>
      </c>
      <c r="I34" s="66">
        <v>8</v>
      </c>
      <c r="J34" s="66">
        <v>3</v>
      </c>
      <c r="K34" s="66">
        <v>1</v>
      </c>
      <c r="L34" s="66">
        <v>0</v>
      </c>
      <c r="M34" s="66">
        <v>0</v>
      </c>
      <c r="N34" s="66">
        <v>1</v>
      </c>
      <c r="O34" s="66">
        <v>0</v>
      </c>
      <c r="P34" s="66">
        <v>0</v>
      </c>
      <c r="Q34" s="531">
        <v>0</v>
      </c>
      <c r="R34" s="531">
        <f t="shared" si="8"/>
        <v>772</v>
      </c>
      <c r="S34" s="66">
        <v>282</v>
      </c>
      <c r="T34" s="66">
        <v>490</v>
      </c>
      <c r="U34" s="66">
        <v>186</v>
      </c>
      <c r="V34" s="66">
        <v>422</v>
      </c>
      <c r="W34" s="66">
        <v>84291</v>
      </c>
      <c r="X34" s="66">
        <v>378170</v>
      </c>
      <c r="Y34" s="66">
        <v>0</v>
      </c>
      <c r="Z34" s="531">
        <f t="shared" si="9"/>
        <v>573575</v>
      </c>
      <c r="AA34" s="66">
        <v>521569</v>
      </c>
      <c r="AB34" s="66">
        <v>51824</v>
      </c>
      <c r="AC34" s="96">
        <v>182</v>
      </c>
    </row>
    <row r="35" spans="2:29" ht="12" customHeight="1">
      <c r="B35" s="554" t="s">
        <v>49</v>
      </c>
      <c r="C35" s="555">
        <f t="shared" si="7"/>
        <v>185</v>
      </c>
      <c r="D35" s="66">
        <v>55</v>
      </c>
      <c r="E35" s="66">
        <v>1</v>
      </c>
      <c r="F35" s="66">
        <v>129</v>
      </c>
      <c r="G35" s="556">
        <v>78</v>
      </c>
      <c r="H35" s="66">
        <v>50</v>
      </c>
      <c r="I35" s="66">
        <v>29</v>
      </c>
      <c r="J35" s="66">
        <v>11</v>
      </c>
      <c r="K35" s="66">
        <v>7</v>
      </c>
      <c r="L35" s="66">
        <v>6</v>
      </c>
      <c r="M35" s="66">
        <v>3</v>
      </c>
      <c r="N35" s="66">
        <v>1</v>
      </c>
      <c r="O35" s="66">
        <v>0</v>
      </c>
      <c r="P35" s="66">
        <v>0</v>
      </c>
      <c r="Q35" s="531">
        <v>0</v>
      </c>
      <c r="R35" s="531">
        <f t="shared" si="8"/>
        <v>2436</v>
      </c>
      <c r="S35" s="66">
        <v>959</v>
      </c>
      <c r="T35" s="66">
        <v>1477</v>
      </c>
      <c r="U35" s="66">
        <v>818</v>
      </c>
      <c r="V35" s="66">
        <v>1391</v>
      </c>
      <c r="W35" s="66">
        <v>309368</v>
      </c>
      <c r="X35" s="66">
        <v>964426</v>
      </c>
      <c r="Y35" s="66">
        <v>6583</v>
      </c>
      <c r="Z35" s="531">
        <f t="shared" si="9"/>
        <v>1641017</v>
      </c>
      <c r="AA35" s="66">
        <v>1536182</v>
      </c>
      <c r="AB35" s="66">
        <v>102318</v>
      </c>
      <c r="AC35" s="96">
        <v>2517</v>
      </c>
    </row>
    <row r="36" spans="2:29" ht="12" customHeight="1">
      <c r="B36" s="554" t="s">
        <v>51</v>
      </c>
      <c r="C36" s="555">
        <f t="shared" si="7"/>
        <v>75</v>
      </c>
      <c r="D36" s="66">
        <v>31</v>
      </c>
      <c r="E36" s="66">
        <v>2</v>
      </c>
      <c r="F36" s="66">
        <v>42</v>
      </c>
      <c r="G36" s="95">
        <v>26</v>
      </c>
      <c r="H36" s="66">
        <v>22</v>
      </c>
      <c r="I36" s="66">
        <v>14</v>
      </c>
      <c r="J36" s="66">
        <v>5</v>
      </c>
      <c r="K36" s="66">
        <v>3</v>
      </c>
      <c r="L36" s="66">
        <v>3</v>
      </c>
      <c r="M36" s="66">
        <v>2</v>
      </c>
      <c r="N36" s="66">
        <v>0</v>
      </c>
      <c r="O36" s="66">
        <v>0</v>
      </c>
      <c r="P36" s="66">
        <v>0</v>
      </c>
      <c r="Q36" s="531">
        <v>0</v>
      </c>
      <c r="R36" s="531">
        <f t="shared" si="8"/>
        <v>1047</v>
      </c>
      <c r="S36" s="66">
        <v>416</v>
      </c>
      <c r="T36" s="66">
        <v>631</v>
      </c>
      <c r="U36" s="66">
        <v>372</v>
      </c>
      <c r="V36" s="66">
        <v>602</v>
      </c>
      <c r="W36" s="66">
        <v>133342</v>
      </c>
      <c r="X36" s="66">
        <v>492495</v>
      </c>
      <c r="Y36" s="66">
        <v>3200</v>
      </c>
      <c r="Z36" s="531">
        <f t="shared" si="9"/>
        <v>804130</v>
      </c>
      <c r="AA36" s="66">
        <v>693083</v>
      </c>
      <c r="AB36" s="66">
        <v>111047</v>
      </c>
      <c r="AC36" s="96">
        <v>0</v>
      </c>
    </row>
    <row r="37" spans="2:29" ht="12" customHeight="1">
      <c r="B37" s="554" t="s">
        <v>53</v>
      </c>
      <c r="C37" s="555">
        <f t="shared" si="7"/>
        <v>76</v>
      </c>
      <c r="D37" s="66">
        <v>19</v>
      </c>
      <c r="E37" s="66">
        <v>1</v>
      </c>
      <c r="F37" s="66">
        <v>56</v>
      </c>
      <c r="G37" s="95">
        <v>36</v>
      </c>
      <c r="H37" s="66">
        <v>27</v>
      </c>
      <c r="I37" s="66">
        <v>2</v>
      </c>
      <c r="J37" s="66">
        <v>6</v>
      </c>
      <c r="K37" s="66">
        <v>0</v>
      </c>
      <c r="L37" s="66">
        <v>1</v>
      </c>
      <c r="M37" s="66">
        <v>4</v>
      </c>
      <c r="N37" s="66">
        <v>0</v>
      </c>
      <c r="O37" s="66">
        <v>0</v>
      </c>
      <c r="P37" s="66">
        <v>0</v>
      </c>
      <c r="Q37" s="531">
        <v>0</v>
      </c>
      <c r="R37" s="531">
        <f t="shared" si="8"/>
        <v>1013</v>
      </c>
      <c r="S37" s="66">
        <v>370</v>
      </c>
      <c r="T37" s="66">
        <v>643</v>
      </c>
      <c r="U37" s="66">
        <v>316</v>
      </c>
      <c r="V37" s="66">
        <v>602</v>
      </c>
      <c r="W37" s="66">
        <v>126764</v>
      </c>
      <c r="X37" s="66">
        <v>395102</v>
      </c>
      <c r="Y37" s="66">
        <v>127</v>
      </c>
      <c r="Z37" s="531">
        <f t="shared" si="9"/>
        <v>631928</v>
      </c>
      <c r="AA37" s="66">
        <v>516495</v>
      </c>
      <c r="AB37" s="66">
        <v>115033</v>
      </c>
      <c r="AC37" s="96">
        <v>400</v>
      </c>
    </row>
    <row r="38" spans="2:29" ht="12" customHeight="1">
      <c r="B38" s="554" t="s">
        <v>7</v>
      </c>
      <c r="C38" s="555">
        <f t="shared" si="7"/>
        <v>86</v>
      </c>
      <c r="D38" s="66">
        <v>29</v>
      </c>
      <c r="E38" s="66">
        <v>0</v>
      </c>
      <c r="F38" s="66">
        <v>57</v>
      </c>
      <c r="G38" s="95">
        <v>34</v>
      </c>
      <c r="H38" s="66">
        <v>21</v>
      </c>
      <c r="I38" s="66">
        <v>15</v>
      </c>
      <c r="J38" s="66">
        <v>5</v>
      </c>
      <c r="K38" s="66">
        <v>3</v>
      </c>
      <c r="L38" s="66">
        <v>7</v>
      </c>
      <c r="M38" s="66">
        <v>1</v>
      </c>
      <c r="N38" s="66">
        <v>0</v>
      </c>
      <c r="O38" s="66">
        <v>0</v>
      </c>
      <c r="P38" s="66">
        <v>0</v>
      </c>
      <c r="Q38" s="531">
        <v>0</v>
      </c>
      <c r="R38" s="531">
        <f t="shared" si="8"/>
        <v>1249</v>
      </c>
      <c r="S38" s="66">
        <v>511</v>
      </c>
      <c r="T38" s="66">
        <v>738</v>
      </c>
      <c r="U38" s="66">
        <v>447</v>
      </c>
      <c r="V38" s="66">
        <v>697</v>
      </c>
      <c r="W38" s="66">
        <v>177316</v>
      </c>
      <c r="X38" s="66">
        <v>620330</v>
      </c>
      <c r="Y38" s="66">
        <v>0</v>
      </c>
      <c r="Z38" s="531">
        <f t="shared" si="9"/>
        <v>1087066</v>
      </c>
      <c r="AA38" s="66">
        <v>1058500</v>
      </c>
      <c r="AB38" s="66">
        <v>28566</v>
      </c>
      <c r="AC38" s="96">
        <v>0</v>
      </c>
    </row>
    <row r="39" spans="2:29" ht="12" customHeight="1">
      <c r="B39" s="554" t="s">
        <v>8</v>
      </c>
      <c r="C39" s="555">
        <f t="shared" si="7"/>
        <v>50</v>
      </c>
      <c r="D39" s="66">
        <v>21</v>
      </c>
      <c r="E39" s="66">
        <v>0</v>
      </c>
      <c r="F39" s="66">
        <v>29</v>
      </c>
      <c r="G39" s="95">
        <v>17</v>
      </c>
      <c r="H39" s="66">
        <v>11</v>
      </c>
      <c r="I39" s="66">
        <v>13</v>
      </c>
      <c r="J39" s="66">
        <v>4</v>
      </c>
      <c r="K39" s="66">
        <v>2</v>
      </c>
      <c r="L39" s="66">
        <v>1</v>
      </c>
      <c r="M39" s="66">
        <v>2</v>
      </c>
      <c r="N39" s="66">
        <v>0</v>
      </c>
      <c r="O39" s="66">
        <v>0</v>
      </c>
      <c r="P39" s="66">
        <v>0</v>
      </c>
      <c r="Q39" s="531">
        <v>0</v>
      </c>
      <c r="R39" s="531">
        <f t="shared" si="8"/>
        <v>831</v>
      </c>
      <c r="S39" s="66">
        <v>284</v>
      </c>
      <c r="T39" s="66">
        <v>547</v>
      </c>
      <c r="U39" s="66">
        <v>251</v>
      </c>
      <c r="V39" s="66">
        <v>531</v>
      </c>
      <c r="W39" s="66">
        <v>118255</v>
      </c>
      <c r="X39" s="66">
        <v>486805</v>
      </c>
      <c r="Y39" s="66">
        <v>0</v>
      </c>
      <c r="Z39" s="531">
        <f t="shared" si="9"/>
        <v>780411</v>
      </c>
      <c r="AA39" s="66">
        <v>751995</v>
      </c>
      <c r="AB39" s="66">
        <v>26500</v>
      </c>
      <c r="AC39" s="96">
        <v>1916</v>
      </c>
    </row>
    <row r="40" spans="2:29" ht="12" customHeight="1">
      <c r="B40" s="554" t="s">
        <v>9</v>
      </c>
      <c r="C40" s="555">
        <f t="shared" si="7"/>
        <v>19</v>
      </c>
      <c r="D40" s="66">
        <v>13</v>
      </c>
      <c r="E40" s="66">
        <v>2</v>
      </c>
      <c r="F40" s="66">
        <v>4</v>
      </c>
      <c r="G40" s="556">
        <v>2</v>
      </c>
      <c r="H40" s="66">
        <v>2</v>
      </c>
      <c r="I40" s="66">
        <v>6</v>
      </c>
      <c r="J40" s="66">
        <v>3</v>
      </c>
      <c r="K40" s="66">
        <v>2</v>
      </c>
      <c r="L40" s="66">
        <v>4</v>
      </c>
      <c r="M40" s="66">
        <v>0</v>
      </c>
      <c r="N40" s="66">
        <v>0</v>
      </c>
      <c r="O40" s="66">
        <v>0</v>
      </c>
      <c r="P40" s="66">
        <v>0</v>
      </c>
      <c r="Q40" s="531">
        <v>0</v>
      </c>
      <c r="R40" s="531">
        <f t="shared" si="8"/>
        <v>532</v>
      </c>
      <c r="S40" s="66">
        <v>138</v>
      </c>
      <c r="T40" s="66">
        <v>394</v>
      </c>
      <c r="U40" s="66">
        <v>136</v>
      </c>
      <c r="V40" s="66">
        <v>393</v>
      </c>
      <c r="W40" s="66">
        <v>58375</v>
      </c>
      <c r="X40" s="66">
        <v>136262</v>
      </c>
      <c r="Y40" s="66">
        <v>0</v>
      </c>
      <c r="Z40" s="531">
        <f t="shared" si="9"/>
        <v>250550</v>
      </c>
      <c r="AA40" s="66">
        <v>208657</v>
      </c>
      <c r="AB40" s="66">
        <v>41893</v>
      </c>
      <c r="AC40" s="96">
        <v>0</v>
      </c>
    </row>
    <row r="41" spans="2:29" ht="12" customHeight="1">
      <c r="B41" s="554" t="s">
        <v>10</v>
      </c>
      <c r="C41" s="555">
        <f t="shared" si="7"/>
        <v>28</v>
      </c>
      <c r="D41" s="66">
        <v>13</v>
      </c>
      <c r="E41" s="66">
        <v>0</v>
      </c>
      <c r="F41" s="66">
        <v>15</v>
      </c>
      <c r="G41" s="95">
        <v>3</v>
      </c>
      <c r="H41" s="66">
        <v>14</v>
      </c>
      <c r="I41" s="66">
        <v>4</v>
      </c>
      <c r="J41" s="66">
        <v>2</v>
      </c>
      <c r="K41" s="66">
        <v>1</v>
      </c>
      <c r="L41" s="66">
        <v>3</v>
      </c>
      <c r="M41" s="66">
        <v>1</v>
      </c>
      <c r="N41" s="66">
        <v>0</v>
      </c>
      <c r="O41" s="66">
        <v>0</v>
      </c>
      <c r="P41" s="66">
        <v>0</v>
      </c>
      <c r="Q41" s="531">
        <v>0</v>
      </c>
      <c r="R41" s="531">
        <f t="shared" si="8"/>
        <v>631</v>
      </c>
      <c r="S41" s="66">
        <v>156</v>
      </c>
      <c r="T41" s="66">
        <v>475</v>
      </c>
      <c r="U41" s="66">
        <v>138</v>
      </c>
      <c r="V41" s="66">
        <v>463</v>
      </c>
      <c r="W41" s="66">
        <v>61316</v>
      </c>
      <c r="X41" s="66">
        <v>129932</v>
      </c>
      <c r="Y41" s="66">
        <v>1583</v>
      </c>
      <c r="Z41" s="531">
        <f t="shared" si="9"/>
        <v>247936</v>
      </c>
      <c r="AA41" s="66">
        <v>205917</v>
      </c>
      <c r="AB41" s="66">
        <v>42019</v>
      </c>
      <c r="AC41" s="96">
        <v>0</v>
      </c>
    </row>
    <row r="42" spans="2:29" ht="12" customHeight="1">
      <c r="B42" s="554" t="s">
        <v>12</v>
      </c>
      <c r="C42" s="555">
        <f t="shared" si="7"/>
        <v>34</v>
      </c>
      <c r="D42" s="66">
        <v>11</v>
      </c>
      <c r="E42" s="66">
        <v>0</v>
      </c>
      <c r="F42" s="66">
        <v>23</v>
      </c>
      <c r="G42" s="95">
        <v>11</v>
      </c>
      <c r="H42" s="66">
        <v>8</v>
      </c>
      <c r="I42" s="66">
        <v>8</v>
      </c>
      <c r="J42" s="66">
        <v>4</v>
      </c>
      <c r="K42" s="66">
        <v>1</v>
      </c>
      <c r="L42" s="66">
        <v>1</v>
      </c>
      <c r="M42" s="66">
        <v>1</v>
      </c>
      <c r="N42" s="66">
        <v>0</v>
      </c>
      <c r="O42" s="66">
        <v>0</v>
      </c>
      <c r="P42" s="66">
        <v>0</v>
      </c>
      <c r="Q42" s="531">
        <v>0</v>
      </c>
      <c r="R42" s="531">
        <f t="shared" si="8"/>
        <v>527</v>
      </c>
      <c r="S42" s="66">
        <v>253</v>
      </c>
      <c r="T42" s="66">
        <v>274</v>
      </c>
      <c r="U42" s="66">
        <v>233</v>
      </c>
      <c r="V42" s="66">
        <v>262</v>
      </c>
      <c r="W42" s="66">
        <v>72296</v>
      </c>
      <c r="X42" s="66">
        <v>176408</v>
      </c>
      <c r="Y42" s="66">
        <v>0</v>
      </c>
      <c r="Z42" s="531">
        <f t="shared" si="9"/>
        <v>321267</v>
      </c>
      <c r="AA42" s="66">
        <v>292957</v>
      </c>
      <c r="AB42" s="66">
        <v>28252</v>
      </c>
      <c r="AC42" s="96">
        <v>58</v>
      </c>
    </row>
    <row r="43" spans="2:29" ht="12" customHeight="1">
      <c r="B43" s="554" t="s">
        <v>14</v>
      </c>
      <c r="C43" s="555">
        <f t="shared" si="7"/>
        <v>48</v>
      </c>
      <c r="D43" s="66">
        <v>19</v>
      </c>
      <c r="E43" s="66">
        <v>1</v>
      </c>
      <c r="F43" s="66">
        <v>28</v>
      </c>
      <c r="G43" s="95">
        <v>15</v>
      </c>
      <c r="H43" s="66">
        <v>11</v>
      </c>
      <c r="I43" s="66">
        <v>7</v>
      </c>
      <c r="J43" s="66">
        <v>8</v>
      </c>
      <c r="K43" s="66">
        <v>3</v>
      </c>
      <c r="L43" s="66">
        <v>1</v>
      </c>
      <c r="M43" s="66">
        <v>2</v>
      </c>
      <c r="N43" s="66">
        <v>1</v>
      </c>
      <c r="O43" s="66">
        <v>0</v>
      </c>
      <c r="P43" s="66">
        <v>0</v>
      </c>
      <c r="Q43" s="531">
        <v>0</v>
      </c>
      <c r="R43" s="531">
        <f t="shared" si="8"/>
        <v>1118</v>
      </c>
      <c r="S43" s="66">
        <v>388</v>
      </c>
      <c r="T43" s="66">
        <v>730</v>
      </c>
      <c r="U43" s="66">
        <v>360</v>
      </c>
      <c r="V43" s="66">
        <v>712</v>
      </c>
      <c r="W43" s="66">
        <v>147194</v>
      </c>
      <c r="X43" s="66">
        <v>267858</v>
      </c>
      <c r="Y43" s="66">
        <v>0</v>
      </c>
      <c r="Z43" s="531">
        <f t="shared" si="9"/>
        <v>605031</v>
      </c>
      <c r="AA43" s="66">
        <v>504530</v>
      </c>
      <c r="AB43" s="66">
        <v>100501</v>
      </c>
      <c r="AC43" s="96">
        <v>0</v>
      </c>
    </row>
    <row r="44" spans="2:29" ht="12" customHeight="1">
      <c r="B44" s="554" t="s">
        <v>16</v>
      </c>
      <c r="C44" s="555">
        <f t="shared" si="7"/>
        <v>11</v>
      </c>
      <c r="D44" s="66">
        <v>5</v>
      </c>
      <c r="E44" s="66">
        <v>0</v>
      </c>
      <c r="F44" s="66">
        <v>6</v>
      </c>
      <c r="G44" s="95">
        <v>0</v>
      </c>
      <c r="H44" s="66">
        <v>4</v>
      </c>
      <c r="I44" s="66">
        <v>1</v>
      </c>
      <c r="J44" s="66">
        <v>4</v>
      </c>
      <c r="K44" s="66">
        <v>2</v>
      </c>
      <c r="L44" s="66">
        <v>0</v>
      </c>
      <c r="M44" s="66">
        <v>0</v>
      </c>
      <c r="N44" s="66">
        <v>0</v>
      </c>
      <c r="O44" s="66">
        <v>0</v>
      </c>
      <c r="P44" s="66">
        <v>0</v>
      </c>
      <c r="Q44" s="531">
        <v>0</v>
      </c>
      <c r="R44" s="531">
        <f t="shared" si="8"/>
        <v>208</v>
      </c>
      <c r="S44" s="66">
        <v>52</v>
      </c>
      <c r="T44" s="66">
        <v>156</v>
      </c>
      <c r="U44" s="66">
        <v>45</v>
      </c>
      <c r="V44" s="66">
        <v>155</v>
      </c>
      <c r="W44" s="66">
        <v>18319</v>
      </c>
      <c r="X44" s="66">
        <v>50844</v>
      </c>
      <c r="Y44" s="95">
        <v>3671</v>
      </c>
      <c r="Z44" s="531">
        <f t="shared" si="9"/>
        <v>89772</v>
      </c>
      <c r="AA44" s="66">
        <v>81553</v>
      </c>
      <c r="AB44" s="66">
        <v>8219</v>
      </c>
      <c r="AC44" s="96">
        <v>0</v>
      </c>
    </row>
    <row r="45" spans="2:29" ht="12" customHeight="1">
      <c r="B45" s="554" t="s">
        <v>18</v>
      </c>
      <c r="C45" s="555">
        <f t="shared" si="7"/>
        <v>23</v>
      </c>
      <c r="D45" s="66">
        <v>14</v>
      </c>
      <c r="E45" s="66">
        <v>0</v>
      </c>
      <c r="F45" s="66">
        <v>9</v>
      </c>
      <c r="G45" s="556">
        <v>2</v>
      </c>
      <c r="H45" s="66">
        <v>6</v>
      </c>
      <c r="I45" s="66">
        <v>4</v>
      </c>
      <c r="J45" s="66">
        <v>3</v>
      </c>
      <c r="K45" s="66">
        <v>6</v>
      </c>
      <c r="L45" s="66">
        <v>2</v>
      </c>
      <c r="M45" s="66">
        <v>0</v>
      </c>
      <c r="N45" s="66">
        <v>0</v>
      </c>
      <c r="O45" s="66">
        <v>0</v>
      </c>
      <c r="P45" s="66">
        <v>0</v>
      </c>
      <c r="Q45" s="531">
        <v>0</v>
      </c>
      <c r="R45" s="531">
        <f t="shared" si="8"/>
        <v>506</v>
      </c>
      <c r="S45" s="66">
        <v>143</v>
      </c>
      <c r="T45" s="66">
        <v>363</v>
      </c>
      <c r="U45" s="66">
        <v>134</v>
      </c>
      <c r="V45" s="66">
        <v>355</v>
      </c>
      <c r="W45" s="66">
        <v>58635</v>
      </c>
      <c r="X45" s="66">
        <v>157197</v>
      </c>
      <c r="Y45" s="66">
        <v>0</v>
      </c>
      <c r="Z45" s="531">
        <f t="shared" si="9"/>
        <v>286239</v>
      </c>
      <c r="AA45" s="66">
        <v>268873</v>
      </c>
      <c r="AB45" s="66">
        <v>17252</v>
      </c>
      <c r="AC45" s="98">
        <v>114</v>
      </c>
    </row>
    <row r="46" spans="2:29" ht="12" customHeight="1">
      <c r="B46" s="554" t="s">
        <v>19</v>
      </c>
      <c r="C46" s="555">
        <f t="shared" si="7"/>
        <v>23</v>
      </c>
      <c r="D46" s="66">
        <v>16</v>
      </c>
      <c r="E46" s="66">
        <v>0</v>
      </c>
      <c r="F46" s="66">
        <v>7</v>
      </c>
      <c r="G46" s="95">
        <v>2</v>
      </c>
      <c r="H46" s="66">
        <v>5</v>
      </c>
      <c r="I46" s="66">
        <v>7</v>
      </c>
      <c r="J46" s="66">
        <v>3</v>
      </c>
      <c r="K46" s="66">
        <v>3</v>
      </c>
      <c r="L46" s="66">
        <v>2</v>
      </c>
      <c r="M46" s="66">
        <v>1</v>
      </c>
      <c r="N46" s="66">
        <v>0</v>
      </c>
      <c r="O46" s="66">
        <v>0</v>
      </c>
      <c r="P46" s="66">
        <v>0</v>
      </c>
      <c r="Q46" s="531">
        <v>0</v>
      </c>
      <c r="R46" s="531">
        <f t="shared" si="8"/>
        <v>575</v>
      </c>
      <c r="S46" s="66">
        <v>134</v>
      </c>
      <c r="T46" s="66">
        <v>441</v>
      </c>
      <c r="U46" s="66">
        <v>128</v>
      </c>
      <c r="V46" s="66">
        <v>438</v>
      </c>
      <c r="W46" s="66">
        <v>51938</v>
      </c>
      <c r="X46" s="66">
        <v>124264</v>
      </c>
      <c r="Y46" s="66">
        <v>1409</v>
      </c>
      <c r="Z46" s="531">
        <f t="shared" si="9"/>
        <v>243237</v>
      </c>
      <c r="AA46" s="66">
        <v>199365</v>
      </c>
      <c r="AB46" s="66">
        <v>43872</v>
      </c>
      <c r="AC46" s="96">
        <v>0</v>
      </c>
    </row>
    <row r="47" spans="2:29" ht="12" customHeight="1">
      <c r="B47" s="554" t="s">
        <v>22</v>
      </c>
      <c r="C47" s="555">
        <f t="shared" si="7"/>
        <v>145</v>
      </c>
      <c r="D47" s="66">
        <v>58</v>
      </c>
      <c r="E47" s="66">
        <v>0</v>
      </c>
      <c r="F47" s="66">
        <v>87</v>
      </c>
      <c r="G47" s="95">
        <v>51</v>
      </c>
      <c r="H47" s="66">
        <v>42</v>
      </c>
      <c r="I47" s="66">
        <v>22</v>
      </c>
      <c r="J47" s="66">
        <v>9</v>
      </c>
      <c r="K47" s="66">
        <v>6</v>
      </c>
      <c r="L47" s="66">
        <v>8</v>
      </c>
      <c r="M47" s="66">
        <v>6</v>
      </c>
      <c r="N47" s="66">
        <v>0</v>
      </c>
      <c r="O47" s="66">
        <v>0</v>
      </c>
      <c r="P47" s="66">
        <v>1</v>
      </c>
      <c r="Q47" s="531">
        <v>0</v>
      </c>
      <c r="R47" s="531">
        <f t="shared" si="8"/>
        <v>3385</v>
      </c>
      <c r="S47" s="66">
        <v>1491</v>
      </c>
      <c r="T47" s="66">
        <v>1894</v>
      </c>
      <c r="U47" s="66">
        <v>1400</v>
      </c>
      <c r="V47" s="66">
        <v>1838</v>
      </c>
      <c r="W47" s="66">
        <v>605695</v>
      </c>
      <c r="X47" s="66">
        <v>1760263</v>
      </c>
      <c r="Y47" s="66">
        <v>28748</v>
      </c>
      <c r="Z47" s="531">
        <f t="shared" si="9"/>
        <v>3170506</v>
      </c>
      <c r="AA47" s="66">
        <v>2993222</v>
      </c>
      <c r="AB47" s="66">
        <v>175342</v>
      </c>
      <c r="AC47" s="96">
        <v>1942</v>
      </c>
    </row>
    <row r="48" spans="2:29" ht="12" customHeight="1">
      <c r="B48" s="554" t="s">
        <v>24</v>
      </c>
      <c r="C48" s="555">
        <f t="shared" si="7"/>
        <v>84</v>
      </c>
      <c r="D48" s="66">
        <v>35</v>
      </c>
      <c r="E48" s="66">
        <v>0</v>
      </c>
      <c r="F48" s="66">
        <v>49</v>
      </c>
      <c r="G48" s="95">
        <v>19</v>
      </c>
      <c r="H48" s="66">
        <v>22</v>
      </c>
      <c r="I48" s="66">
        <v>23</v>
      </c>
      <c r="J48" s="66">
        <v>8</v>
      </c>
      <c r="K48" s="66">
        <v>6</v>
      </c>
      <c r="L48" s="66">
        <v>3</v>
      </c>
      <c r="M48" s="66">
        <v>2</v>
      </c>
      <c r="N48" s="66">
        <v>1</v>
      </c>
      <c r="O48" s="66">
        <v>0</v>
      </c>
      <c r="P48" s="66">
        <v>0</v>
      </c>
      <c r="Q48" s="531">
        <v>0</v>
      </c>
      <c r="R48" s="531">
        <f t="shared" si="8"/>
        <v>1655</v>
      </c>
      <c r="S48" s="66">
        <v>746</v>
      </c>
      <c r="T48" s="66">
        <v>909</v>
      </c>
      <c r="U48" s="66">
        <v>695</v>
      </c>
      <c r="V48" s="66">
        <v>879</v>
      </c>
      <c r="W48" s="66">
        <v>214894</v>
      </c>
      <c r="X48" s="66">
        <v>621672</v>
      </c>
      <c r="Y48" s="66">
        <v>16177</v>
      </c>
      <c r="Z48" s="531">
        <f t="shared" si="9"/>
        <v>1112253</v>
      </c>
      <c r="AA48" s="66">
        <v>1008584</v>
      </c>
      <c r="AB48" s="66">
        <v>103616</v>
      </c>
      <c r="AC48" s="96">
        <v>53</v>
      </c>
    </row>
    <row r="49" spans="2:29" ht="12" customHeight="1">
      <c r="B49" s="554" t="s">
        <v>26</v>
      </c>
      <c r="C49" s="555">
        <f t="shared" si="7"/>
        <v>36</v>
      </c>
      <c r="D49" s="66">
        <v>25</v>
      </c>
      <c r="E49" s="66">
        <v>1</v>
      </c>
      <c r="F49" s="66">
        <v>10</v>
      </c>
      <c r="G49" s="95">
        <v>6</v>
      </c>
      <c r="H49" s="66">
        <v>8</v>
      </c>
      <c r="I49" s="66">
        <v>6</v>
      </c>
      <c r="J49" s="66">
        <v>5</v>
      </c>
      <c r="K49" s="66">
        <v>3</v>
      </c>
      <c r="L49" s="66">
        <v>4</v>
      </c>
      <c r="M49" s="66">
        <v>2</v>
      </c>
      <c r="N49" s="66">
        <v>0</v>
      </c>
      <c r="O49" s="66">
        <v>1</v>
      </c>
      <c r="P49" s="66">
        <v>0</v>
      </c>
      <c r="Q49" s="531">
        <v>1</v>
      </c>
      <c r="R49" s="531">
        <f t="shared" si="8"/>
        <v>2250</v>
      </c>
      <c r="S49" s="66">
        <v>1505</v>
      </c>
      <c r="T49" s="66">
        <v>745</v>
      </c>
      <c r="U49" s="66">
        <v>1495</v>
      </c>
      <c r="V49" s="66">
        <v>739</v>
      </c>
      <c r="W49" s="66">
        <v>549747</v>
      </c>
      <c r="X49" s="66">
        <v>2553195</v>
      </c>
      <c r="Y49" s="95">
        <v>5144</v>
      </c>
      <c r="Z49" s="531">
        <f t="shared" si="9"/>
        <v>3393404</v>
      </c>
      <c r="AA49" s="66">
        <v>3252674</v>
      </c>
      <c r="AB49" s="66">
        <v>137081</v>
      </c>
      <c r="AC49" s="96">
        <v>3649</v>
      </c>
    </row>
    <row r="50" spans="2:29" ht="12" customHeight="1">
      <c r="B50" s="554" t="s">
        <v>28</v>
      </c>
      <c r="C50" s="555">
        <f t="shared" si="7"/>
        <v>134</v>
      </c>
      <c r="D50" s="66">
        <v>52</v>
      </c>
      <c r="E50" s="66">
        <v>1</v>
      </c>
      <c r="F50" s="66">
        <v>81</v>
      </c>
      <c r="G50" s="556">
        <v>38</v>
      </c>
      <c r="H50" s="66">
        <v>40</v>
      </c>
      <c r="I50" s="66">
        <v>24</v>
      </c>
      <c r="J50" s="66">
        <v>15</v>
      </c>
      <c r="K50" s="66">
        <v>9</v>
      </c>
      <c r="L50" s="66">
        <v>6</v>
      </c>
      <c r="M50" s="66">
        <v>1</v>
      </c>
      <c r="N50" s="66">
        <v>1</v>
      </c>
      <c r="O50" s="66">
        <v>0</v>
      </c>
      <c r="P50" s="66">
        <v>0</v>
      </c>
      <c r="Q50" s="531">
        <v>0</v>
      </c>
      <c r="R50" s="531">
        <f t="shared" si="8"/>
        <v>2214</v>
      </c>
      <c r="S50" s="66">
        <v>920</v>
      </c>
      <c r="T50" s="66">
        <v>1294</v>
      </c>
      <c r="U50" s="66">
        <v>837</v>
      </c>
      <c r="V50" s="66">
        <v>1242</v>
      </c>
      <c r="W50" s="66">
        <v>304229</v>
      </c>
      <c r="X50" s="66">
        <v>884444</v>
      </c>
      <c r="Y50" s="66">
        <v>11442</v>
      </c>
      <c r="Z50" s="531">
        <f t="shared" si="9"/>
        <v>1536984</v>
      </c>
      <c r="AA50" s="66">
        <v>1281682</v>
      </c>
      <c r="AB50" s="66">
        <v>255302</v>
      </c>
      <c r="AC50" s="96">
        <v>0</v>
      </c>
    </row>
    <row r="51" spans="2:29" ht="12" customHeight="1">
      <c r="B51" s="554" t="s">
        <v>30</v>
      </c>
      <c r="C51" s="555">
        <f t="shared" si="7"/>
        <v>37</v>
      </c>
      <c r="D51" s="66">
        <v>17</v>
      </c>
      <c r="E51" s="66">
        <v>3</v>
      </c>
      <c r="F51" s="66">
        <v>17</v>
      </c>
      <c r="G51" s="95">
        <v>11</v>
      </c>
      <c r="H51" s="66">
        <v>7</v>
      </c>
      <c r="I51" s="66">
        <v>6</v>
      </c>
      <c r="J51" s="66">
        <v>6</v>
      </c>
      <c r="K51" s="66">
        <v>1</v>
      </c>
      <c r="L51" s="66">
        <v>4</v>
      </c>
      <c r="M51" s="66">
        <v>2</v>
      </c>
      <c r="N51" s="66">
        <v>0</v>
      </c>
      <c r="O51" s="66">
        <v>0</v>
      </c>
      <c r="P51" s="66">
        <v>0</v>
      </c>
      <c r="Q51" s="531">
        <v>0</v>
      </c>
      <c r="R51" s="531">
        <f t="shared" si="8"/>
        <v>895</v>
      </c>
      <c r="S51" s="66">
        <v>311</v>
      </c>
      <c r="T51" s="66">
        <v>584</v>
      </c>
      <c r="U51" s="66">
        <v>293</v>
      </c>
      <c r="V51" s="66">
        <v>574</v>
      </c>
      <c r="W51" s="66">
        <v>112992</v>
      </c>
      <c r="X51" s="66">
        <v>362477</v>
      </c>
      <c r="Y51" s="66">
        <v>1315</v>
      </c>
      <c r="Z51" s="531">
        <f t="shared" si="9"/>
        <v>613102</v>
      </c>
      <c r="AA51" s="66">
        <v>546523</v>
      </c>
      <c r="AB51" s="66">
        <v>65639</v>
      </c>
      <c r="AC51" s="96">
        <v>940</v>
      </c>
    </row>
    <row r="52" spans="2:29" ht="12" customHeight="1">
      <c r="B52" s="554" t="s">
        <v>33</v>
      </c>
      <c r="C52" s="555">
        <f t="shared" si="7"/>
        <v>59</v>
      </c>
      <c r="D52" s="66">
        <v>22</v>
      </c>
      <c r="E52" s="66">
        <v>0</v>
      </c>
      <c r="F52" s="66">
        <v>37</v>
      </c>
      <c r="G52" s="95">
        <v>22</v>
      </c>
      <c r="H52" s="66">
        <v>12</v>
      </c>
      <c r="I52" s="66">
        <v>12</v>
      </c>
      <c r="J52" s="66">
        <v>9</v>
      </c>
      <c r="K52" s="66">
        <v>3</v>
      </c>
      <c r="L52" s="66">
        <v>1</v>
      </c>
      <c r="M52" s="66">
        <v>0</v>
      </c>
      <c r="N52" s="66">
        <v>0</v>
      </c>
      <c r="O52" s="66">
        <v>0</v>
      </c>
      <c r="P52" s="66">
        <v>0</v>
      </c>
      <c r="Q52" s="531">
        <v>0</v>
      </c>
      <c r="R52" s="531">
        <f t="shared" si="8"/>
        <v>671</v>
      </c>
      <c r="S52" s="66">
        <v>227</v>
      </c>
      <c r="T52" s="66">
        <v>444</v>
      </c>
      <c r="U52" s="66">
        <v>189</v>
      </c>
      <c r="V52" s="66">
        <v>422</v>
      </c>
      <c r="W52" s="66">
        <v>72054</v>
      </c>
      <c r="X52" s="66">
        <v>211979</v>
      </c>
      <c r="Y52" s="66">
        <v>157</v>
      </c>
      <c r="Z52" s="531">
        <f t="shared" si="9"/>
        <v>390643</v>
      </c>
      <c r="AA52" s="66">
        <v>338362</v>
      </c>
      <c r="AB52" s="66">
        <v>52281</v>
      </c>
      <c r="AC52" s="96">
        <v>0</v>
      </c>
    </row>
    <row r="53" spans="2:29" ht="12" customHeight="1">
      <c r="B53" s="554" t="s">
        <v>34</v>
      </c>
      <c r="C53" s="555">
        <f t="shared" si="7"/>
        <v>91</v>
      </c>
      <c r="D53" s="66">
        <v>44</v>
      </c>
      <c r="E53" s="66">
        <v>0</v>
      </c>
      <c r="F53" s="66">
        <v>47</v>
      </c>
      <c r="G53" s="95">
        <v>31</v>
      </c>
      <c r="H53" s="66">
        <v>20</v>
      </c>
      <c r="I53" s="66">
        <v>13</v>
      </c>
      <c r="J53" s="66">
        <v>12</v>
      </c>
      <c r="K53" s="66">
        <v>8</v>
      </c>
      <c r="L53" s="66">
        <v>5</v>
      </c>
      <c r="M53" s="66">
        <v>0</v>
      </c>
      <c r="N53" s="66">
        <v>2</v>
      </c>
      <c r="O53" s="66">
        <v>0</v>
      </c>
      <c r="P53" s="66">
        <v>0</v>
      </c>
      <c r="Q53" s="531">
        <v>0</v>
      </c>
      <c r="R53" s="531">
        <f t="shared" si="8"/>
        <v>1837</v>
      </c>
      <c r="S53" s="66">
        <v>713</v>
      </c>
      <c r="T53" s="66">
        <v>1124</v>
      </c>
      <c r="U53" s="66">
        <v>667</v>
      </c>
      <c r="V53" s="66">
        <v>1096</v>
      </c>
      <c r="W53" s="66">
        <v>258472</v>
      </c>
      <c r="X53" s="66">
        <v>767464</v>
      </c>
      <c r="Y53" s="66">
        <v>8538</v>
      </c>
      <c r="Z53" s="531">
        <f t="shared" si="9"/>
        <v>1392156</v>
      </c>
      <c r="AA53" s="66">
        <v>1314944</v>
      </c>
      <c r="AB53" s="66">
        <v>72071</v>
      </c>
      <c r="AC53" s="96">
        <v>5141</v>
      </c>
    </row>
    <row r="54" spans="2:29" ht="12" customHeight="1">
      <c r="B54" s="554" t="s">
        <v>36</v>
      </c>
      <c r="C54" s="555">
        <f t="shared" si="7"/>
        <v>42</v>
      </c>
      <c r="D54" s="66">
        <v>22</v>
      </c>
      <c r="E54" s="66">
        <v>2</v>
      </c>
      <c r="F54" s="66">
        <v>18</v>
      </c>
      <c r="G54" s="95">
        <v>7</v>
      </c>
      <c r="H54" s="66">
        <v>14</v>
      </c>
      <c r="I54" s="66">
        <v>9</v>
      </c>
      <c r="J54" s="66">
        <v>4</v>
      </c>
      <c r="K54" s="66">
        <v>5</v>
      </c>
      <c r="L54" s="66">
        <v>1</v>
      </c>
      <c r="M54" s="66">
        <v>1</v>
      </c>
      <c r="N54" s="66">
        <v>1</v>
      </c>
      <c r="O54" s="66">
        <v>0</v>
      </c>
      <c r="P54" s="66">
        <v>0</v>
      </c>
      <c r="Q54" s="531">
        <v>0</v>
      </c>
      <c r="R54" s="531">
        <f t="shared" si="8"/>
        <v>955</v>
      </c>
      <c r="S54" s="66">
        <v>264</v>
      </c>
      <c r="T54" s="66">
        <v>691</v>
      </c>
      <c r="U54" s="66">
        <v>244</v>
      </c>
      <c r="V54" s="66">
        <v>674</v>
      </c>
      <c r="W54" s="66">
        <v>130674</v>
      </c>
      <c r="X54" s="66">
        <v>450555</v>
      </c>
      <c r="Y54" s="66">
        <v>562</v>
      </c>
      <c r="Z54" s="531">
        <f t="shared" si="9"/>
        <v>692741</v>
      </c>
      <c r="AA54" s="66">
        <v>546205</v>
      </c>
      <c r="AB54" s="66">
        <v>146521</v>
      </c>
      <c r="AC54" s="96">
        <v>15</v>
      </c>
    </row>
    <row r="55" spans="2:29" ht="12" customHeight="1">
      <c r="B55" s="554" t="s">
        <v>38</v>
      </c>
      <c r="C55" s="555">
        <f t="shared" si="7"/>
        <v>22</v>
      </c>
      <c r="D55" s="66">
        <v>7</v>
      </c>
      <c r="E55" s="66">
        <v>2</v>
      </c>
      <c r="F55" s="66">
        <v>13</v>
      </c>
      <c r="G55" s="556">
        <v>6</v>
      </c>
      <c r="H55" s="66">
        <v>8</v>
      </c>
      <c r="I55" s="66">
        <v>4</v>
      </c>
      <c r="J55" s="66">
        <v>2</v>
      </c>
      <c r="K55" s="66">
        <v>0</v>
      </c>
      <c r="L55" s="66">
        <v>0</v>
      </c>
      <c r="M55" s="66">
        <v>2</v>
      </c>
      <c r="N55" s="66">
        <v>0</v>
      </c>
      <c r="O55" s="66">
        <v>0</v>
      </c>
      <c r="P55" s="66">
        <v>0</v>
      </c>
      <c r="Q55" s="531">
        <v>0</v>
      </c>
      <c r="R55" s="531">
        <f t="shared" si="8"/>
        <v>407</v>
      </c>
      <c r="S55" s="66">
        <v>110</v>
      </c>
      <c r="T55" s="66">
        <v>297</v>
      </c>
      <c r="U55" s="66">
        <v>93</v>
      </c>
      <c r="V55" s="66">
        <v>290</v>
      </c>
      <c r="W55" s="66">
        <v>46182</v>
      </c>
      <c r="X55" s="66">
        <v>152403</v>
      </c>
      <c r="Y55" s="95">
        <v>12238</v>
      </c>
      <c r="Z55" s="531">
        <f t="shared" si="9"/>
        <v>285534</v>
      </c>
      <c r="AA55" s="66">
        <v>268261</v>
      </c>
      <c r="AB55" s="66">
        <v>17273</v>
      </c>
      <c r="AC55" s="96">
        <v>0</v>
      </c>
    </row>
    <row r="56" spans="2:29" ht="12" customHeight="1">
      <c r="B56" s="554" t="s">
        <v>40</v>
      </c>
      <c r="C56" s="555">
        <f t="shared" si="7"/>
        <v>42</v>
      </c>
      <c r="D56" s="66">
        <v>21</v>
      </c>
      <c r="E56" s="66">
        <v>1</v>
      </c>
      <c r="F56" s="66">
        <v>20</v>
      </c>
      <c r="G56" s="95">
        <v>12</v>
      </c>
      <c r="H56" s="66">
        <v>7</v>
      </c>
      <c r="I56" s="66">
        <v>7</v>
      </c>
      <c r="J56" s="66">
        <v>8</v>
      </c>
      <c r="K56" s="66">
        <v>3</v>
      </c>
      <c r="L56" s="66">
        <v>3</v>
      </c>
      <c r="M56" s="66">
        <v>2</v>
      </c>
      <c r="N56" s="66">
        <v>0</v>
      </c>
      <c r="O56" s="66">
        <v>0</v>
      </c>
      <c r="P56" s="66">
        <v>0</v>
      </c>
      <c r="Q56" s="531">
        <v>0</v>
      </c>
      <c r="R56" s="531">
        <f t="shared" si="8"/>
        <v>969</v>
      </c>
      <c r="S56" s="66">
        <v>384</v>
      </c>
      <c r="T56" s="66">
        <v>585</v>
      </c>
      <c r="U56" s="66">
        <v>364</v>
      </c>
      <c r="V56" s="66">
        <v>574</v>
      </c>
      <c r="W56" s="66">
        <v>143610</v>
      </c>
      <c r="X56" s="66">
        <v>670106</v>
      </c>
      <c r="Y56" s="66">
        <v>3633</v>
      </c>
      <c r="Z56" s="531">
        <f t="shared" si="9"/>
        <v>1011467</v>
      </c>
      <c r="AA56" s="66">
        <v>935230</v>
      </c>
      <c r="AB56" s="66">
        <v>75802</v>
      </c>
      <c r="AC56" s="96">
        <v>435</v>
      </c>
    </row>
    <row r="57" spans="2:29" ht="12" customHeight="1">
      <c r="B57" s="554" t="s">
        <v>42</v>
      </c>
      <c r="C57" s="555">
        <f t="shared" si="7"/>
        <v>34</v>
      </c>
      <c r="D57" s="66">
        <v>14</v>
      </c>
      <c r="E57" s="66">
        <v>0</v>
      </c>
      <c r="F57" s="66">
        <v>20</v>
      </c>
      <c r="G57" s="95">
        <v>15</v>
      </c>
      <c r="H57" s="66">
        <v>4</v>
      </c>
      <c r="I57" s="66">
        <v>5</v>
      </c>
      <c r="J57" s="66">
        <v>3</v>
      </c>
      <c r="K57" s="66">
        <v>4</v>
      </c>
      <c r="L57" s="66">
        <v>2</v>
      </c>
      <c r="M57" s="66">
        <v>1</v>
      </c>
      <c r="N57" s="66">
        <v>0</v>
      </c>
      <c r="O57" s="66">
        <v>0</v>
      </c>
      <c r="P57" s="66">
        <v>0</v>
      </c>
      <c r="Q57" s="531">
        <v>0</v>
      </c>
      <c r="R57" s="531">
        <f t="shared" si="8"/>
        <v>556</v>
      </c>
      <c r="S57" s="66">
        <v>208</v>
      </c>
      <c r="T57" s="66">
        <v>348</v>
      </c>
      <c r="U57" s="66">
        <v>189</v>
      </c>
      <c r="V57" s="66">
        <v>337</v>
      </c>
      <c r="W57" s="66">
        <v>77478</v>
      </c>
      <c r="X57" s="66">
        <v>675475</v>
      </c>
      <c r="Y57" s="66">
        <v>0</v>
      </c>
      <c r="Z57" s="531">
        <f t="shared" si="9"/>
        <v>840892</v>
      </c>
      <c r="AA57" s="66">
        <v>811868</v>
      </c>
      <c r="AB57" s="66">
        <v>29004</v>
      </c>
      <c r="AC57" s="96">
        <v>20</v>
      </c>
    </row>
    <row r="58" spans="2:29" ht="12" customHeight="1">
      <c r="B58" s="554" t="s">
        <v>44</v>
      </c>
      <c r="C58" s="555">
        <f t="shared" si="7"/>
        <v>22</v>
      </c>
      <c r="D58" s="66">
        <v>6</v>
      </c>
      <c r="E58" s="66">
        <v>2</v>
      </c>
      <c r="F58" s="66">
        <v>14</v>
      </c>
      <c r="G58" s="95">
        <v>8</v>
      </c>
      <c r="H58" s="66">
        <v>6</v>
      </c>
      <c r="I58" s="66">
        <v>5</v>
      </c>
      <c r="J58" s="66">
        <v>2</v>
      </c>
      <c r="K58" s="66">
        <v>0</v>
      </c>
      <c r="L58" s="66">
        <v>1</v>
      </c>
      <c r="M58" s="66">
        <v>0</v>
      </c>
      <c r="N58" s="66">
        <v>0</v>
      </c>
      <c r="O58" s="66">
        <v>0</v>
      </c>
      <c r="P58" s="66">
        <v>0</v>
      </c>
      <c r="Q58" s="531">
        <v>0</v>
      </c>
      <c r="R58" s="531">
        <f t="shared" si="8"/>
        <v>256</v>
      </c>
      <c r="S58" s="66">
        <v>72</v>
      </c>
      <c r="T58" s="66">
        <v>184</v>
      </c>
      <c r="U58" s="66">
        <v>62</v>
      </c>
      <c r="V58" s="66">
        <v>173</v>
      </c>
      <c r="W58" s="66">
        <v>26688</v>
      </c>
      <c r="X58" s="66">
        <v>57905</v>
      </c>
      <c r="Y58" s="66">
        <v>0</v>
      </c>
      <c r="Z58" s="531">
        <f t="shared" si="9"/>
        <v>99208</v>
      </c>
      <c r="AA58" s="66">
        <v>75624</v>
      </c>
      <c r="AB58" s="66">
        <v>23584</v>
      </c>
      <c r="AC58" s="96">
        <v>0</v>
      </c>
    </row>
    <row r="59" spans="2:29" ht="12" customHeight="1">
      <c r="B59" s="554" t="s">
        <v>46</v>
      </c>
      <c r="C59" s="555">
        <f t="shared" si="7"/>
        <v>67</v>
      </c>
      <c r="D59" s="66">
        <v>27</v>
      </c>
      <c r="E59" s="66">
        <v>1</v>
      </c>
      <c r="F59" s="66">
        <v>39</v>
      </c>
      <c r="G59" s="95">
        <v>18</v>
      </c>
      <c r="H59" s="66">
        <v>24</v>
      </c>
      <c r="I59" s="66">
        <v>9</v>
      </c>
      <c r="J59" s="66">
        <v>9</v>
      </c>
      <c r="K59" s="66">
        <v>4</v>
      </c>
      <c r="L59" s="66">
        <v>3</v>
      </c>
      <c r="M59" s="66">
        <v>0</v>
      </c>
      <c r="N59" s="66">
        <v>0</v>
      </c>
      <c r="O59" s="66">
        <v>0</v>
      </c>
      <c r="P59" s="66">
        <v>0</v>
      </c>
      <c r="Q59" s="531">
        <v>0</v>
      </c>
      <c r="R59" s="531">
        <f t="shared" si="8"/>
        <v>915</v>
      </c>
      <c r="S59" s="66">
        <v>327</v>
      </c>
      <c r="T59" s="66">
        <v>588</v>
      </c>
      <c r="U59" s="66">
        <v>284</v>
      </c>
      <c r="V59" s="66">
        <v>558</v>
      </c>
      <c r="W59" s="66">
        <v>105211</v>
      </c>
      <c r="X59" s="66">
        <v>243586</v>
      </c>
      <c r="Y59" s="66">
        <v>2319</v>
      </c>
      <c r="Z59" s="531">
        <f t="shared" si="9"/>
        <v>467678</v>
      </c>
      <c r="AA59" s="66">
        <v>404887</v>
      </c>
      <c r="AB59" s="66">
        <v>59595</v>
      </c>
      <c r="AC59" s="96">
        <v>3196</v>
      </c>
    </row>
    <row r="60" spans="2:29" ht="12" customHeight="1">
      <c r="B60" s="554" t="s">
        <v>48</v>
      </c>
      <c r="C60" s="555">
        <f t="shared" si="7"/>
        <v>87</v>
      </c>
      <c r="D60" s="66">
        <v>44</v>
      </c>
      <c r="E60" s="66">
        <v>0</v>
      </c>
      <c r="F60" s="66">
        <v>43</v>
      </c>
      <c r="G60" s="95">
        <v>21</v>
      </c>
      <c r="H60" s="66">
        <v>31</v>
      </c>
      <c r="I60" s="66">
        <v>20</v>
      </c>
      <c r="J60" s="66">
        <v>10</v>
      </c>
      <c r="K60" s="66">
        <v>2</v>
      </c>
      <c r="L60" s="66">
        <v>2</v>
      </c>
      <c r="M60" s="66">
        <v>0</v>
      </c>
      <c r="N60" s="66">
        <v>1</v>
      </c>
      <c r="O60" s="66">
        <v>0</v>
      </c>
      <c r="P60" s="66">
        <v>0</v>
      </c>
      <c r="Q60" s="531">
        <v>0</v>
      </c>
      <c r="R60" s="531">
        <f t="shared" si="8"/>
        <v>1195</v>
      </c>
      <c r="S60" s="66">
        <v>513</v>
      </c>
      <c r="T60" s="66">
        <v>682</v>
      </c>
      <c r="U60" s="66">
        <v>465</v>
      </c>
      <c r="V60" s="66">
        <v>655</v>
      </c>
      <c r="W60" s="66">
        <v>174728</v>
      </c>
      <c r="X60" s="66">
        <v>635137</v>
      </c>
      <c r="Y60" s="66">
        <v>5274</v>
      </c>
      <c r="Z60" s="531">
        <f t="shared" si="9"/>
        <v>1102692</v>
      </c>
      <c r="AA60" s="66">
        <v>1023066</v>
      </c>
      <c r="AB60" s="66">
        <v>79263</v>
      </c>
      <c r="AC60" s="96">
        <v>363</v>
      </c>
    </row>
    <row r="61" spans="2:29" ht="12" customHeight="1">
      <c r="B61" s="554" t="s">
        <v>50</v>
      </c>
      <c r="C61" s="555">
        <f t="shared" si="7"/>
        <v>37</v>
      </c>
      <c r="D61" s="66">
        <v>18</v>
      </c>
      <c r="E61" s="66">
        <v>2</v>
      </c>
      <c r="F61" s="66">
        <v>17</v>
      </c>
      <c r="G61" s="95">
        <v>13</v>
      </c>
      <c r="H61" s="66">
        <v>6</v>
      </c>
      <c r="I61" s="66">
        <v>10</v>
      </c>
      <c r="J61" s="66">
        <v>4</v>
      </c>
      <c r="K61" s="66">
        <v>1</v>
      </c>
      <c r="L61" s="66">
        <v>2</v>
      </c>
      <c r="M61" s="66">
        <v>0</v>
      </c>
      <c r="N61" s="66">
        <v>0</v>
      </c>
      <c r="O61" s="66">
        <v>1</v>
      </c>
      <c r="P61" s="66">
        <v>0</v>
      </c>
      <c r="Q61" s="531">
        <v>0</v>
      </c>
      <c r="R61" s="531">
        <f t="shared" si="8"/>
        <v>871</v>
      </c>
      <c r="S61" s="66">
        <v>207</v>
      </c>
      <c r="T61" s="66">
        <v>664</v>
      </c>
      <c r="U61" s="66">
        <v>190</v>
      </c>
      <c r="V61" s="66">
        <v>650</v>
      </c>
      <c r="W61" s="66">
        <v>112223</v>
      </c>
      <c r="X61" s="66">
        <v>304345</v>
      </c>
      <c r="Y61" s="95">
        <v>1234</v>
      </c>
      <c r="Z61" s="531">
        <f t="shared" si="9"/>
        <v>497456</v>
      </c>
      <c r="AA61" s="66">
        <v>346896</v>
      </c>
      <c r="AB61" s="66">
        <v>150560</v>
      </c>
      <c r="AC61" s="96">
        <v>0</v>
      </c>
    </row>
    <row r="62" spans="2:29" ht="12" customHeight="1">
      <c r="B62" s="554" t="s">
        <v>52</v>
      </c>
      <c r="C62" s="555">
        <f t="shared" si="7"/>
        <v>53</v>
      </c>
      <c r="D62" s="66">
        <v>9</v>
      </c>
      <c r="E62" s="66">
        <v>1</v>
      </c>
      <c r="F62" s="66">
        <v>43</v>
      </c>
      <c r="G62" s="95">
        <v>26</v>
      </c>
      <c r="H62" s="66">
        <v>15</v>
      </c>
      <c r="I62" s="66">
        <v>7</v>
      </c>
      <c r="J62" s="66">
        <v>1</v>
      </c>
      <c r="K62" s="66">
        <v>1</v>
      </c>
      <c r="L62" s="66">
        <v>1</v>
      </c>
      <c r="M62" s="66">
        <v>2</v>
      </c>
      <c r="N62" s="66">
        <v>0</v>
      </c>
      <c r="O62" s="66">
        <v>0</v>
      </c>
      <c r="P62" s="66">
        <v>0</v>
      </c>
      <c r="Q62" s="531">
        <v>0</v>
      </c>
      <c r="R62" s="531">
        <f t="shared" si="8"/>
        <v>694</v>
      </c>
      <c r="S62" s="66">
        <v>146</v>
      </c>
      <c r="T62" s="66">
        <v>548</v>
      </c>
      <c r="U62" s="66">
        <v>116</v>
      </c>
      <c r="V62" s="66">
        <v>507</v>
      </c>
      <c r="W62" s="66">
        <v>75502</v>
      </c>
      <c r="X62" s="66">
        <v>435127</v>
      </c>
      <c r="Y62" s="66">
        <v>1580</v>
      </c>
      <c r="Z62" s="531">
        <f t="shared" si="9"/>
        <v>576152</v>
      </c>
      <c r="AA62" s="66">
        <v>544120</v>
      </c>
      <c r="AB62" s="66">
        <v>32032</v>
      </c>
      <c r="AC62" s="96">
        <v>0</v>
      </c>
    </row>
    <row r="63" spans="1:29" s="558" customFormat="1" ht="12" customHeight="1">
      <c r="A63" s="507"/>
      <c r="B63" s="559" t="s">
        <v>54</v>
      </c>
      <c r="C63" s="560">
        <f t="shared" si="7"/>
        <v>35</v>
      </c>
      <c r="D63" s="102">
        <v>20</v>
      </c>
      <c r="E63" s="102">
        <v>2</v>
      </c>
      <c r="F63" s="102">
        <v>13</v>
      </c>
      <c r="G63" s="103">
        <v>4</v>
      </c>
      <c r="H63" s="102">
        <v>12</v>
      </c>
      <c r="I63" s="102">
        <v>10</v>
      </c>
      <c r="J63" s="102">
        <v>3</v>
      </c>
      <c r="K63" s="102">
        <v>3</v>
      </c>
      <c r="L63" s="102">
        <v>2</v>
      </c>
      <c r="M63" s="102">
        <v>1</v>
      </c>
      <c r="N63" s="102">
        <v>0</v>
      </c>
      <c r="O63" s="102">
        <v>0</v>
      </c>
      <c r="P63" s="102">
        <v>0</v>
      </c>
      <c r="Q63" s="561">
        <v>0</v>
      </c>
      <c r="R63" s="561">
        <f t="shared" si="8"/>
        <v>664</v>
      </c>
      <c r="S63" s="102">
        <v>241</v>
      </c>
      <c r="T63" s="102">
        <v>423</v>
      </c>
      <c r="U63" s="102">
        <v>230</v>
      </c>
      <c r="V63" s="102">
        <v>418</v>
      </c>
      <c r="W63" s="102">
        <v>91910</v>
      </c>
      <c r="X63" s="102">
        <v>233054</v>
      </c>
      <c r="Y63" s="102">
        <v>2017</v>
      </c>
      <c r="Z63" s="561">
        <f t="shared" si="9"/>
        <v>454288</v>
      </c>
      <c r="AA63" s="102">
        <v>408549</v>
      </c>
      <c r="AB63" s="102">
        <v>45724</v>
      </c>
      <c r="AC63" s="562">
        <v>15</v>
      </c>
    </row>
    <row r="64" spans="2:20" ht="12" customHeight="1">
      <c r="B64" s="563" t="s">
        <v>281</v>
      </c>
      <c r="C64" s="564"/>
      <c r="D64" s="564"/>
      <c r="E64" s="564"/>
      <c r="F64" s="564"/>
      <c r="G64" s="564"/>
      <c r="H64" s="564"/>
      <c r="I64" s="564"/>
      <c r="J64" s="564"/>
      <c r="K64" s="564"/>
      <c r="L64" s="564"/>
      <c r="M64" s="564"/>
      <c r="N64" s="564"/>
      <c r="O64" s="564"/>
      <c r="P64" s="564"/>
      <c r="Q64" s="564"/>
      <c r="R64" s="564"/>
      <c r="S64" s="564"/>
      <c r="T64" s="564"/>
    </row>
    <row r="65" spans="2:20" ht="12" customHeight="1">
      <c r="B65" s="563"/>
      <c r="C65" s="564"/>
      <c r="D65" s="564"/>
      <c r="E65" s="564"/>
      <c r="F65" s="564"/>
      <c r="G65" s="564"/>
      <c r="H65" s="564"/>
      <c r="I65" s="564"/>
      <c r="J65" s="564"/>
      <c r="K65" s="564"/>
      <c r="L65" s="564"/>
      <c r="M65" s="564"/>
      <c r="N65" s="564"/>
      <c r="O65" s="564"/>
      <c r="P65" s="564"/>
      <c r="Q65" s="564"/>
      <c r="R65" s="564"/>
      <c r="S65" s="564"/>
      <c r="T65" s="564"/>
    </row>
    <row r="66" spans="2:20" ht="12" customHeight="1">
      <c r="B66" s="563"/>
      <c r="C66" s="564"/>
      <c r="D66" s="564"/>
      <c r="E66" s="564"/>
      <c r="F66" s="564"/>
      <c r="G66" s="564"/>
      <c r="H66" s="564"/>
      <c r="I66" s="564"/>
      <c r="J66" s="564"/>
      <c r="K66" s="564"/>
      <c r="L66" s="564"/>
      <c r="M66" s="564"/>
      <c r="N66" s="564"/>
      <c r="O66" s="564"/>
      <c r="P66" s="564"/>
      <c r="Q66" s="564"/>
      <c r="R66" s="564"/>
      <c r="S66" s="564"/>
      <c r="T66" s="564"/>
    </row>
    <row r="67" spans="2:20" ht="12">
      <c r="B67" s="563"/>
      <c r="C67" s="564"/>
      <c r="D67" s="564"/>
      <c r="E67" s="564"/>
      <c r="F67" s="564"/>
      <c r="G67" s="564"/>
      <c r="H67" s="564"/>
      <c r="I67" s="564"/>
      <c r="J67" s="564"/>
      <c r="K67" s="564"/>
      <c r="L67" s="564"/>
      <c r="M67" s="564"/>
      <c r="N67" s="564"/>
      <c r="O67" s="564"/>
      <c r="P67" s="564"/>
      <c r="Q67" s="564"/>
      <c r="R67" s="564"/>
      <c r="S67" s="564"/>
      <c r="T67" s="564"/>
    </row>
    <row r="68" spans="3:20" ht="12">
      <c r="C68" s="564"/>
      <c r="D68" s="564"/>
      <c r="E68" s="564"/>
      <c r="F68" s="564"/>
      <c r="G68" s="564"/>
      <c r="H68" s="564"/>
      <c r="I68" s="564"/>
      <c r="J68" s="564"/>
      <c r="K68" s="564"/>
      <c r="L68" s="564"/>
      <c r="M68" s="564"/>
      <c r="N68" s="564"/>
      <c r="O68" s="564"/>
      <c r="P68" s="564"/>
      <c r="Q68" s="564"/>
      <c r="R68" s="564"/>
      <c r="S68" s="564"/>
      <c r="T68" s="564"/>
    </row>
    <row r="69" spans="3:20" ht="12">
      <c r="C69" s="564"/>
      <c r="D69" s="564"/>
      <c r="E69" s="564"/>
      <c r="F69" s="564"/>
      <c r="G69" s="564"/>
      <c r="H69" s="564"/>
      <c r="I69" s="564"/>
      <c r="J69" s="564"/>
      <c r="K69" s="564"/>
      <c r="L69" s="564"/>
      <c r="M69" s="564"/>
      <c r="N69" s="564"/>
      <c r="O69" s="564"/>
      <c r="P69" s="564"/>
      <c r="Q69" s="564"/>
      <c r="R69" s="564"/>
      <c r="S69" s="564"/>
      <c r="T69" s="564"/>
    </row>
    <row r="70" spans="2:20" ht="12">
      <c r="B70" s="565"/>
      <c r="C70" s="564"/>
      <c r="D70" s="564"/>
      <c r="E70" s="564"/>
      <c r="F70" s="564"/>
      <c r="G70" s="564"/>
      <c r="H70" s="564"/>
      <c r="I70" s="564"/>
      <c r="J70" s="564"/>
      <c r="K70" s="564"/>
      <c r="L70" s="564"/>
      <c r="M70" s="564"/>
      <c r="N70" s="564"/>
      <c r="O70" s="564"/>
      <c r="P70" s="564"/>
      <c r="Q70" s="564"/>
      <c r="R70" s="564"/>
      <c r="S70" s="564"/>
      <c r="T70" s="564"/>
    </row>
    <row r="71" spans="2:20" ht="12">
      <c r="B71" s="565"/>
      <c r="C71" s="564"/>
      <c r="D71" s="564"/>
      <c r="E71" s="564"/>
      <c r="F71" s="564"/>
      <c r="G71" s="564"/>
      <c r="H71" s="564"/>
      <c r="I71" s="564"/>
      <c r="J71" s="564"/>
      <c r="K71" s="564"/>
      <c r="L71" s="564"/>
      <c r="M71" s="564"/>
      <c r="N71" s="564"/>
      <c r="O71" s="564"/>
      <c r="P71" s="564"/>
      <c r="Q71" s="564"/>
      <c r="R71" s="564"/>
      <c r="S71" s="564"/>
      <c r="T71" s="564"/>
    </row>
    <row r="72" spans="2:20" ht="12">
      <c r="B72" s="566"/>
      <c r="C72" s="564"/>
      <c r="D72" s="564"/>
      <c r="E72" s="564"/>
      <c r="F72" s="564"/>
      <c r="G72" s="564"/>
      <c r="H72" s="564"/>
      <c r="I72" s="564"/>
      <c r="J72" s="564"/>
      <c r="K72" s="564"/>
      <c r="L72" s="564"/>
      <c r="M72" s="564"/>
      <c r="N72" s="564"/>
      <c r="O72" s="564"/>
      <c r="P72" s="564"/>
      <c r="Q72" s="564"/>
      <c r="R72" s="564"/>
      <c r="S72" s="564"/>
      <c r="T72" s="564"/>
    </row>
    <row r="73" spans="3:20" ht="12">
      <c r="C73" s="564"/>
      <c r="D73" s="564"/>
      <c r="E73" s="564"/>
      <c r="F73" s="564"/>
      <c r="G73" s="564"/>
      <c r="H73" s="564"/>
      <c r="I73" s="564"/>
      <c r="J73" s="564"/>
      <c r="K73" s="564"/>
      <c r="L73" s="564"/>
      <c r="M73" s="564"/>
      <c r="N73" s="564"/>
      <c r="O73" s="564"/>
      <c r="P73" s="564"/>
      <c r="Q73" s="564"/>
      <c r="R73" s="564"/>
      <c r="S73" s="564"/>
      <c r="T73" s="564"/>
    </row>
    <row r="74" spans="3:20" ht="12">
      <c r="C74" s="564"/>
      <c r="D74" s="564"/>
      <c r="E74" s="564"/>
      <c r="F74" s="564"/>
      <c r="G74" s="564"/>
      <c r="H74" s="564"/>
      <c r="I74" s="564"/>
      <c r="J74" s="564"/>
      <c r="K74" s="564"/>
      <c r="L74" s="564"/>
      <c r="M74" s="564"/>
      <c r="N74" s="564"/>
      <c r="O74" s="564"/>
      <c r="P74" s="564"/>
      <c r="Q74" s="564"/>
      <c r="R74" s="564"/>
      <c r="S74" s="564"/>
      <c r="T74" s="564"/>
    </row>
    <row r="75" spans="3:20" ht="12">
      <c r="C75" s="564"/>
      <c r="D75" s="564"/>
      <c r="E75" s="564"/>
      <c r="F75" s="564"/>
      <c r="G75" s="564"/>
      <c r="H75" s="564"/>
      <c r="I75" s="564"/>
      <c r="J75" s="564"/>
      <c r="K75" s="564"/>
      <c r="L75" s="564"/>
      <c r="M75" s="564"/>
      <c r="N75" s="564"/>
      <c r="O75" s="564"/>
      <c r="P75" s="564"/>
      <c r="Q75" s="564"/>
      <c r="R75" s="564"/>
      <c r="S75" s="564"/>
      <c r="T75" s="564"/>
    </row>
    <row r="76" spans="3:20" ht="12">
      <c r="C76" s="564"/>
      <c r="D76" s="564"/>
      <c r="E76" s="564"/>
      <c r="F76" s="564"/>
      <c r="G76" s="564"/>
      <c r="H76" s="564"/>
      <c r="I76" s="564"/>
      <c r="J76" s="564"/>
      <c r="K76" s="564"/>
      <c r="L76" s="564"/>
      <c r="M76" s="564"/>
      <c r="N76" s="564"/>
      <c r="O76" s="564"/>
      <c r="P76" s="564"/>
      <c r="Q76" s="564"/>
      <c r="R76" s="564"/>
      <c r="S76" s="564"/>
      <c r="T76" s="564"/>
    </row>
    <row r="77" spans="3:20" ht="12">
      <c r="C77" s="564"/>
      <c r="D77" s="564"/>
      <c r="E77" s="564"/>
      <c r="F77" s="564"/>
      <c r="G77" s="564"/>
      <c r="H77" s="564"/>
      <c r="I77" s="564"/>
      <c r="J77" s="564"/>
      <c r="K77" s="564"/>
      <c r="L77" s="564"/>
      <c r="M77" s="564"/>
      <c r="N77" s="564"/>
      <c r="O77" s="564"/>
      <c r="P77" s="564"/>
      <c r="Q77" s="564"/>
      <c r="R77" s="564"/>
      <c r="S77" s="564"/>
      <c r="T77" s="564"/>
    </row>
    <row r="78" spans="3:20" ht="12">
      <c r="C78" s="564"/>
      <c r="D78" s="564"/>
      <c r="E78" s="564"/>
      <c r="F78" s="564"/>
      <c r="G78" s="564"/>
      <c r="H78" s="564"/>
      <c r="I78" s="564"/>
      <c r="J78" s="564"/>
      <c r="K78" s="564"/>
      <c r="L78" s="564"/>
      <c r="M78" s="564"/>
      <c r="N78" s="564"/>
      <c r="O78" s="564"/>
      <c r="P78" s="564"/>
      <c r="Q78" s="564"/>
      <c r="R78" s="564"/>
      <c r="S78" s="564"/>
      <c r="T78" s="564"/>
    </row>
    <row r="79" spans="3:20" ht="12">
      <c r="C79" s="564"/>
      <c r="D79" s="564"/>
      <c r="E79" s="564"/>
      <c r="F79" s="564"/>
      <c r="G79" s="564"/>
      <c r="H79" s="564"/>
      <c r="I79" s="564"/>
      <c r="J79" s="564"/>
      <c r="K79" s="564"/>
      <c r="L79" s="564"/>
      <c r="M79" s="564"/>
      <c r="N79" s="564"/>
      <c r="O79" s="564"/>
      <c r="P79" s="564"/>
      <c r="Q79" s="564"/>
      <c r="R79" s="564"/>
      <c r="S79" s="564"/>
      <c r="T79" s="564"/>
    </row>
    <row r="80" spans="3:20" ht="12">
      <c r="C80" s="564"/>
      <c r="D80" s="564"/>
      <c r="E80" s="564"/>
      <c r="F80" s="564"/>
      <c r="G80" s="564"/>
      <c r="H80" s="564"/>
      <c r="I80" s="564"/>
      <c r="J80" s="564"/>
      <c r="K80" s="564"/>
      <c r="L80" s="564"/>
      <c r="M80" s="564"/>
      <c r="N80" s="564"/>
      <c r="O80" s="564"/>
      <c r="P80" s="564"/>
      <c r="Q80" s="564"/>
      <c r="R80" s="564"/>
      <c r="S80" s="564"/>
      <c r="T80" s="564"/>
    </row>
    <row r="81" spans="3:20" ht="12">
      <c r="C81" s="564"/>
      <c r="D81" s="564"/>
      <c r="E81" s="564"/>
      <c r="F81" s="564"/>
      <c r="G81" s="564"/>
      <c r="H81" s="564"/>
      <c r="I81" s="564"/>
      <c r="J81" s="564"/>
      <c r="K81" s="564"/>
      <c r="L81" s="564"/>
      <c r="M81" s="564"/>
      <c r="N81" s="564"/>
      <c r="O81" s="564"/>
      <c r="P81" s="564"/>
      <c r="Q81" s="564"/>
      <c r="R81" s="564"/>
      <c r="S81" s="564"/>
      <c r="T81" s="564"/>
    </row>
    <row r="82" spans="3:20" ht="12">
      <c r="C82" s="564"/>
      <c r="D82" s="564"/>
      <c r="E82" s="564"/>
      <c r="F82" s="564"/>
      <c r="G82" s="564"/>
      <c r="H82" s="564"/>
      <c r="I82" s="564"/>
      <c r="J82" s="564"/>
      <c r="K82" s="564"/>
      <c r="L82" s="564"/>
      <c r="M82" s="564"/>
      <c r="N82" s="564"/>
      <c r="O82" s="564"/>
      <c r="P82" s="564"/>
      <c r="Q82" s="564"/>
      <c r="R82" s="564"/>
      <c r="S82" s="564"/>
      <c r="T82" s="564"/>
    </row>
    <row r="83" spans="3:20" ht="12">
      <c r="C83" s="564"/>
      <c r="D83" s="564"/>
      <c r="E83" s="564"/>
      <c r="F83" s="564"/>
      <c r="G83" s="564"/>
      <c r="H83" s="564"/>
      <c r="I83" s="564"/>
      <c r="J83" s="564"/>
      <c r="K83" s="564"/>
      <c r="L83" s="564"/>
      <c r="M83" s="564"/>
      <c r="N83" s="564"/>
      <c r="O83" s="564"/>
      <c r="P83" s="564"/>
      <c r="Q83" s="564"/>
      <c r="R83" s="564"/>
      <c r="S83" s="564"/>
      <c r="T83" s="564"/>
    </row>
    <row r="84" spans="3:20" ht="12">
      <c r="C84" s="564"/>
      <c r="D84" s="564"/>
      <c r="E84" s="564"/>
      <c r="F84" s="564"/>
      <c r="G84" s="564"/>
      <c r="H84" s="564"/>
      <c r="I84" s="564"/>
      <c r="J84" s="564"/>
      <c r="K84" s="564"/>
      <c r="L84" s="564"/>
      <c r="M84" s="564"/>
      <c r="N84" s="564"/>
      <c r="O84" s="564"/>
      <c r="P84" s="564"/>
      <c r="Q84" s="564"/>
      <c r="R84" s="564"/>
      <c r="S84" s="564"/>
      <c r="T84" s="564"/>
    </row>
    <row r="85" spans="3:20" ht="12">
      <c r="C85" s="564"/>
      <c r="D85" s="564"/>
      <c r="E85" s="564"/>
      <c r="F85" s="564"/>
      <c r="G85" s="564"/>
      <c r="H85" s="564"/>
      <c r="I85" s="564"/>
      <c r="J85" s="564"/>
      <c r="K85" s="564"/>
      <c r="L85" s="564"/>
      <c r="M85" s="564"/>
      <c r="N85" s="564"/>
      <c r="O85" s="564"/>
      <c r="P85" s="564"/>
      <c r="Q85" s="564"/>
      <c r="R85" s="564"/>
      <c r="S85" s="564"/>
      <c r="T85" s="564"/>
    </row>
    <row r="86" spans="3:20" ht="12">
      <c r="C86" s="564"/>
      <c r="D86" s="564"/>
      <c r="E86" s="564"/>
      <c r="F86" s="564"/>
      <c r="G86" s="564"/>
      <c r="H86" s="564"/>
      <c r="I86" s="564"/>
      <c r="J86" s="564"/>
      <c r="K86" s="564"/>
      <c r="L86" s="564"/>
      <c r="M86" s="564"/>
      <c r="N86" s="564"/>
      <c r="O86" s="564"/>
      <c r="P86" s="564"/>
      <c r="Q86" s="564"/>
      <c r="R86" s="564"/>
      <c r="S86" s="564"/>
      <c r="T86" s="564"/>
    </row>
    <row r="87" spans="3:20" ht="12">
      <c r="C87" s="564"/>
      <c r="D87" s="564"/>
      <c r="E87" s="564"/>
      <c r="F87" s="564"/>
      <c r="G87" s="564"/>
      <c r="H87" s="564"/>
      <c r="I87" s="564"/>
      <c r="J87" s="564"/>
      <c r="K87" s="564"/>
      <c r="L87" s="564"/>
      <c r="M87" s="564"/>
      <c r="N87" s="564"/>
      <c r="O87" s="564"/>
      <c r="P87" s="564"/>
      <c r="Q87" s="564"/>
      <c r="R87" s="564"/>
      <c r="S87" s="564"/>
      <c r="T87" s="564"/>
    </row>
    <row r="88" spans="3:20" ht="12">
      <c r="C88" s="564"/>
      <c r="D88" s="564"/>
      <c r="E88" s="564"/>
      <c r="F88" s="564"/>
      <c r="G88" s="564"/>
      <c r="H88" s="564"/>
      <c r="I88" s="564"/>
      <c r="J88" s="564"/>
      <c r="K88" s="564"/>
      <c r="L88" s="564"/>
      <c r="M88" s="564"/>
      <c r="N88" s="564"/>
      <c r="O88" s="564"/>
      <c r="P88" s="564"/>
      <c r="Q88" s="564"/>
      <c r="R88" s="564"/>
      <c r="S88" s="564"/>
      <c r="T88" s="564"/>
    </row>
    <row r="89" spans="3:20" ht="12">
      <c r="C89" s="564"/>
      <c r="D89" s="564"/>
      <c r="E89" s="564"/>
      <c r="F89" s="564"/>
      <c r="G89" s="564"/>
      <c r="H89" s="564"/>
      <c r="I89" s="564"/>
      <c r="J89" s="564"/>
      <c r="K89" s="564"/>
      <c r="L89" s="564"/>
      <c r="M89" s="564"/>
      <c r="N89" s="564"/>
      <c r="O89" s="564"/>
      <c r="P89" s="564"/>
      <c r="Q89" s="564"/>
      <c r="R89" s="564"/>
      <c r="S89" s="564"/>
      <c r="T89" s="564"/>
    </row>
    <row r="90" spans="3:20" ht="12">
      <c r="C90" s="564"/>
      <c r="D90" s="564"/>
      <c r="E90" s="564"/>
      <c r="F90" s="564"/>
      <c r="G90" s="564"/>
      <c r="H90" s="564"/>
      <c r="I90" s="564"/>
      <c r="J90" s="564"/>
      <c r="K90" s="564"/>
      <c r="L90" s="564"/>
      <c r="M90" s="564"/>
      <c r="N90" s="564"/>
      <c r="O90" s="564"/>
      <c r="P90" s="564"/>
      <c r="Q90" s="564"/>
      <c r="R90" s="564"/>
      <c r="S90" s="564"/>
      <c r="T90" s="564"/>
    </row>
    <row r="91" spans="3:20" ht="12">
      <c r="C91" s="564"/>
      <c r="D91" s="564"/>
      <c r="E91" s="564"/>
      <c r="F91" s="564"/>
      <c r="G91" s="564"/>
      <c r="H91" s="564"/>
      <c r="I91" s="564"/>
      <c r="J91" s="564"/>
      <c r="K91" s="564"/>
      <c r="L91" s="564"/>
      <c r="M91" s="564"/>
      <c r="N91" s="564"/>
      <c r="O91" s="564"/>
      <c r="P91" s="564"/>
      <c r="Q91" s="564"/>
      <c r="R91" s="564"/>
      <c r="S91" s="564"/>
      <c r="T91" s="564"/>
    </row>
    <row r="92" spans="3:20" ht="12">
      <c r="C92" s="564"/>
      <c r="D92" s="564"/>
      <c r="E92" s="564"/>
      <c r="F92" s="564"/>
      <c r="G92" s="564"/>
      <c r="H92" s="564"/>
      <c r="I92" s="564"/>
      <c r="J92" s="564"/>
      <c r="K92" s="564"/>
      <c r="L92" s="564"/>
      <c r="M92" s="564"/>
      <c r="N92" s="564"/>
      <c r="O92" s="564"/>
      <c r="P92" s="564"/>
      <c r="Q92" s="564"/>
      <c r="R92" s="564"/>
      <c r="S92" s="564"/>
      <c r="T92" s="564"/>
    </row>
    <row r="93" spans="3:20" ht="12">
      <c r="C93" s="564"/>
      <c r="D93" s="564"/>
      <c r="E93" s="564"/>
      <c r="F93" s="564"/>
      <c r="G93" s="564"/>
      <c r="H93" s="564"/>
      <c r="I93" s="564"/>
      <c r="J93" s="564"/>
      <c r="K93" s="564"/>
      <c r="L93" s="564"/>
      <c r="M93" s="564"/>
      <c r="N93" s="564"/>
      <c r="O93" s="564"/>
      <c r="P93" s="564"/>
      <c r="Q93" s="564"/>
      <c r="R93" s="564"/>
      <c r="S93" s="564"/>
      <c r="T93" s="564"/>
    </row>
    <row r="94" spans="3:20" ht="12">
      <c r="C94" s="564"/>
      <c r="D94" s="564"/>
      <c r="E94" s="564"/>
      <c r="F94" s="564"/>
      <c r="G94" s="564"/>
      <c r="H94" s="564"/>
      <c r="I94" s="564"/>
      <c r="J94" s="564"/>
      <c r="K94" s="564"/>
      <c r="L94" s="564"/>
      <c r="M94" s="564"/>
      <c r="N94" s="564"/>
      <c r="O94" s="564"/>
      <c r="P94" s="564"/>
      <c r="Q94" s="564"/>
      <c r="R94" s="564"/>
      <c r="S94" s="564"/>
      <c r="T94" s="564"/>
    </row>
    <row r="95" spans="3:20" ht="12">
      <c r="C95" s="564"/>
      <c r="D95" s="564"/>
      <c r="E95" s="564"/>
      <c r="F95" s="564"/>
      <c r="G95" s="564"/>
      <c r="H95" s="564"/>
      <c r="I95" s="564"/>
      <c r="J95" s="564"/>
      <c r="K95" s="564"/>
      <c r="L95" s="564"/>
      <c r="M95" s="564"/>
      <c r="N95" s="564"/>
      <c r="O95" s="564"/>
      <c r="P95" s="564"/>
      <c r="Q95" s="564"/>
      <c r="R95" s="564"/>
      <c r="S95" s="564"/>
      <c r="T95" s="564"/>
    </row>
    <row r="96" spans="3:20" ht="12">
      <c r="C96" s="564"/>
      <c r="D96" s="564"/>
      <c r="E96" s="564"/>
      <c r="F96" s="564"/>
      <c r="G96" s="564"/>
      <c r="H96" s="564"/>
      <c r="I96" s="564"/>
      <c r="J96" s="564"/>
      <c r="K96" s="564"/>
      <c r="L96" s="564"/>
      <c r="M96" s="564"/>
      <c r="N96" s="564"/>
      <c r="O96" s="564"/>
      <c r="P96" s="564"/>
      <c r="Q96" s="564"/>
      <c r="R96" s="564"/>
      <c r="S96" s="564"/>
      <c r="T96" s="564"/>
    </row>
    <row r="97" spans="3:20" ht="12">
      <c r="C97" s="564"/>
      <c r="D97" s="564"/>
      <c r="E97" s="564"/>
      <c r="F97" s="564"/>
      <c r="G97" s="564"/>
      <c r="H97" s="564"/>
      <c r="I97" s="564"/>
      <c r="J97" s="564"/>
      <c r="K97" s="564"/>
      <c r="L97" s="564"/>
      <c r="M97" s="564"/>
      <c r="N97" s="564"/>
      <c r="O97" s="564"/>
      <c r="P97" s="564"/>
      <c r="Q97" s="564"/>
      <c r="R97" s="564"/>
      <c r="S97" s="564"/>
      <c r="T97" s="564"/>
    </row>
    <row r="98" spans="3:20" ht="12">
      <c r="C98" s="564"/>
      <c r="D98" s="564"/>
      <c r="E98" s="564"/>
      <c r="F98" s="564"/>
      <c r="G98" s="564"/>
      <c r="H98" s="564"/>
      <c r="I98" s="564"/>
      <c r="J98" s="564"/>
      <c r="K98" s="564"/>
      <c r="L98" s="564"/>
      <c r="M98" s="564"/>
      <c r="N98" s="564"/>
      <c r="O98" s="564"/>
      <c r="P98" s="564"/>
      <c r="Q98" s="564"/>
      <c r="R98" s="564"/>
      <c r="S98" s="564"/>
      <c r="T98" s="564"/>
    </row>
    <row r="99" spans="3:20" ht="12">
      <c r="C99" s="564"/>
      <c r="D99" s="564"/>
      <c r="E99" s="564"/>
      <c r="F99" s="564"/>
      <c r="G99" s="564"/>
      <c r="H99" s="564"/>
      <c r="I99" s="564"/>
      <c r="J99" s="564"/>
      <c r="K99" s="564"/>
      <c r="L99" s="564"/>
      <c r="M99" s="564"/>
      <c r="N99" s="564"/>
      <c r="O99" s="564"/>
      <c r="P99" s="564"/>
      <c r="Q99" s="564"/>
      <c r="R99" s="564"/>
      <c r="S99" s="564"/>
      <c r="T99" s="564"/>
    </row>
    <row r="100" spans="3:20" ht="12">
      <c r="C100" s="564"/>
      <c r="D100" s="564"/>
      <c r="E100" s="564"/>
      <c r="F100" s="564"/>
      <c r="G100" s="564"/>
      <c r="H100" s="564"/>
      <c r="I100" s="564"/>
      <c r="J100" s="564"/>
      <c r="K100" s="564"/>
      <c r="L100" s="564"/>
      <c r="M100" s="564"/>
      <c r="N100" s="564"/>
      <c r="O100" s="564"/>
      <c r="P100" s="564"/>
      <c r="Q100" s="564"/>
      <c r="R100" s="564"/>
      <c r="S100" s="564"/>
      <c r="T100" s="564"/>
    </row>
    <row r="101" spans="3:20" ht="12">
      <c r="C101" s="564"/>
      <c r="D101" s="564"/>
      <c r="E101" s="564"/>
      <c r="F101" s="564"/>
      <c r="G101" s="564"/>
      <c r="H101" s="564"/>
      <c r="I101" s="564"/>
      <c r="J101" s="564"/>
      <c r="K101" s="564"/>
      <c r="L101" s="564"/>
      <c r="M101" s="564"/>
      <c r="N101" s="564"/>
      <c r="O101" s="564"/>
      <c r="P101" s="564"/>
      <c r="Q101" s="564"/>
      <c r="R101" s="564"/>
      <c r="S101" s="564"/>
      <c r="T101" s="564"/>
    </row>
    <row r="102" spans="3:20" ht="12">
      <c r="C102" s="564"/>
      <c r="D102" s="564"/>
      <c r="E102" s="564"/>
      <c r="F102" s="564"/>
      <c r="G102" s="564"/>
      <c r="H102" s="564"/>
      <c r="I102" s="564"/>
      <c r="J102" s="564"/>
      <c r="K102" s="564"/>
      <c r="L102" s="564"/>
      <c r="M102" s="564"/>
      <c r="N102" s="564"/>
      <c r="O102" s="564"/>
      <c r="P102" s="564"/>
      <c r="Q102" s="564"/>
      <c r="R102" s="564"/>
      <c r="S102" s="564"/>
      <c r="T102" s="564"/>
    </row>
    <row r="103" spans="3:20" ht="12">
      <c r="C103" s="564"/>
      <c r="D103" s="564"/>
      <c r="E103" s="564"/>
      <c r="F103" s="564"/>
      <c r="G103" s="564"/>
      <c r="H103" s="564"/>
      <c r="I103" s="564"/>
      <c r="J103" s="564"/>
      <c r="K103" s="564"/>
      <c r="L103" s="564"/>
      <c r="M103" s="564"/>
      <c r="N103" s="564"/>
      <c r="O103" s="564"/>
      <c r="P103" s="564"/>
      <c r="Q103" s="564"/>
      <c r="R103" s="564"/>
      <c r="S103" s="564"/>
      <c r="T103" s="564"/>
    </row>
    <row r="104" spans="3:20" ht="12">
      <c r="C104" s="564"/>
      <c r="D104" s="564"/>
      <c r="E104" s="564"/>
      <c r="F104" s="564"/>
      <c r="G104" s="564"/>
      <c r="H104" s="564"/>
      <c r="I104" s="564"/>
      <c r="J104" s="564"/>
      <c r="K104" s="564"/>
      <c r="L104" s="564"/>
      <c r="M104" s="564"/>
      <c r="N104" s="564"/>
      <c r="O104" s="564"/>
      <c r="P104" s="564"/>
      <c r="Q104" s="564"/>
      <c r="R104" s="564"/>
      <c r="S104" s="564"/>
      <c r="T104" s="564"/>
    </row>
    <row r="105" spans="3:20" ht="12">
      <c r="C105" s="564"/>
      <c r="D105" s="564"/>
      <c r="E105" s="564"/>
      <c r="F105" s="564"/>
      <c r="G105" s="564"/>
      <c r="H105" s="564"/>
      <c r="I105" s="564"/>
      <c r="J105" s="564"/>
      <c r="K105" s="564"/>
      <c r="L105" s="564"/>
      <c r="M105" s="564"/>
      <c r="N105" s="564"/>
      <c r="O105" s="564"/>
      <c r="P105" s="564"/>
      <c r="Q105" s="564"/>
      <c r="R105" s="564"/>
      <c r="S105" s="564"/>
      <c r="T105" s="564"/>
    </row>
    <row r="106" spans="3:20" ht="12">
      <c r="C106" s="564"/>
      <c r="D106" s="564"/>
      <c r="E106" s="564"/>
      <c r="F106" s="564"/>
      <c r="G106" s="564"/>
      <c r="H106" s="564"/>
      <c r="I106" s="564"/>
      <c r="J106" s="564"/>
      <c r="K106" s="564"/>
      <c r="L106" s="564"/>
      <c r="M106" s="564"/>
      <c r="N106" s="564"/>
      <c r="O106" s="564"/>
      <c r="P106" s="564"/>
      <c r="Q106" s="564"/>
      <c r="R106" s="564"/>
      <c r="S106" s="564"/>
      <c r="T106" s="564"/>
    </row>
    <row r="107" spans="3:20" ht="12">
      <c r="C107" s="564"/>
      <c r="D107" s="564"/>
      <c r="E107" s="564"/>
      <c r="F107" s="564"/>
      <c r="G107" s="564"/>
      <c r="H107" s="564"/>
      <c r="I107" s="564"/>
      <c r="J107" s="564"/>
      <c r="K107" s="564"/>
      <c r="L107" s="564"/>
      <c r="M107" s="564"/>
      <c r="N107" s="564"/>
      <c r="O107" s="564"/>
      <c r="P107" s="564"/>
      <c r="Q107" s="564"/>
      <c r="R107" s="564"/>
      <c r="S107" s="564"/>
      <c r="T107" s="564"/>
    </row>
    <row r="108" spans="3:20" ht="12">
      <c r="C108" s="564"/>
      <c r="D108" s="564"/>
      <c r="E108" s="564"/>
      <c r="F108" s="564"/>
      <c r="G108" s="564"/>
      <c r="H108" s="564"/>
      <c r="I108" s="564"/>
      <c r="J108" s="564"/>
      <c r="K108" s="564"/>
      <c r="L108" s="564"/>
      <c r="M108" s="564"/>
      <c r="N108" s="564"/>
      <c r="O108" s="564"/>
      <c r="P108" s="564"/>
      <c r="Q108" s="564"/>
      <c r="R108" s="564"/>
      <c r="S108" s="564"/>
      <c r="T108" s="564"/>
    </row>
    <row r="109" spans="3:20" ht="12">
      <c r="C109" s="564"/>
      <c r="D109" s="564"/>
      <c r="E109" s="564"/>
      <c r="F109" s="564"/>
      <c r="G109" s="564"/>
      <c r="H109" s="564"/>
      <c r="I109" s="564"/>
      <c r="J109" s="564"/>
      <c r="K109" s="564"/>
      <c r="L109" s="564"/>
      <c r="M109" s="564"/>
      <c r="N109" s="564"/>
      <c r="O109" s="564"/>
      <c r="P109" s="564"/>
      <c r="Q109" s="564"/>
      <c r="R109" s="564"/>
      <c r="S109" s="564"/>
      <c r="T109" s="564"/>
    </row>
    <row r="110" spans="3:20" ht="12">
      <c r="C110" s="564"/>
      <c r="D110" s="564"/>
      <c r="E110" s="564"/>
      <c r="F110" s="564"/>
      <c r="G110" s="564"/>
      <c r="H110" s="564"/>
      <c r="I110" s="564"/>
      <c r="J110" s="564"/>
      <c r="K110" s="564"/>
      <c r="L110" s="564"/>
      <c r="M110" s="564"/>
      <c r="N110" s="564"/>
      <c r="O110" s="564"/>
      <c r="P110" s="564"/>
      <c r="Q110" s="564"/>
      <c r="R110" s="564"/>
      <c r="S110" s="564"/>
      <c r="T110" s="564"/>
    </row>
    <row r="111" spans="3:20" ht="12">
      <c r="C111" s="564"/>
      <c r="D111" s="564"/>
      <c r="E111" s="564"/>
      <c r="F111" s="564"/>
      <c r="G111" s="564"/>
      <c r="H111" s="564"/>
      <c r="I111" s="564"/>
      <c r="J111" s="564"/>
      <c r="K111" s="564"/>
      <c r="L111" s="564"/>
      <c r="M111" s="564"/>
      <c r="N111" s="564"/>
      <c r="O111" s="564"/>
      <c r="P111" s="564"/>
      <c r="Q111" s="564"/>
      <c r="R111" s="564"/>
      <c r="S111" s="564"/>
      <c r="T111" s="564"/>
    </row>
    <row r="112" spans="3:20" ht="12">
      <c r="C112" s="564"/>
      <c r="D112" s="564"/>
      <c r="E112" s="564"/>
      <c r="F112" s="564"/>
      <c r="G112" s="564"/>
      <c r="H112" s="564"/>
      <c r="I112" s="564"/>
      <c r="J112" s="564"/>
      <c r="K112" s="564"/>
      <c r="L112" s="564"/>
      <c r="M112" s="564"/>
      <c r="N112" s="564"/>
      <c r="O112" s="564"/>
      <c r="P112" s="564"/>
      <c r="Q112" s="564"/>
      <c r="R112" s="564"/>
      <c r="S112" s="564"/>
      <c r="T112" s="564"/>
    </row>
    <row r="113" spans="3:20" ht="12">
      <c r="C113" s="564"/>
      <c r="D113" s="564"/>
      <c r="E113" s="564"/>
      <c r="F113" s="564"/>
      <c r="G113" s="564"/>
      <c r="H113" s="564"/>
      <c r="I113" s="564"/>
      <c r="J113" s="564"/>
      <c r="K113" s="564"/>
      <c r="L113" s="564"/>
      <c r="M113" s="564"/>
      <c r="N113" s="564"/>
      <c r="O113" s="564"/>
      <c r="P113" s="564"/>
      <c r="Q113" s="564"/>
      <c r="R113" s="564"/>
      <c r="S113" s="564"/>
      <c r="T113" s="564"/>
    </row>
    <row r="114" spans="3:20" ht="12">
      <c r="C114" s="564"/>
      <c r="D114" s="564"/>
      <c r="E114" s="564"/>
      <c r="F114" s="564"/>
      <c r="G114" s="564"/>
      <c r="H114" s="564"/>
      <c r="I114" s="564"/>
      <c r="J114" s="564"/>
      <c r="K114" s="564"/>
      <c r="L114" s="564"/>
      <c r="M114" s="564"/>
      <c r="N114" s="564"/>
      <c r="O114" s="564"/>
      <c r="P114" s="564"/>
      <c r="Q114" s="564"/>
      <c r="R114" s="564"/>
      <c r="S114" s="564"/>
      <c r="T114" s="564"/>
    </row>
    <row r="115" spans="3:20" ht="12">
      <c r="C115" s="564"/>
      <c r="D115" s="564"/>
      <c r="E115" s="564"/>
      <c r="F115" s="564"/>
      <c r="G115" s="564"/>
      <c r="H115" s="564"/>
      <c r="I115" s="564"/>
      <c r="J115" s="564"/>
      <c r="K115" s="564"/>
      <c r="L115" s="564"/>
      <c r="M115" s="564"/>
      <c r="N115" s="564"/>
      <c r="O115" s="564"/>
      <c r="P115" s="564"/>
      <c r="Q115" s="564"/>
      <c r="R115" s="564"/>
      <c r="S115" s="564"/>
      <c r="T115" s="564"/>
    </row>
    <row r="116" spans="3:20" ht="12">
      <c r="C116" s="564"/>
      <c r="D116" s="564"/>
      <c r="E116" s="564"/>
      <c r="F116" s="564"/>
      <c r="G116" s="564"/>
      <c r="H116" s="564"/>
      <c r="I116" s="564"/>
      <c r="J116" s="564"/>
      <c r="K116" s="564"/>
      <c r="L116" s="564"/>
      <c r="M116" s="564"/>
      <c r="N116" s="564"/>
      <c r="O116" s="564"/>
      <c r="P116" s="564"/>
      <c r="Q116" s="564"/>
      <c r="R116" s="564"/>
      <c r="S116" s="564"/>
      <c r="T116" s="564"/>
    </row>
    <row r="117" spans="3:20" ht="12">
      <c r="C117" s="564"/>
      <c r="D117" s="564"/>
      <c r="E117" s="564"/>
      <c r="F117" s="564"/>
      <c r="G117" s="564"/>
      <c r="H117" s="564"/>
      <c r="I117" s="564"/>
      <c r="J117" s="564"/>
      <c r="K117" s="564"/>
      <c r="L117" s="564"/>
      <c r="M117" s="564"/>
      <c r="N117" s="564"/>
      <c r="O117" s="564"/>
      <c r="P117" s="564"/>
      <c r="Q117" s="564"/>
      <c r="R117" s="564"/>
      <c r="S117" s="564"/>
      <c r="T117" s="564"/>
    </row>
    <row r="118" spans="3:20" ht="12">
      <c r="C118" s="564"/>
      <c r="D118" s="564"/>
      <c r="E118" s="564"/>
      <c r="F118" s="564"/>
      <c r="G118" s="564"/>
      <c r="H118" s="564"/>
      <c r="I118" s="564"/>
      <c r="J118" s="564"/>
      <c r="K118" s="564"/>
      <c r="L118" s="564"/>
      <c r="M118" s="564"/>
      <c r="N118" s="564"/>
      <c r="O118" s="564"/>
      <c r="P118" s="564"/>
      <c r="Q118" s="564"/>
      <c r="R118" s="564"/>
      <c r="S118" s="564"/>
      <c r="T118" s="564"/>
    </row>
    <row r="119" spans="3:20" ht="12">
      <c r="C119" s="564"/>
      <c r="D119" s="564"/>
      <c r="E119" s="564"/>
      <c r="F119" s="564"/>
      <c r="G119" s="564"/>
      <c r="H119" s="564"/>
      <c r="I119" s="564"/>
      <c r="J119" s="564"/>
      <c r="K119" s="564"/>
      <c r="L119" s="564"/>
      <c r="M119" s="564"/>
      <c r="N119" s="564"/>
      <c r="O119" s="564"/>
      <c r="P119" s="564"/>
      <c r="Q119" s="564"/>
      <c r="R119" s="564"/>
      <c r="S119" s="564"/>
      <c r="T119" s="564"/>
    </row>
    <row r="120" spans="3:20" ht="12">
      <c r="C120" s="564"/>
      <c r="D120" s="564"/>
      <c r="E120" s="564"/>
      <c r="F120" s="564"/>
      <c r="G120" s="564"/>
      <c r="H120" s="564"/>
      <c r="I120" s="564"/>
      <c r="J120" s="564"/>
      <c r="K120" s="564"/>
      <c r="L120" s="564"/>
      <c r="M120" s="564"/>
      <c r="N120" s="564"/>
      <c r="O120" s="564"/>
      <c r="P120" s="564"/>
      <c r="Q120" s="564"/>
      <c r="R120" s="564"/>
      <c r="S120" s="564"/>
      <c r="T120" s="564"/>
    </row>
    <row r="121" spans="3:20" ht="12">
      <c r="C121" s="564"/>
      <c r="D121" s="564"/>
      <c r="E121" s="564"/>
      <c r="F121" s="564"/>
      <c r="G121" s="564"/>
      <c r="H121" s="564"/>
      <c r="I121" s="564"/>
      <c r="J121" s="564"/>
      <c r="K121" s="564"/>
      <c r="L121" s="564"/>
      <c r="M121" s="564"/>
      <c r="N121" s="564"/>
      <c r="O121" s="564"/>
      <c r="P121" s="564"/>
      <c r="Q121" s="564"/>
      <c r="R121" s="564"/>
      <c r="S121" s="564"/>
      <c r="T121" s="564"/>
    </row>
    <row r="122" spans="3:20" ht="12">
      <c r="C122" s="564"/>
      <c r="D122" s="564"/>
      <c r="E122" s="564"/>
      <c r="F122" s="564"/>
      <c r="G122" s="564"/>
      <c r="H122" s="564"/>
      <c r="I122" s="564"/>
      <c r="J122" s="564"/>
      <c r="K122" s="564"/>
      <c r="L122" s="564"/>
      <c r="M122" s="564"/>
      <c r="N122" s="564"/>
      <c r="O122" s="564"/>
      <c r="P122" s="564"/>
      <c r="Q122" s="564"/>
      <c r="R122" s="564"/>
      <c r="S122" s="564"/>
      <c r="T122" s="564"/>
    </row>
    <row r="123" spans="3:20" ht="12">
      <c r="C123" s="564"/>
      <c r="D123" s="564"/>
      <c r="E123" s="564"/>
      <c r="F123" s="564"/>
      <c r="G123" s="564"/>
      <c r="H123" s="564"/>
      <c r="I123" s="564"/>
      <c r="J123" s="564"/>
      <c r="K123" s="564"/>
      <c r="L123" s="564"/>
      <c r="M123" s="564"/>
      <c r="N123" s="564"/>
      <c r="O123" s="564"/>
      <c r="P123" s="564"/>
      <c r="Q123" s="564"/>
      <c r="R123" s="564"/>
      <c r="S123" s="564"/>
      <c r="T123" s="564"/>
    </row>
    <row r="124" spans="3:20" ht="12">
      <c r="C124" s="564"/>
      <c r="D124" s="564"/>
      <c r="E124" s="564"/>
      <c r="F124" s="564"/>
      <c r="G124" s="564"/>
      <c r="H124" s="564"/>
      <c r="I124" s="564"/>
      <c r="J124" s="564"/>
      <c r="K124" s="564"/>
      <c r="L124" s="564"/>
      <c r="M124" s="564"/>
      <c r="N124" s="564"/>
      <c r="O124" s="564"/>
      <c r="P124" s="564"/>
      <c r="Q124" s="564"/>
      <c r="R124" s="564"/>
      <c r="S124" s="564"/>
      <c r="T124" s="564"/>
    </row>
    <row r="125" spans="3:20" ht="12">
      <c r="C125" s="564"/>
      <c r="D125" s="564"/>
      <c r="E125" s="564"/>
      <c r="F125" s="564"/>
      <c r="G125" s="564"/>
      <c r="H125" s="564"/>
      <c r="I125" s="564"/>
      <c r="J125" s="564"/>
      <c r="K125" s="564"/>
      <c r="L125" s="564"/>
      <c r="M125" s="564"/>
      <c r="N125" s="564"/>
      <c r="O125" s="564"/>
      <c r="P125" s="564"/>
      <c r="Q125" s="564"/>
      <c r="R125" s="564"/>
      <c r="S125" s="564"/>
      <c r="T125" s="564"/>
    </row>
    <row r="126" spans="3:20" ht="12">
      <c r="C126" s="564"/>
      <c r="D126" s="564"/>
      <c r="E126" s="564"/>
      <c r="F126" s="564"/>
      <c r="G126" s="564"/>
      <c r="H126" s="564"/>
      <c r="I126" s="564"/>
      <c r="J126" s="564"/>
      <c r="K126" s="564"/>
      <c r="L126" s="564"/>
      <c r="M126" s="564"/>
      <c r="N126" s="564"/>
      <c r="O126" s="564"/>
      <c r="P126" s="564"/>
      <c r="Q126" s="564"/>
      <c r="R126" s="564"/>
      <c r="S126" s="564"/>
      <c r="T126" s="564"/>
    </row>
    <row r="127" spans="3:20" ht="12">
      <c r="C127" s="564"/>
      <c r="D127" s="564"/>
      <c r="E127" s="564"/>
      <c r="F127" s="564"/>
      <c r="G127" s="564"/>
      <c r="H127" s="564"/>
      <c r="I127" s="564"/>
      <c r="J127" s="564"/>
      <c r="K127" s="564"/>
      <c r="L127" s="564"/>
      <c r="M127" s="564"/>
      <c r="N127" s="564"/>
      <c r="O127" s="564"/>
      <c r="P127" s="564"/>
      <c r="Q127" s="564"/>
      <c r="R127" s="564"/>
      <c r="S127" s="564"/>
      <c r="T127" s="564"/>
    </row>
    <row r="128" spans="3:20" ht="12">
      <c r="C128" s="564"/>
      <c r="D128" s="564"/>
      <c r="E128" s="564"/>
      <c r="F128" s="564"/>
      <c r="G128" s="564"/>
      <c r="H128" s="564"/>
      <c r="I128" s="564"/>
      <c r="J128" s="564"/>
      <c r="K128" s="564"/>
      <c r="L128" s="564"/>
      <c r="M128" s="564"/>
      <c r="N128" s="564"/>
      <c r="O128" s="564"/>
      <c r="P128" s="564"/>
      <c r="Q128" s="564"/>
      <c r="R128" s="564"/>
      <c r="S128" s="564"/>
      <c r="T128" s="564"/>
    </row>
    <row r="129" spans="3:20" ht="12">
      <c r="C129" s="564"/>
      <c r="D129" s="564"/>
      <c r="E129" s="564"/>
      <c r="F129" s="564"/>
      <c r="G129" s="564"/>
      <c r="H129" s="564"/>
      <c r="I129" s="564"/>
      <c r="J129" s="564"/>
      <c r="K129" s="564"/>
      <c r="L129" s="564"/>
      <c r="M129" s="564"/>
      <c r="N129" s="564"/>
      <c r="O129" s="564"/>
      <c r="P129" s="564"/>
      <c r="Q129" s="564"/>
      <c r="R129" s="564"/>
      <c r="S129" s="564"/>
      <c r="T129" s="564"/>
    </row>
    <row r="130" spans="3:20" ht="12">
      <c r="C130" s="564"/>
      <c r="D130" s="564"/>
      <c r="E130" s="564"/>
      <c r="F130" s="564"/>
      <c r="G130" s="564"/>
      <c r="H130" s="564"/>
      <c r="I130" s="564"/>
      <c r="J130" s="564"/>
      <c r="K130" s="564"/>
      <c r="L130" s="564"/>
      <c r="M130" s="564"/>
      <c r="N130" s="564"/>
      <c r="O130" s="564"/>
      <c r="P130" s="564"/>
      <c r="Q130" s="564"/>
      <c r="R130" s="564"/>
      <c r="S130" s="564"/>
      <c r="T130" s="564"/>
    </row>
    <row r="131" spans="3:20" ht="12">
      <c r="C131" s="564"/>
      <c r="D131" s="564"/>
      <c r="E131" s="564"/>
      <c r="F131" s="564"/>
      <c r="G131" s="564"/>
      <c r="H131" s="564"/>
      <c r="I131" s="564"/>
      <c r="J131" s="564"/>
      <c r="K131" s="564"/>
      <c r="L131" s="564"/>
      <c r="M131" s="564"/>
      <c r="N131" s="564"/>
      <c r="O131" s="564"/>
      <c r="P131" s="564"/>
      <c r="Q131" s="564"/>
      <c r="R131" s="564"/>
      <c r="S131" s="564"/>
      <c r="T131" s="564"/>
    </row>
    <row r="132" spans="3:20" ht="12">
      <c r="C132" s="564"/>
      <c r="D132" s="564"/>
      <c r="E132" s="564"/>
      <c r="F132" s="564"/>
      <c r="G132" s="564"/>
      <c r="H132" s="564"/>
      <c r="I132" s="564"/>
      <c r="J132" s="564"/>
      <c r="K132" s="564"/>
      <c r="L132" s="564"/>
      <c r="M132" s="564"/>
      <c r="N132" s="564"/>
      <c r="O132" s="564"/>
      <c r="P132" s="564"/>
      <c r="Q132" s="564"/>
      <c r="R132" s="564"/>
      <c r="S132" s="564"/>
      <c r="T132" s="564"/>
    </row>
  </sheetData>
  <mergeCells count="14">
    <mergeCell ref="Z5:Z6"/>
    <mergeCell ref="G5:Q5"/>
    <mergeCell ref="Y4:Y6"/>
    <mergeCell ref="Z4:AC4"/>
    <mergeCell ref="B3:B6"/>
    <mergeCell ref="R4:V4"/>
    <mergeCell ref="W4:W6"/>
    <mergeCell ref="X4:X6"/>
    <mergeCell ref="C5:C6"/>
    <mergeCell ref="D5:F5"/>
    <mergeCell ref="C3:AC3"/>
    <mergeCell ref="C4:Q4"/>
    <mergeCell ref="R5:T5"/>
    <mergeCell ref="U5:V5"/>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2:AD35"/>
  <sheetViews>
    <sheetView workbookViewId="0" topLeftCell="A1">
      <selection activeCell="A1" sqref="A1"/>
    </sheetView>
  </sheetViews>
  <sheetFormatPr defaultColWidth="9.00390625" defaultRowHeight="13.5"/>
  <cols>
    <col min="1" max="1" width="2.625" style="567" customWidth="1"/>
    <col min="2" max="2" width="2.00390625" style="567" customWidth="1"/>
    <col min="3" max="3" width="18.25390625" style="567" customWidth="1"/>
    <col min="4" max="4" width="10.00390625" style="567" customWidth="1"/>
    <col min="5" max="5" width="11.625" style="567" bestFit="1" customWidth="1"/>
    <col min="6" max="6" width="10.75390625" style="567" bestFit="1" customWidth="1"/>
    <col min="7" max="7" width="9.00390625" style="567" customWidth="1"/>
    <col min="8" max="8" width="11.625" style="567" bestFit="1" customWidth="1"/>
    <col min="9" max="9" width="13.00390625" style="567" customWidth="1"/>
    <col min="10" max="11" width="10.75390625" style="567" bestFit="1" customWidth="1"/>
    <col min="12" max="12" width="9.00390625" style="573" customWidth="1"/>
    <col min="13" max="13" width="11.625" style="567" bestFit="1" customWidth="1"/>
    <col min="14" max="14" width="10.75390625" style="567" bestFit="1" customWidth="1"/>
    <col min="15" max="15" width="9.00390625" style="573" customWidth="1"/>
    <col min="16" max="16" width="9.00390625" style="571" customWidth="1"/>
    <col min="17" max="17" width="9.00390625" style="567" customWidth="1"/>
    <col min="18" max="18" width="9.00390625" style="572" customWidth="1"/>
    <col min="19" max="19" width="9.00390625" style="573" customWidth="1"/>
    <col min="20" max="20" width="9.00390625" style="572" customWidth="1"/>
    <col min="21" max="21" width="9.00390625" style="567" customWidth="1"/>
    <col min="22" max="22" width="9.00390625" style="572" customWidth="1"/>
    <col min="23" max="23" width="9.00390625" style="567" customWidth="1"/>
    <col min="24" max="24" width="9.00390625" style="572" customWidth="1"/>
    <col min="25" max="25" width="9.00390625" style="567" customWidth="1"/>
    <col min="26" max="26" width="9.00390625" style="571" customWidth="1"/>
    <col min="27" max="27" width="9.00390625" style="567" customWidth="1"/>
    <col min="28" max="28" width="9.00390625" style="572" customWidth="1"/>
    <col min="29" max="29" width="2.00390625" style="567" customWidth="1"/>
    <col min="30" max="30" width="18.75390625" style="567" customWidth="1"/>
    <col min="31" max="16384" width="9.00390625" style="567" customWidth="1"/>
  </cols>
  <sheetData>
    <row r="2" spans="2:15" ht="14.25">
      <c r="B2" s="568" t="s">
        <v>1363</v>
      </c>
      <c r="H2" s="569"/>
      <c r="I2" s="569"/>
      <c r="J2" s="569"/>
      <c r="K2" s="569"/>
      <c r="L2" s="570"/>
      <c r="M2" s="569"/>
      <c r="N2" s="569"/>
      <c r="O2" s="570"/>
    </row>
    <row r="3" spans="2:30" ht="12.75" thickBot="1">
      <c r="B3" s="574"/>
      <c r="C3" s="574"/>
      <c r="D3" s="574"/>
      <c r="E3" s="574"/>
      <c r="F3" s="574"/>
      <c r="G3" s="574"/>
      <c r="H3" s="574"/>
      <c r="I3" s="574"/>
      <c r="J3" s="574"/>
      <c r="K3" s="574"/>
      <c r="L3" s="575"/>
      <c r="M3" s="574"/>
      <c r="N3" s="574"/>
      <c r="O3" s="575"/>
      <c r="P3" s="576"/>
      <c r="Q3" s="574"/>
      <c r="R3" s="577"/>
      <c r="S3" s="575"/>
      <c r="T3" s="577"/>
      <c r="U3" s="574"/>
      <c r="V3" s="577"/>
      <c r="W3" s="574"/>
      <c r="X3" s="577"/>
      <c r="Y3" s="574"/>
      <c r="Z3" s="576"/>
      <c r="AA3" s="574"/>
      <c r="AB3" s="577"/>
      <c r="AC3" s="574"/>
      <c r="AD3" s="578" t="s">
        <v>285</v>
      </c>
    </row>
    <row r="4" spans="2:30" ht="13.5" customHeight="1" thickTop="1">
      <c r="B4" s="1419" t="s">
        <v>286</v>
      </c>
      <c r="C4" s="1419"/>
      <c r="D4" s="1419" t="s">
        <v>287</v>
      </c>
      <c r="E4" s="1419" t="s">
        <v>288</v>
      </c>
      <c r="F4" s="1419" t="s">
        <v>289</v>
      </c>
      <c r="G4" s="1419" t="s">
        <v>290</v>
      </c>
      <c r="H4" s="1435" t="s">
        <v>291</v>
      </c>
      <c r="I4" s="1428" t="s">
        <v>292</v>
      </c>
      <c r="J4" s="1428"/>
      <c r="K4" s="1428"/>
      <c r="L4" s="1428"/>
      <c r="M4" s="1428"/>
      <c r="N4" s="1428"/>
      <c r="O4" s="1428"/>
      <c r="P4" s="1428"/>
      <c r="Q4" s="1428"/>
      <c r="R4" s="1428"/>
      <c r="S4" s="1428"/>
      <c r="T4" s="1428"/>
      <c r="U4" s="1428"/>
      <c r="V4" s="1428"/>
      <c r="W4" s="1428"/>
      <c r="X4" s="1422" t="s">
        <v>293</v>
      </c>
      <c r="Y4" s="1422"/>
      <c r="Z4" s="1423" t="s">
        <v>294</v>
      </c>
      <c r="AA4" s="1424"/>
      <c r="AB4" s="1429" t="s">
        <v>295</v>
      </c>
      <c r="AC4" s="1419" t="s">
        <v>296</v>
      </c>
      <c r="AD4" s="1419"/>
    </row>
    <row r="5" spans="2:30" ht="12">
      <c r="B5" s="1420"/>
      <c r="C5" s="1420"/>
      <c r="D5" s="1420"/>
      <c r="E5" s="1420"/>
      <c r="F5" s="1420"/>
      <c r="G5" s="1420"/>
      <c r="H5" s="1420"/>
      <c r="I5" s="1434" t="s">
        <v>297</v>
      </c>
      <c r="J5" s="1434"/>
      <c r="K5" s="1434"/>
      <c r="L5" s="1434"/>
      <c r="M5" s="1434" t="s">
        <v>298</v>
      </c>
      <c r="N5" s="1434"/>
      <c r="O5" s="1434"/>
      <c r="P5" s="1430" t="s">
        <v>299</v>
      </c>
      <c r="Q5" s="1431"/>
      <c r="R5" s="1431"/>
      <c r="S5" s="1431"/>
      <c r="T5" s="1431"/>
      <c r="U5" s="1432"/>
      <c r="V5" s="1427" t="s">
        <v>300</v>
      </c>
      <c r="W5" s="1427"/>
      <c r="X5" s="1427"/>
      <c r="Y5" s="1427"/>
      <c r="Z5" s="1425"/>
      <c r="AA5" s="1426"/>
      <c r="AB5" s="1427"/>
      <c r="AC5" s="1420"/>
      <c r="AD5" s="1420"/>
    </row>
    <row r="6" spans="2:30" ht="13.5" customHeight="1">
      <c r="B6" s="1420"/>
      <c r="C6" s="1420"/>
      <c r="D6" s="1420"/>
      <c r="E6" s="1420"/>
      <c r="F6" s="1420"/>
      <c r="G6" s="1420"/>
      <c r="H6" s="1420"/>
      <c r="I6" s="1433" t="s">
        <v>301</v>
      </c>
      <c r="J6" s="1436" t="s">
        <v>302</v>
      </c>
      <c r="K6" s="580"/>
      <c r="L6" s="1437" t="s">
        <v>303</v>
      </c>
      <c r="M6" s="1433" t="s">
        <v>304</v>
      </c>
      <c r="N6" s="1420" t="s">
        <v>305</v>
      </c>
      <c r="O6" s="1434" t="s">
        <v>306</v>
      </c>
      <c r="P6" s="1421" t="s">
        <v>307</v>
      </c>
      <c r="Q6" s="1420" t="s">
        <v>308</v>
      </c>
      <c r="R6" s="1427" t="s">
        <v>309</v>
      </c>
      <c r="S6" s="1427"/>
      <c r="T6" s="1427"/>
      <c r="U6" s="1427"/>
      <c r="V6" s="1427" t="s">
        <v>310</v>
      </c>
      <c r="W6" s="1420" t="s">
        <v>311</v>
      </c>
      <c r="X6" s="1427" t="s">
        <v>283</v>
      </c>
      <c r="Y6" s="1420" t="s">
        <v>284</v>
      </c>
      <c r="Z6" s="1421" t="s">
        <v>312</v>
      </c>
      <c r="AA6" s="1420" t="s">
        <v>313</v>
      </c>
      <c r="AB6" s="1427"/>
      <c r="AC6" s="1420"/>
      <c r="AD6" s="1420"/>
    </row>
    <row r="7" spans="2:30" ht="24">
      <c r="B7" s="1420"/>
      <c r="C7" s="1420"/>
      <c r="D7" s="1420"/>
      <c r="E7" s="1420"/>
      <c r="F7" s="1420"/>
      <c r="G7" s="1420"/>
      <c r="H7" s="1420"/>
      <c r="I7" s="1420"/>
      <c r="J7" s="1420"/>
      <c r="K7" s="581" t="s">
        <v>1346</v>
      </c>
      <c r="L7" s="1434"/>
      <c r="M7" s="1420"/>
      <c r="N7" s="1420"/>
      <c r="O7" s="1434"/>
      <c r="P7" s="1422"/>
      <c r="Q7" s="1420"/>
      <c r="R7" s="579" t="s">
        <v>1347</v>
      </c>
      <c r="S7" s="582" t="s">
        <v>1348</v>
      </c>
      <c r="T7" s="579" t="s">
        <v>1349</v>
      </c>
      <c r="U7" s="583" t="s">
        <v>1348</v>
      </c>
      <c r="V7" s="1427"/>
      <c r="W7" s="1420"/>
      <c r="X7" s="1427"/>
      <c r="Y7" s="1420"/>
      <c r="Z7" s="1422"/>
      <c r="AA7" s="1420"/>
      <c r="AB7" s="1427"/>
      <c r="AC7" s="1420"/>
      <c r="AD7" s="1420"/>
    </row>
    <row r="8" spans="2:30" s="584" customFormat="1" ht="12">
      <c r="B8" s="585"/>
      <c r="C8" s="586"/>
      <c r="D8" s="587"/>
      <c r="E8" s="588"/>
      <c r="F8" s="588"/>
      <c r="G8" s="588"/>
      <c r="H8" s="588"/>
      <c r="I8" s="588"/>
      <c r="J8" s="588"/>
      <c r="K8" s="589"/>
      <c r="L8" s="588"/>
      <c r="M8" s="588"/>
      <c r="N8" s="588"/>
      <c r="O8" s="588"/>
      <c r="P8" s="590"/>
      <c r="Q8" s="588"/>
      <c r="R8" s="591"/>
      <c r="S8" s="592"/>
      <c r="T8" s="593"/>
      <c r="U8" s="594"/>
      <c r="V8" s="590"/>
      <c r="W8" s="588"/>
      <c r="X8" s="595"/>
      <c r="Y8" s="588"/>
      <c r="Z8" s="596">
        <v>81</v>
      </c>
      <c r="AA8" s="588"/>
      <c r="AB8" s="597"/>
      <c r="AC8" s="585"/>
      <c r="AD8" s="586"/>
    </row>
    <row r="9" spans="2:30" s="598" customFormat="1" ht="13.5" customHeight="1">
      <c r="B9" s="1438" t="s">
        <v>151</v>
      </c>
      <c r="C9" s="1439"/>
      <c r="D9" s="599">
        <v>15605</v>
      </c>
      <c r="E9" s="600">
        <f aca="true" t="shared" si="0" ref="E9:K9">SUM(E11,E25)</f>
        <v>13694.1</v>
      </c>
      <c r="F9" s="600">
        <f t="shared" si="0"/>
        <v>462.9</v>
      </c>
      <c r="G9" s="600">
        <f t="shared" si="0"/>
        <v>151.39999999999998</v>
      </c>
      <c r="H9" s="600">
        <f t="shared" si="0"/>
        <v>13078.3</v>
      </c>
      <c r="I9" s="600">
        <f t="shared" si="0"/>
        <v>5691.6</v>
      </c>
      <c r="J9" s="600">
        <f t="shared" si="0"/>
        <v>7386.800000000001</v>
      </c>
      <c r="K9" s="600">
        <f t="shared" si="0"/>
        <v>1001.3</v>
      </c>
      <c r="L9" s="600">
        <f>I9/H9*100</f>
        <v>43.519417661316844</v>
      </c>
      <c r="M9" s="600">
        <f>SUM(M11,M25)</f>
        <v>6524.9</v>
      </c>
      <c r="N9" s="600">
        <f>SUM(N11,N25)</f>
        <v>6553.4</v>
      </c>
      <c r="O9" s="600">
        <f>M9/H9*100</f>
        <v>49.89104088451863</v>
      </c>
      <c r="P9" s="601">
        <f aca="true" t="shared" si="1" ref="P9:V9">SUM(P11,P25)</f>
        <v>7302</v>
      </c>
      <c r="Q9" s="600">
        <f t="shared" si="1"/>
        <v>118.10000000000001</v>
      </c>
      <c r="R9" s="601">
        <f t="shared" si="1"/>
        <v>624</v>
      </c>
      <c r="S9" s="600">
        <f t="shared" si="1"/>
        <v>8.799999999999999</v>
      </c>
      <c r="T9" s="601">
        <f t="shared" si="1"/>
        <v>6678</v>
      </c>
      <c r="U9" s="600">
        <f t="shared" si="1"/>
        <v>109.4</v>
      </c>
      <c r="V9" s="601">
        <f t="shared" si="1"/>
        <v>66</v>
      </c>
      <c r="W9" s="600">
        <v>19.2</v>
      </c>
      <c r="X9" s="601">
        <f>SUM(X11,X25)</f>
        <v>11</v>
      </c>
      <c r="Y9" s="600">
        <f>SUM(Y11,Y25)</f>
        <v>1.5</v>
      </c>
      <c r="Z9" s="601">
        <f>SUM(Z11,Z25)</f>
        <v>550</v>
      </c>
      <c r="AA9" s="600">
        <f>SUM(AA11,AA25)</f>
        <v>0</v>
      </c>
      <c r="AB9" s="601">
        <f>SUM(AB11,AB25)</f>
        <v>89</v>
      </c>
      <c r="AC9" s="1438" t="s">
        <v>151</v>
      </c>
      <c r="AD9" s="1439"/>
    </row>
    <row r="10" spans="2:30" s="602" customFormat="1" ht="13.5" customHeight="1">
      <c r="B10" s="603"/>
      <c r="C10" s="604"/>
      <c r="D10" s="605"/>
      <c r="E10" s="596"/>
      <c r="F10" s="596"/>
      <c r="G10" s="596"/>
      <c r="H10" s="596"/>
      <c r="I10" s="596"/>
      <c r="J10" s="596"/>
      <c r="K10" s="596"/>
      <c r="L10" s="596"/>
      <c r="M10" s="596"/>
      <c r="N10" s="596"/>
      <c r="O10" s="596"/>
      <c r="P10" s="601"/>
      <c r="Q10" s="596"/>
      <c r="R10" s="601"/>
      <c r="S10" s="600"/>
      <c r="T10" s="601"/>
      <c r="U10" s="596"/>
      <c r="V10" s="601"/>
      <c r="W10" s="596"/>
      <c r="X10" s="601"/>
      <c r="Y10" s="596"/>
      <c r="Z10" s="596">
        <v>38</v>
      </c>
      <c r="AA10" s="596"/>
      <c r="AB10" s="601"/>
      <c r="AC10" s="603"/>
      <c r="AD10" s="604"/>
    </row>
    <row r="11" spans="2:30" s="598" customFormat="1" ht="13.5" customHeight="1">
      <c r="B11" s="1438" t="s">
        <v>1350</v>
      </c>
      <c r="C11" s="1439"/>
      <c r="D11" s="606">
        <f aca="true" t="shared" si="2" ref="D11:K11">SUM(D13,D19)</f>
        <v>297</v>
      </c>
      <c r="E11" s="600">
        <f t="shared" si="2"/>
        <v>3777.5</v>
      </c>
      <c r="F11" s="600">
        <f t="shared" si="2"/>
        <v>299.4</v>
      </c>
      <c r="G11" s="600">
        <f t="shared" si="2"/>
        <v>95.6</v>
      </c>
      <c r="H11" s="600">
        <f t="shared" si="2"/>
        <v>3382.5</v>
      </c>
      <c r="I11" s="600">
        <f t="shared" si="2"/>
        <v>2459.9</v>
      </c>
      <c r="J11" s="600">
        <f t="shared" si="2"/>
        <v>922.6</v>
      </c>
      <c r="K11" s="600">
        <f t="shared" si="2"/>
        <v>21.3</v>
      </c>
      <c r="L11" s="600">
        <f>I11/H11*100</f>
        <v>72.72431633407244</v>
      </c>
      <c r="M11" s="600">
        <f>SUM(M13,M19)</f>
        <v>2356.5</v>
      </c>
      <c r="N11" s="600">
        <f>SUM(N13,N19)</f>
        <v>1026</v>
      </c>
      <c r="O11" s="600">
        <f>M11/H11*100</f>
        <v>69.66740576496674</v>
      </c>
      <c r="P11" s="601">
        <f aca="true" t="shared" si="3" ref="P11:AB11">SUM(P13,P19)</f>
        <v>2401</v>
      </c>
      <c r="Q11" s="600">
        <f t="shared" si="3"/>
        <v>65.9</v>
      </c>
      <c r="R11" s="601">
        <f t="shared" si="3"/>
        <v>9</v>
      </c>
      <c r="S11" s="600">
        <f t="shared" si="3"/>
        <v>0.2</v>
      </c>
      <c r="T11" s="601">
        <f t="shared" si="3"/>
        <v>2392</v>
      </c>
      <c r="U11" s="600">
        <f t="shared" si="3"/>
        <v>65.8</v>
      </c>
      <c r="V11" s="601">
        <f t="shared" si="3"/>
        <v>49</v>
      </c>
      <c r="W11" s="600">
        <f t="shared" si="3"/>
        <v>17.9</v>
      </c>
      <c r="X11" s="601">
        <f t="shared" si="3"/>
        <v>0</v>
      </c>
      <c r="Y11" s="600">
        <f t="shared" si="3"/>
        <v>0</v>
      </c>
      <c r="Z11" s="601">
        <f t="shared" si="3"/>
        <v>171</v>
      </c>
      <c r="AA11" s="600">
        <f t="shared" si="3"/>
        <v>0</v>
      </c>
      <c r="AB11" s="601">
        <f t="shared" si="3"/>
        <v>86</v>
      </c>
      <c r="AC11" s="1438" t="s">
        <v>1350</v>
      </c>
      <c r="AD11" s="1439"/>
    </row>
    <row r="12" spans="2:30" s="602" customFormat="1" ht="13.5" customHeight="1">
      <c r="B12" s="603"/>
      <c r="C12" s="604"/>
      <c r="D12" s="605"/>
      <c r="E12" s="596"/>
      <c r="F12" s="596"/>
      <c r="G12" s="596"/>
      <c r="H12" s="596"/>
      <c r="I12" s="596"/>
      <c r="J12" s="596"/>
      <c r="K12" s="596"/>
      <c r="L12" s="596"/>
      <c r="M12" s="596"/>
      <c r="N12" s="596"/>
      <c r="O12" s="596"/>
      <c r="P12" s="601"/>
      <c r="Q12" s="596"/>
      <c r="R12" s="601"/>
      <c r="S12" s="600"/>
      <c r="T12" s="601"/>
      <c r="U12" s="596"/>
      <c r="V12" s="601"/>
      <c r="W12" s="596"/>
      <c r="X12" s="601"/>
      <c r="Y12" s="596"/>
      <c r="Z12" s="596">
        <v>4</v>
      </c>
      <c r="AA12" s="596"/>
      <c r="AB12" s="601"/>
      <c r="AC12" s="603"/>
      <c r="AD12" s="604"/>
    </row>
    <row r="13" spans="2:30" s="598" customFormat="1" ht="13.5" customHeight="1">
      <c r="B13" s="1438" t="s">
        <v>1351</v>
      </c>
      <c r="C13" s="1439"/>
      <c r="D13" s="606">
        <f aca="true" t="shared" si="4" ref="D13:K13">SUM(D15,D17)</f>
        <v>19</v>
      </c>
      <c r="E13" s="600">
        <f t="shared" si="4"/>
        <v>989.9</v>
      </c>
      <c r="F13" s="600">
        <f t="shared" si="4"/>
        <v>84.1</v>
      </c>
      <c r="G13" s="600">
        <f t="shared" si="4"/>
        <v>0</v>
      </c>
      <c r="H13" s="600">
        <f t="shared" si="4"/>
        <v>905.8</v>
      </c>
      <c r="I13" s="600">
        <f t="shared" si="4"/>
        <v>806.6</v>
      </c>
      <c r="J13" s="600">
        <f t="shared" si="4"/>
        <v>99.2</v>
      </c>
      <c r="K13" s="600">
        <f t="shared" si="4"/>
        <v>0</v>
      </c>
      <c r="L13" s="600">
        <f>I13/H13*100</f>
        <v>89.04835504526386</v>
      </c>
      <c r="M13" s="600">
        <f>SUM(M15,M17)</f>
        <v>801.5</v>
      </c>
      <c r="N13" s="600">
        <f>SUM(N15,N17)</f>
        <v>104.3</v>
      </c>
      <c r="O13" s="600">
        <f>M13/H13*100</f>
        <v>88.4853168469861</v>
      </c>
      <c r="P13" s="601">
        <f aca="true" t="shared" si="5" ref="P13:AB13">SUM(P15,P17)</f>
        <v>773</v>
      </c>
      <c r="Q13" s="600">
        <f t="shared" si="5"/>
        <v>26.5</v>
      </c>
      <c r="R13" s="601">
        <f t="shared" si="5"/>
        <v>0</v>
      </c>
      <c r="S13" s="600">
        <f t="shared" si="5"/>
        <v>0</v>
      </c>
      <c r="T13" s="601">
        <f t="shared" si="5"/>
        <v>773</v>
      </c>
      <c r="U13" s="600">
        <f t="shared" si="5"/>
        <v>26.5</v>
      </c>
      <c r="V13" s="601">
        <f t="shared" si="5"/>
        <v>32</v>
      </c>
      <c r="W13" s="600">
        <f t="shared" si="5"/>
        <v>14.2</v>
      </c>
      <c r="X13" s="601">
        <f t="shared" si="5"/>
        <v>0</v>
      </c>
      <c r="Y13" s="600">
        <f t="shared" si="5"/>
        <v>0</v>
      </c>
      <c r="Z13" s="601">
        <f t="shared" si="5"/>
        <v>47</v>
      </c>
      <c r="AA13" s="600">
        <f t="shared" si="5"/>
        <v>0</v>
      </c>
      <c r="AB13" s="601">
        <f t="shared" si="5"/>
        <v>73</v>
      </c>
      <c r="AC13" s="1438" t="s">
        <v>1351</v>
      </c>
      <c r="AD13" s="1439"/>
    </row>
    <row r="14" spans="2:30" s="602" customFormat="1" ht="13.5" customHeight="1">
      <c r="B14" s="603"/>
      <c r="C14" s="604"/>
      <c r="D14" s="605"/>
      <c r="E14" s="596"/>
      <c r="F14" s="596"/>
      <c r="G14" s="596"/>
      <c r="H14" s="596"/>
      <c r="I14" s="596"/>
      <c r="J14" s="596"/>
      <c r="K14" s="596"/>
      <c r="L14" s="607"/>
      <c r="M14" s="596"/>
      <c r="N14" s="596"/>
      <c r="O14" s="596"/>
      <c r="P14" s="601"/>
      <c r="Q14" s="596"/>
      <c r="R14" s="601"/>
      <c r="S14" s="600"/>
      <c r="T14" s="601"/>
      <c r="U14" s="596"/>
      <c r="V14" s="601"/>
      <c r="W14" s="596"/>
      <c r="X14" s="601"/>
      <c r="Y14" s="596"/>
      <c r="Z14" s="596"/>
      <c r="AA14" s="596"/>
      <c r="AB14" s="601"/>
      <c r="AC14" s="603"/>
      <c r="AD14" s="604"/>
    </row>
    <row r="15" spans="2:30" ht="13.5" customHeight="1">
      <c r="B15" s="608"/>
      <c r="C15" s="609" t="s">
        <v>1352</v>
      </c>
      <c r="D15" s="610">
        <v>10</v>
      </c>
      <c r="E15" s="611">
        <v>519.3</v>
      </c>
      <c r="F15" s="611">
        <v>44.5</v>
      </c>
      <c r="G15" s="611">
        <v>0</v>
      </c>
      <c r="H15" s="611">
        <v>474.8</v>
      </c>
      <c r="I15" s="611">
        <v>474.8</v>
      </c>
      <c r="J15" s="611">
        <v>0</v>
      </c>
      <c r="K15" s="611">
        <v>0</v>
      </c>
      <c r="L15" s="611">
        <f>I15/H15*100</f>
        <v>100</v>
      </c>
      <c r="M15" s="611">
        <v>474.8</v>
      </c>
      <c r="N15" s="611">
        <v>0</v>
      </c>
      <c r="O15" s="611">
        <f>M15/H15*100</f>
        <v>100</v>
      </c>
      <c r="P15" s="590">
        <v>440</v>
      </c>
      <c r="Q15" s="611">
        <v>17.5</v>
      </c>
      <c r="R15" s="590">
        <v>0</v>
      </c>
      <c r="S15" s="611">
        <v>0</v>
      </c>
      <c r="T15" s="590">
        <v>440</v>
      </c>
      <c r="U15" s="611">
        <v>17.5</v>
      </c>
      <c r="V15" s="590">
        <v>22</v>
      </c>
      <c r="W15" s="611">
        <v>10.1</v>
      </c>
      <c r="X15" s="590">
        <v>0</v>
      </c>
      <c r="Y15" s="611">
        <v>0</v>
      </c>
      <c r="Z15" s="590">
        <v>37</v>
      </c>
      <c r="AA15" s="611">
        <v>0</v>
      </c>
      <c r="AB15" s="590">
        <v>67</v>
      </c>
      <c r="AC15" s="608"/>
      <c r="AD15" s="609" t="s">
        <v>1352</v>
      </c>
    </row>
    <row r="16" spans="2:30" s="584" customFormat="1" ht="13.5" customHeight="1">
      <c r="B16" s="585"/>
      <c r="C16" s="586"/>
      <c r="D16" s="612"/>
      <c r="E16" s="607"/>
      <c r="F16" s="607"/>
      <c r="G16" s="607"/>
      <c r="H16" s="607"/>
      <c r="I16" s="607"/>
      <c r="J16" s="607"/>
      <c r="K16" s="607"/>
      <c r="L16" s="607"/>
      <c r="M16" s="607"/>
      <c r="N16" s="607"/>
      <c r="O16" s="607"/>
      <c r="P16" s="590"/>
      <c r="Q16" s="607"/>
      <c r="R16" s="590"/>
      <c r="S16" s="611"/>
      <c r="T16" s="590"/>
      <c r="U16" s="607"/>
      <c r="V16" s="590"/>
      <c r="W16" s="607"/>
      <c r="X16" s="590"/>
      <c r="Y16" s="607"/>
      <c r="Z16" s="607">
        <v>4</v>
      </c>
      <c r="AA16" s="607"/>
      <c r="AB16" s="590"/>
      <c r="AC16" s="585"/>
      <c r="AD16" s="586"/>
    </row>
    <row r="17" spans="2:30" ht="13.5" customHeight="1">
      <c r="B17" s="608"/>
      <c r="C17" s="609" t="s">
        <v>1353</v>
      </c>
      <c r="D17" s="610">
        <v>9</v>
      </c>
      <c r="E17" s="611">
        <v>470.6</v>
      </c>
      <c r="F17" s="611">
        <v>39.6</v>
      </c>
      <c r="G17" s="611">
        <v>0</v>
      </c>
      <c r="H17" s="611">
        <v>431</v>
      </c>
      <c r="I17" s="611">
        <v>331.8</v>
      </c>
      <c r="J17" s="611">
        <v>99.2</v>
      </c>
      <c r="K17" s="611">
        <v>0</v>
      </c>
      <c r="L17" s="611">
        <f>I17/H17*100</f>
        <v>76.98375870069606</v>
      </c>
      <c r="M17" s="611">
        <v>326.7</v>
      </c>
      <c r="N17" s="611">
        <v>104.3</v>
      </c>
      <c r="O17" s="611">
        <f>M17/H17*100</f>
        <v>75.80046403712298</v>
      </c>
      <c r="P17" s="590">
        <v>333</v>
      </c>
      <c r="Q17" s="611">
        <v>9</v>
      </c>
      <c r="R17" s="590">
        <v>0</v>
      </c>
      <c r="S17" s="611">
        <v>0</v>
      </c>
      <c r="T17" s="590">
        <v>333</v>
      </c>
      <c r="U17" s="611">
        <v>9</v>
      </c>
      <c r="V17" s="590">
        <v>10</v>
      </c>
      <c r="W17" s="611">
        <v>4.1</v>
      </c>
      <c r="X17" s="590">
        <v>0</v>
      </c>
      <c r="Y17" s="611">
        <v>0</v>
      </c>
      <c r="Z17" s="590">
        <v>10</v>
      </c>
      <c r="AA17" s="611">
        <v>0</v>
      </c>
      <c r="AB17" s="590">
        <v>6</v>
      </c>
      <c r="AC17" s="608"/>
      <c r="AD17" s="609" t="s">
        <v>1353</v>
      </c>
    </row>
    <row r="18" spans="2:30" s="584" customFormat="1" ht="13.5" customHeight="1">
      <c r="B18" s="585"/>
      <c r="C18" s="586"/>
      <c r="D18" s="612"/>
      <c r="E18" s="607"/>
      <c r="F18" s="607"/>
      <c r="G18" s="607"/>
      <c r="H18" s="607"/>
      <c r="I18" s="607"/>
      <c r="J18" s="607"/>
      <c r="K18" s="607"/>
      <c r="L18" s="607"/>
      <c r="M18" s="607"/>
      <c r="N18" s="607"/>
      <c r="O18" s="607"/>
      <c r="P18" s="590"/>
      <c r="Q18" s="607"/>
      <c r="R18" s="590"/>
      <c r="S18" s="611"/>
      <c r="T18" s="590"/>
      <c r="U18" s="607"/>
      <c r="V18" s="590"/>
      <c r="W18" s="607"/>
      <c r="X18" s="590"/>
      <c r="Y18" s="607"/>
      <c r="Z18" s="607">
        <v>34</v>
      </c>
      <c r="AA18" s="607"/>
      <c r="AB18" s="590"/>
      <c r="AC18" s="585"/>
      <c r="AD18" s="586"/>
    </row>
    <row r="19" spans="2:30" s="598" customFormat="1" ht="13.5" customHeight="1">
      <c r="B19" s="1438" t="s">
        <v>1354</v>
      </c>
      <c r="C19" s="1439"/>
      <c r="D19" s="606">
        <f>SUM(D21,D23)</f>
        <v>278</v>
      </c>
      <c r="E19" s="600">
        <f>SUM(E21,E23)</f>
        <v>2787.6</v>
      </c>
      <c r="F19" s="600">
        <v>215.3</v>
      </c>
      <c r="G19" s="600">
        <v>95.6</v>
      </c>
      <c r="H19" s="600">
        <f>SUM(H21,H23)</f>
        <v>2476.7</v>
      </c>
      <c r="I19" s="600">
        <f>SUM(I21,I23)</f>
        <v>1653.3000000000002</v>
      </c>
      <c r="J19" s="600">
        <f>SUM(J21,J23)</f>
        <v>823.4</v>
      </c>
      <c r="K19" s="600">
        <v>21.3</v>
      </c>
      <c r="L19" s="600">
        <f>I19/H19*100</f>
        <v>66.75414866556306</v>
      </c>
      <c r="M19" s="600">
        <f>SUM(M21,M23)</f>
        <v>1555</v>
      </c>
      <c r="N19" s="600">
        <f>SUM(N21,N23)</f>
        <v>921.6999999999999</v>
      </c>
      <c r="O19" s="600">
        <f>M19/H19*100</f>
        <v>62.78515766947955</v>
      </c>
      <c r="P19" s="601">
        <f aca="true" t="shared" si="6" ref="P19:AB19">SUM(P21,P23)</f>
        <v>1628</v>
      </c>
      <c r="Q19" s="600">
        <f t="shared" si="6"/>
        <v>39.4</v>
      </c>
      <c r="R19" s="601">
        <f t="shared" si="6"/>
        <v>9</v>
      </c>
      <c r="S19" s="600">
        <f t="shared" si="6"/>
        <v>0.2</v>
      </c>
      <c r="T19" s="601">
        <f t="shared" si="6"/>
        <v>1619</v>
      </c>
      <c r="U19" s="600">
        <f t="shared" si="6"/>
        <v>39.3</v>
      </c>
      <c r="V19" s="601">
        <f t="shared" si="6"/>
        <v>17</v>
      </c>
      <c r="W19" s="600">
        <f t="shared" si="6"/>
        <v>3.7</v>
      </c>
      <c r="X19" s="601">
        <f t="shared" si="6"/>
        <v>0</v>
      </c>
      <c r="Y19" s="600">
        <f t="shared" si="6"/>
        <v>0</v>
      </c>
      <c r="Z19" s="601">
        <f t="shared" si="6"/>
        <v>124</v>
      </c>
      <c r="AA19" s="600">
        <f t="shared" si="6"/>
        <v>0</v>
      </c>
      <c r="AB19" s="601">
        <f t="shared" si="6"/>
        <v>13</v>
      </c>
      <c r="AC19" s="1438" t="s">
        <v>1354</v>
      </c>
      <c r="AD19" s="1439"/>
    </row>
    <row r="20" spans="2:30" s="602" customFormat="1" ht="13.5" customHeight="1">
      <c r="B20" s="603"/>
      <c r="C20" s="604"/>
      <c r="D20" s="605"/>
      <c r="E20" s="596"/>
      <c r="F20" s="596"/>
      <c r="G20" s="596"/>
      <c r="H20" s="596"/>
      <c r="I20" s="596"/>
      <c r="J20" s="596"/>
      <c r="K20" s="596"/>
      <c r="L20" s="596"/>
      <c r="M20" s="596"/>
      <c r="N20" s="596"/>
      <c r="O20" s="596"/>
      <c r="P20" s="601"/>
      <c r="Q20" s="596"/>
      <c r="R20" s="601"/>
      <c r="S20" s="600"/>
      <c r="T20" s="601"/>
      <c r="U20" s="596"/>
      <c r="V20" s="601"/>
      <c r="W20" s="596"/>
      <c r="X20" s="601"/>
      <c r="Y20" s="596"/>
      <c r="Z20" s="607">
        <v>15</v>
      </c>
      <c r="AA20" s="596"/>
      <c r="AB20" s="601"/>
      <c r="AC20" s="603"/>
      <c r="AD20" s="604"/>
    </row>
    <row r="21" spans="2:30" ht="13.5" customHeight="1">
      <c r="B21" s="608"/>
      <c r="C21" s="609" t="s">
        <v>1355</v>
      </c>
      <c r="D21" s="610">
        <v>43</v>
      </c>
      <c r="E21" s="611">
        <v>990.6</v>
      </c>
      <c r="F21" s="611">
        <v>48.4</v>
      </c>
      <c r="G21" s="611">
        <v>16.7</v>
      </c>
      <c r="H21" s="611">
        <v>925.5</v>
      </c>
      <c r="I21" s="611">
        <v>698.1</v>
      </c>
      <c r="J21" s="611">
        <v>227.4</v>
      </c>
      <c r="K21" s="611">
        <v>2.1</v>
      </c>
      <c r="L21" s="611">
        <f>I21/H21*100</f>
        <v>75.42949756888169</v>
      </c>
      <c r="M21" s="611">
        <v>674.6</v>
      </c>
      <c r="N21" s="611">
        <v>250.9</v>
      </c>
      <c r="O21" s="611">
        <f>M21/H21*100</f>
        <v>72.89032955159374</v>
      </c>
      <c r="P21" s="590">
        <v>635</v>
      </c>
      <c r="Q21" s="611">
        <v>16.9</v>
      </c>
      <c r="R21" s="590">
        <v>4</v>
      </c>
      <c r="S21" s="611">
        <v>0.1</v>
      </c>
      <c r="T21" s="590">
        <v>631</v>
      </c>
      <c r="U21" s="611">
        <v>16.8</v>
      </c>
      <c r="V21" s="590">
        <v>8</v>
      </c>
      <c r="W21" s="611">
        <v>1.7</v>
      </c>
      <c r="X21" s="590">
        <v>0</v>
      </c>
      <c r="Y21" s="611">
        <v>0</v>
      </c>
      <c r="Z21" s="590">
        <v>34</v>
      </c>
      <c r="AA21" s="611">
        <v>0</v>
      </c>
      <c r="AB21" s="590">
        <v>6</v>
      </c>
      <c r="AC21" s="608"/>
      <c r="AD21" s="609" t="s">
        <v>1355</v>
      </c>
    </row>
    <row r="22" spans="2:30" s="584" customFormat="1" ht="13.5" customHeight="1">
      <c r="B22" s="585"/>
      <c r="C22" s="586"/>
      <c r="D22" s="612"/>
      <c r="E22" s="607"/>
      <c r="F22" s="607"/>
      <c r="G22" s="607"/>
      <c r="H22" s="607"/>
      <c r="I22" s="607"/>
      <c r="J22" s="607"/>
      <c r="K22" s="607"/>
      <c r="L22" s="607"/>
      <c r="M22" s="607"/>
      <c r="N22" s="607"/>
      <c r="O22" s="607"/>
      <c r="P22" s="590"/>
      <c r="Q22" s="607"/>
      <c r="R22" s="590"/>
      <c r="S22" s="611"/>
      <c r="T22" s="590"/>
      <c r="U22" s="607"/>
      <c r="V22" s="590"/>
      <c r="W22" s="607"/>
      <c r="X22" s="590"/>
      <c r="Y22" s="607"/>
      <c r="Z22" s="607">
        <v>19</v>
      </c>
      <c r="AA22" s="607"/>
      <c r="AB22" s="590"/>
      <c r="AC22" s="585"/>
      <c r="AD22" s="586"/>
    </row>
    <row r="23" spans="2:30" ht="13.5" customHeight="1">
      <c r="B23" s="608"/>
      <c r="C23" s="609" t="s">
        <v>1356</v>
      </c>
      <c r="D23" s="610">
        <v>235</v>
      </c>
      <c r="E23" s="611">
        <v>1797</v>
      </c>
      <c r="F23" s="611">
        <v>166.8</v>
      </c>
      <c r="G23" s="611">
        <v>79</v>
      </c>
      <c r="H23" s="611">
        <v>1551.2</v>
      </c>
      <c r="I23" s="611">
        <v>955.2</v>
      </c>
      <c r="J23" s="611">
        <v>596</v>
      </c>
      <c r="K23" s="611">
        <v>19.1</v>
      </c>
      <c r="L23" s="611">
        <f>I23/H23*100</f>
        <v>61.57813305827746</v>
      </c>
      <c r="M23" s="611">
        <v>880.4</v>
      </c>
      <c r="N23" s="611">
        <v>670.8</v>
      </c>
      <c r="O23" s="611">
        <f>M23/H23*100</f>
        <v>56.756059824651885</v>
      </c>
      <c r="P23" s="590">
        <v>993</v>
      </c>
      <c r="Q23" s="611">
        <v>22.5</v>
      </c>
      <c r="R23" s="590">
        <v>5</v>
      </c>
      <c r="S23" s="611">
        <v>0.1</v>
      </c>
      <c r="T23" s="590">
        <v>988</v>
      </c>
      <c r="U23" s="611">
        <v>22.5</v>
      </c>
      <c r="V23" s="590">
        <v>9</v>
      </c>
      <c r="W23" s="611">
        <v>2</v>
      </c>
      <c r="X23" s="590">
        <v>0</v>
      </c>
      <c r="Y23" s="611">
        <v>0</v>
      </c>
      <c r="Z23" s="590">
        <v>90</v>
      </c>
      <c r="AA23" s="611">
        <v>0</v>
      </c>
      <c r="AB23" s="590">
        <v>7</v>
      </c>
      <c r="AC23" s="608"/>
      <c r="AD23" s="609" t="s">
        <v>1356</v>
      </c>
    </row>
    <row r="24" spans="2:30" s="584" customFormat="1" ht="13.5" customHeight="1">
      <c r="B24" s="585"/>
      <c r="C24" s="586"/>
      <c r="D24" s="612"/>
      <c r="E24" s="607"/>
      <c r="F24" s="607"/>
      <c r="G24" s="607"/>
      <c r="H24" s="607"/>
      <c r="I24" s="607"/>
      <c r="J24" s="607"/>
      <c r="K24" s="607"/>
      <c r="L24" s="607"/>
      <c r="M24" s="607"/>
      <c r="N24" s="607"/>
      <c r="O24" s="607"/>
      <c r="P24" s="590"/>
      <c r="Q24" s="607"/>
      <c r="R24" s="590"/>
      <c r="S24" s="611"/>
      <c r="T24" s="590"/>
      <c r="U24" s="607"/>
      <c r="V24" s="590"/>
      <c r="W24" s="607"/>
      <c r="X24" s="590"/>
      <c r="Y24" s="607"/>
      <c r="Z24" s="607">
        <v>43</v>
      </c>
      <c r="AA24" s="607"/>
      <c r="AB24" s="590"/>
      <c r="AC24" s="585"/>
      <c r="AD24" s="586"/>
    </row>
    <row r="25" spans="2:30" s="598" customFormat="1" ht="13.5" customHeight="1">
      <c r="B25" s="1438" t="s">
        <v>1357</v>
      </c>
      <c r="C25" s="1439"/>
      <c r="D25" s="606">
        <f>SUM(D27,D33)</f>
        <v>15508</v>
      </c>
      <c r="E25" s="600">
        <v>9916.6</v>
      </c>
      <c r="F25" s="600">
        <v>163.5</v>
      </c>
      <c r="G25" s="600">
        <v>55.8</v>
      </c>
      <c r="H25" s="600">
        <f>SUM(H27,H33)</f>
        <v>9695.8</v>
      </c>
      <c r="I25" s="600">
        <f>SUM(I27,I33)</f>
        <v>3231.7</v>
      </c>
      <c r="J25" s="600">
        <f>SUM(J27,J33)</f>
        <v>6464.200000000001</v>
      </c>
      <c r="K25" s="600">
        <f>SUM(K27,K33)</f>
        <v>980</v>
      </c>
      <c r="L25" s="600">
        <f>I25/H25*100</f>
        <v>33.33092679304441</v>
      </c>
      <c r="M25" s="600">
        <v>4168.4</v>
      </c>
      <c r="N25" s="600">
        <v>5527.4</v>
      </c>
      <c r="O25" s="600">
        <f>M25/H25*100</f>
        <v>42.991810887188265</v>
      </c>
      <c r="P25" s="601">
        <f>SUM(P27,P33)</f>
        <v>4901</v>
      </c>
      <c r="Q25" s="600">
        <v>52.2</v>
      </c>
      <c r="R25" s="601">
        <f>SUM(R27,R33)</f>
        <v>615</v>
      </c>
      <c r="S25" s="600">
        <v>8.6</v>
      </c>
      <c r="T25" s="601">
        <f>SUM(T27,T33)</f>
        <v>4286</v>
      </c>
      <c r="U25" s="600">
        <f>SUM(U27,U33)</f>
        <v>43.6</v>
      </c>
      <c r="V25" s="601">
        <f>SUM(V27,V33)</f>
        <v>17</v>
      </c>
      <c r="W25" s="600">
        <v>1.3</v>
      </c>
      <c r="X25" s="601">
        <f>SUM(X27,X33)</f>
        <v>11</v>
      </c>
      <c r="Y25" s="600">
        <f>SUM(Y27,Y33)</f>
        <v>1.5</v>
      </c>
      <c r="Z25" s="601">
        <f>SUM(Z27,Z33)</f>
        <v>379</v>
      </c>
      <c r="AA25" s="600">
        <f>SUM(AA27,AA33)</f>
        <v>0</v>
      </c>
      <c r="AB25" s="601">
        <f>SUM(AB27,AB33)</f>
        <v>3</v>
      </c>
      <c r="AC25" s="1438" t="s">
        <v>1357</v>
      </c>
      <c r="AD25" s="1439"/>
    </row>
    <row r="26" spans="2:30" s="602" customFormat="1" ht="13.5" customHeight="1">
      <c r="B26" s="603"/>
      <c r="C26" s="604"/>
      <c r="D26" s="605"/>
      <c r="E26" s="596"/>
      <c r="F26" s="596"/>
      <c r="G26" s="596"/>
      <c r="H26" s="596"/>
      <c r="I26" s="596"/>
      <c r="J26" s="596"/>
      <c r="K26" s="596"/>
      <c r="L26" s="596"/>
      <c r="M26" s="596"/>
      <c r="N26" s="596"/>
      <c r="O26" s="596"/>
      <c r="P26" s="601"/>
      <c r="Q26" s="596"/>
      <c r="R26" s="601"/>
      <c r="S26" s="600"/>
      <c r="T26" s="601"/>
      <c r="U26" s="596"/>
      <c r="V26" s="601"/>
      <c r="W26" s="596"/>
      <c r="X26" s="601"/>
      <c r="Y26" s="596"/>
      <c r="Z26" s="596">
        <v>22</v>
      </c>
      <c r="AA26" s="596"/>
      <c r="AB26" s="601"/>
      <c r="AC26" s="603"/>
      <c r="AD26" s="604"/>
    </row>
    <row r="27" spans="2:30" ht="13.5" customHeight="1">
      <c r="B27" s="608"/>
      <c r="C27" s="609" t="s">
        <v>1358</v>
      </c>
      <c r="D27" s="610">
        <f aca="true" t="shared" si="7" ref="D27:K27">SUM(D29,D31)</f>
        <v>2234</v>
      </c>
      <c r="E27" s="611">
        <f t="shared" si="7"/>
        <v>3266.1000000000004</v>
      </c>
      <c r="F27" s="611">
        <f t="shared" si="7"/>
        <v>23.4</v>
      </c>
      <c r="G27" s="611">
        <f t="shared" si="7"/>
        <v>30.200000000000003</v>
      </c>
      <c r="H27" s="611">
        <f t="shared" si="7"/>
        <v>3212</v>
      </c>
      <c r="I27" s="611">
        <f t="shared" si="7"/>
        <v>1688.2</v>
      </c>
      <c r="J27" s="611">
        <f t="shared" si="7"/>
        <v>1523.9</v>
      </c>
      <c r="K27" s="611">
        <f t="shared" si="7"/>
        <v>91.8</v>
      </c>
      <c r="L27" s="611">
        <f>I27/H27*100</f>
        <v>52.55915317559153</v>
      </c>
      <c r="M27" s="611">
        <f>SUM(M29,M31)</f>
        <v>1928.7</v>
      </c>
      <c r="N27" s="611">
        <f>SUM(N29,N31)</f>
        <v>1283.3000000000002</v>
      </c>
      <c r="O27" s="611">
        <f>M27/H27*100</f>
        <v>60.046699875467</v>
      </c>
      <c r="P27" s="590">
        <f aca="true" t="shared" si="8" ref="P27:AB27">SUM(P29,P31)</f>
        <v>1919</v>
      </c>
      <c r="Q27" s="611">
        <f t="shared" si="8"/>
        <v>26.299999999999997</v>
      </c>
      <c r="R27" s="590">
        <f t="shared" si="8"/>
        <v>103</v>
      </c>
      <c r="S27" s="611">
        <f t="shared" si="8"/>
        <v>2.2</v>
      </c>
      <c r="T27" s="590">
        <f t="shared" si="8"/>
        <v>1816</v>
      </c>
      <c r="U27" s="611">
        <f t="shared" si="8"/>
        <v>24.1</v>
      </c>
      <c r="V27" s="590">
        <f t="shared" si="8"/>
        <v>11</v>
      </c>
      <c r="W27" s="611">
        <f t="shared" si="8"/>
        <v>1.1</v>
      </c>
      <c r="X27" s="590">
        <f t="shared" si="8"/>
        <v>3</v>
      </c>
      <c r="Y27" s="611">
        <f t="shared" si="8"/>
        <v>0.4</v>
      </c>
      <c r="Z27" s="590">
        <f t="shared" si="8"/>
        <v>182</v>
      </c>
      <c r="AA27" s="611">
        <f t="shared" si="8"/>
        <v>0</v>
      </c>
      <c r="AB27" s="590">
        <f t="shared" si="8"/>
        <v>3</v>
      </c>
      <c r="AC27" s="608"/>
      <c r="AD27" s="609" t="s">
        <v>1358</v>
      </c>
    </row>
    <row r="28" spans="2:30" s="584" customFormat="1" ht="13.5" customHeight="1">
      <c r="B28" s="585"/>
      <c r="C28" s="586"/>
      <c r="D28" s="612"/>
      <c r="E28" s="607"/>
      <c r="F28" s="607"/>
      <c r="G28" s="607"/>
      <c r="I28" s="607"/>
      <c r="J28" s="607"/>
      <c r="K28" s="607"/>
      <c r="L28" s="607"/>
      <c r="M28" s="607"/>
      <c r="N28" s="607"/>
      <c r="O28" s="607"/>
      <c r="P28" s="590"/>
      <c r="Q28" s="607"/>
      <c r="R28" s="590"/>
      <c r="S28" s="611"/>
      <c r="T28" s="590"/>
      <c r="U28" s="607"/>
      <c r="V28" s="590"/>
      <c r="W28" s="607"/>
      <c r="X28" s="590"/>
      <c r="Y28" s="607"/>
      <c r="Z28" s="607">
        <v>17</v>
      </c>
      <c r="AA28" s="607"/>
      <c r="AB28" s="613"/>
      <c r="AC28" s="585"/>
      <c r="AD28" s="586"/>
    </row>
    <row r="29" spans="2:30" ht="13.5" customHeight="1">
      <c r="B29" s="608"/>
      <c r="C29" s="609" t="s">
        <v>1359</v>
      </c>
      <c r="D29" s="610">
        <v>1087</v>
      </c>
      <c r="E29" s="611">
        <v>1706.2</v>
      </c>
      <c r="F29" s="611">
        <v>11.1</v>
      </c>
      <c r="G29" s="611">
        <v>24.6</v>
      </c>
      <c r="H29" s="611">
        <v>1670</v>
      </c>
      <c r="I29" s="611">
        <v>999.7</v>
      </c>
      <c r="J29" s="611">
        <v>670.4</v>
      </c>
      <c r="K29" s="611">
        <v>26.7</v>
      </c>
      <c r="L29" s="611">
        <f>I29/H29*100</f>
        <v>59.8622754491018</v>
      </c>
      <c r="M29" s="611">
        <v>1141.9</v>
      </c>
      <c r="N29" s="611">
        <v>528.1</v>
      </c>
      <c r="O29" s="611">
        <f>M29/H29*100</f>
        <v>68.37724550898204</v>
      </c>
      <c r="P29" s="590">
        <v>1040</v>
      </c>
      <c r="Q29" s="611">
        <v>15.6</v>
      </c>
      <c r="R29" s="590">
        <v>57</v>
      </c>
      <c r="S29" s="611">
        <v>1.3</v>
      </c>
      <c r="T29" s="590">
        <v>983</v>
      </c>
      <c r="U29" s="611">
        <v>14.3</v>
      </c>
      <c r="V29" s="590">
        <v>10</v>
      </c>
      <c r="W29" s="611">
        <v>0.9</v>
      </c>
      <c r="X29" s="590">
        <v>3</v>
      </c>
      <c r="Y29" s="611">
        <v>0.4</v>
      </c>
      <c r="Z29" s="590">
        <v>115</v>
      </c>
      <c r="AA29" s="611">
        <v>0</v>
      </c>
      <c r="AB29" s="613">
        <v>2</v>
      </c>
      <c r="AC29" s="608"/>
      <c r="AD29" s="609" t="s">
        <v>1359</v>
      </c>
    </row>
    <row r="30" spans="2:30" s="584" customFormat="1" ht="13.5" customHeight="1">
      <c r="B30" s="585"/>
      <c r="C30" s="586"/>
      <c r="D30" s="612"/>
      <c r="E30" s="607"/>
      <c r="F30" s="607"/>
      <c r="G30" s="607"/>
      <c r="H30" s="607"/>
      <c r="I30" s="607"/>
      <c r="J30" s="607"/>
      <c r="K30" s="607"/>
      <c r="L30" s="607"/>
      <c r="M30" s="607"/>
      <c r="N30" s="607"/>
      <c r="O30" s="607"/>
      <c r="P30" s="590"/>
      <c r="Q30" s="607"/>
      <c r="R30" s="590"/>
      <c r="S30" s="611"/>
      <c r="T30" s="590"/>
      <c r="U30" s="607"/>
      <c r="V30" s="590"/>
      <c r="W30" s="607"/>
      <c r="X30" s="590"/>
      <c r="Y30" s="607"/>
      <c r="Z30" s="607">
        <v>5</v>
      </c>
      <c r="AA30" s="607"/>
      <c r="AB30" s="613"/>
      <c r="AC30" s="585"/>
      <c r="AD30" s="586"/>
    </row>
    <row r="31" spans="2:30" ht="13.5" customHeight="1">
      <c r="B31" s="608"/>
      <c r="C31" s="609" t="s">
        <v>1360</v>
      </c>
      <c r="D31" s="610">
        <v>1147</v>
      </c>
      <c r="E31" s="611">
        <v>1559.9</v>
      </c>
      <c r="F31" s="611">
        <v>12.3</v>
      </c>
      <c r="G31" s="611">
        <v>5.6</v>
      </c>
      <c r="H31" s="611">
        <v>1542</v>
      </c>
      <c r="I31" s="611">
        <v>688.5</v>
      </c>
      <c r="J31" s="611">
        <v>853.5</v>
      </c>
      <c r="K31" s="611">
        <v>65.1</v>
      </c>
      <c r="L31" s="611">
        <f>I31/H31*100</f>
        <v>44.64980544747082</v>
      </c>
      <c r="M31" s="611">
        <v>786.8</v>
      </c>
      <c r="N31" s="611">
        <v>755.2</v>
      </c>
      <c r="O31" s="611">
        <f>M31/H31*100</f>
        <v>51.02464332036316</v>
      </c>
      <c r="P31" s="590">
        <v>879</v>
      </c>
      <c r="Q31" s="611">
        <v>10.7</v>
      </c>
      <c r="R31" s="590">
        <v>46</v>
      </c>
      <c r="S31" s="611">
        <v>0.9</v>
      </c>
      <c r="T31" s="590">
        <v>833</v>
      </c>
      <c r="U31" s="611">
        <v>9.8</v>
      </c>
      <c r="V31" s="590">
        <v>1</v>
      </c>
      <c r="W31" s="611">
        <v>0.2</v>
      </c>
      <c r="X31" s="590">
        <v>0</v>
      </c>
      <c r="Y31" s="611">
        <v>0</v>
      </c>
      <c r="Z31" s="590">
        <v>67</v>
      </c>
      <c r="AA31" s="611">
        <v>0</v>
      </c>
      <c r="AB31" s="613">
        <v>1</v>
      </c>
      <c r="AC31" s="608"/>
      <c r="AD31" s="609" t="s">
        <v>1360</v>
      </c>
    </row>
    <row r="32" spans="2:30" s="584" customFormat="1" ht="13.5" customHeight="1">
      <c r="B32" s="585"/>
      <c r="C32" s="586"/>
      <c r="D32" s="612"/>
      <c r="E32" s="607"/>
      <c r="F32" s="607"/>
      <c r="G32" s="607"/>
      <c r="H32" s="607"/>
      <c r="I32" s="607"/>
      <c r="J32" s="607"/>
      <c r="K32" s="607"/>
      <c r="L32" s="607"/>
      <c r="M32" s="607"/>
      <c r="N32" s="607"/>
      <c r="O32" s="607"/>
      <c r="P32" s="590"/>
      <c r="Q32" s="607"/>
      <c r="R32" s="590"/>
      <c r="S32" s="611"/>
      <c r="T32" s="590"/>
      <c r="U32" s="607"/>
      <c r="V32" s="590"/>
      <c r="W32" s="607"/>
      <c r="X32" s="590"/>
      <c r="Y32" s="607"/>
      <c r="Z32" s="607">
        <v>21</v>
      </c>
      <c r="AA32" s="607"/>
      <c r="AB32" s="613"/>
      <c r="AC32" s="585"/>
      <c r="AD32" s="586"/>
    </row>
    <row r="33" spans="2:30" ht="13.5" customHeight="1">
      <c r="B33" s="614"/>
      <c r="C33" s="615" t="s">
        <v>159</v>
      </c>
      <c r="D33" s="616">
        <v>13274</v>
      </c>
      <c r="E33" s="617">
        <v>6650.6</v>
      </c>
      <c r="F33" s="617">
        <v>140.2</v>
      </c>
      <c r="G33" s="617">
        <v>25.5</v>
      </c>
      <c r="H33" s="617">
        <v>6483.8</v>
      </c>
      <c r="I33" s="617">
        <v>1543.5</v>
      </c>
      <c r="J33" s="617">
        <v>4940.3</v>
      </c>
      <c r="K33" s="617">
        <v>888.2</v>
      </c>
      <c r="L33" s="617">
        <f>I33/H33*100</f>
        <v>23.805484438138127</v>
      </c>
      <c r="M33" s="617">
        <v>2239.8</v>
      </c>
      <c r="N33" s="617">
        <v>4244</v>
      </c>
      <c r="O33" s="617">
        <f>M33/H33*100</f>
        <v>34.544557204108706</v>
      </c>
      <c r="P33" s="618">
        <v>2982</v>
      </c>
      <c r="Q33" s="617">
        <v>25.8</v>
      </c>
      <c r="R33" s="618">
        <v>512</v>
      </c>
      <c r="S33" s="617">
        <v>6.3</v>
      </c>
      <c r="T33" s="618">
        <v>2470</v>
      </c>
      <c r="U33" s="617">
        <v>19.5</v>
      </c>
      <c r="V33" s="618">
        <v>6</v>
      </c>
      <c r="W33" s="617">
        <v>0.3</v>
      </c>
      <c r="X33" s="618">
        <v>8</v>
      </c>
      <c r="Y33" s="617">
        <v>1.1</v>
      </c>
      <c r="Z33" s="618">
        <v>197</v>
      </c>
      <c r="AA33" s="617">
        <v>0</v>
      </c>
      <c r="AB33" s="619">
        <v>0</v>
      </c>
      <c r="AC33" s="614"/>
      <c r="AD33" s="615" t="s">
        <v>159</v>
      </c>
    </row>
    <row r="34" ht="12">
      <c r="B34" s="567" t="s">
        <v>1361</v>
      </c>
    </row>
    <row r="35" ht="12">
      <c r="B35" s="567" t="s">
        <v>1362</v>
      </c>
    </row>
  </sheetData>
  <mergeCells count="40">
    <mergeCell ref="B25:C25"/>
    <mergeCell ref="AC9:AD9"/>
    <mergeCell ref="AC11:AD11"/>
    <mergeCell ref="AC13:AD13"/>
    <mergeCell ref="AC19:AD19"/>
    <mergeCell ref="AC25:AD25"/>
    <mergeCell ref="B9:C9"/>
    <mergeCell ref="B11:C11"/>
    <mergeCell ref="B13:C13"/>
    <mergeCell ref="B19:C19"/>
    <mergeCell ref="D4:D7"/>
    <mergeCell ref="E4:E7"/>
    <mergeCell ref="F4:F7"/>
    <mergeCell ref="G4:G7"/>
    <mergeCell ref="M5:O5"/>
    <mergeCell ref="H4:H7"/>
    <mergeCell ref="I6:I7"/>
    <mergeCell ref="J6:J7"/>
    <mergeCell ref="L6:L7"/>
    <mergeCell ref="I5:L5"/>
    <mergeCell ref="P6:P7"/>
    <mergeCell ref="Q6:Q7"/>
    <mergeCell ref="R6:U6"/>
    <mergeCell ref="M6:M7"/>
    <mergeCell ref="N6:N7"/>
    <mergeCell ref="O6:O7"/>
    <mergeCell ref="V6:V7"/>
    <mergeCell ref="W6:W7"/>
    <mergeCell ref="X6:X7"/>
    <mergeCell ref="Y6:Y7"/>
    <mergeCell ref="B4:C7"/>
    <mergeCell ref="AC4:AD7"/>
    <mergeCell ref="Z6:Z7"/>
    <mergeCell ref="Z4:AA5"/>
    <mergeCell ref="AA6:AA7"/>
    <mergeCell ref="X4:Y5"/>
    <mergeCell ref="I4:W4"/>
    <mergeCell ref="AB4:AB7"/>
    <mergeCell ref="P5:U5"/>
    <mergeCell ref="V5:W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11.25390625" style="391" customWidth="1"/>
    <col min="2" max="3" width="3.625" style="391" customWidth="1"/>
    <col min="4" max="4" width="14.625" style="391" customWidth="1"/>
    <col min="5" max="7" width="13.125" style="391" customWidth="1"/>
    <col min="8" max="8" width="3.375" style="391" customWidth="1"/>
    <col min="9" max="9" width="17.75390625" style="391" customWidth="1"/>
    <col min="10" max="12" width="13.125" style="391" customWidth="1"/>
    <col min="13" max="16384" width="9.00390625" style="391" customWidth="1"/>
  </cols>
  <sheetData>
    <row r="1" ht="14.25">
      <c r="B1" s="392" t="s">
        <v>1388</v>
      </c>
    </row>
    <row r="2" spans="9:12" ht="12.75" thickBot="1">
      <c r="I2" s="620"/>
      <c r="J2" s="620"/>
      <c r="L2" s="620" t="s">
        <v>1364</v>
      </c>
    </row>
    <row r="3" spans="2:12" ht="24" customHeight="1" thickTop="1">
      <c r="B3" s="1449" t="s">
        <v>1365</v>
      </c>
      <c r="C3" s="1450"/>
      <c r="D3" s="1451"/>
      <c r="E3" s="621" t="s">
        <v>1366</v>
      </c>
      <c r="F3" s="621">
        <v>54</v>
      </c>
      <c r="G3" s="622">
        <v>55</v>
      </c>
      <c r="H3" s="1452" t="s">
        <v>1365</v>
      </c>
      <c r="I3" s="1451"/>
      <c r="J3" s="621">
        <v>53</v>
      </c>
      <c r="K3" s="621">
        <v>54</v>
      </c>
      <c r="L3" s="23">
        <v>55</v>
      </c>
    </row>
    <row r="4" spans="2:12" ht="16.5" customHeight="1">
      <c r="B4" s="1453"/>
      <c r="C4" s="1454"/>
      <c r="D4" s="1455"/>
      <c r="E4" s="378"/>
      <c r="F4" s="623"/>
      <c r="G4" s="624"/>
      <c r="H4" s="36"/>
      <c r="I4" s="625"/>
      <c r="J4" s="378"/>
      <c r="K4" s="623"/>
      <c r="L4" s="626"/>
    </row>
    <row r="5" spans="2:12" s="627" customFormat="1" ht="15" customHeight="1">
      <c r="B5" s="1447" t="s">
        <v>151</v>
      </c>
      <c r="C5" s="1448"/>
      <c r="D5" s="1441"/>
      <c r="E5" s="628">
        <f>E7+J5</f>
        <v>3293342</v>
      </c>
      <c r="F5" s="629">
        <f>F7+K5</f>
        <v>3606661</v>
      </c>
      <c r="G5" s="629">
        <f>G7+L5</f>
        <v>3598314</v>
      </c>
      <c r="H5" s="1456" t="s">
        <v>1367</v>
      </c>
      <c r="I5" s="1441"/>
      <c r="J5" s="628">
        <f>SUM(J8:J18)</f>
        <v>979464</v>
      </c>
      <c r="K5" s="629">
        <f>SUM(K8:K18)</f>
        <v>1016695</v>
      </c>
      <c r="L5" s="630">
        <f>SUM(L8:L18)</f>
        <v>1019382</v>
      </c>
    </row>
    <row r="6" spans="2:12" s="627" customFormat="1" ht="15" customHeight="1">
      <c r="B6" s="1444"/>
      <c r="C6" s="1445"/>
      <c r="D6" s="1446"/>
      <c r="E6" s="628"/>
      <c r="F6" s="629"/>
      <c r="G6" s="629"/>
      <c r="H6" s="631"/>
      <c r="I6" s="632"/>
      <c r="J6" s="628"/>
      <c r="K6" s="629"/>
      <c r="L6" s="630"/>
    </row>
    <row r="7" spans="2:12" s="627" customFormat="1" ht="15" customHeight="1">
      <c r="B7" s="1447" t="s">
        <v>1368</v>
      </c>
      <c r="C7" s="1448"/>
      <c r="D7" s="1441"/>
      <c r="E7" s="628">
        <v>2313878</v>
      </c>
      <c r="F7" s="629">
        <v>2589966</v>
      </c>
      <c r="G7" s="629">
        <v>2578932</v>
      </c>
      <c r="H7" s="631"/>
      <c r="I7" s="632"/>
      <c r="J7" s="628"/>
      <c r="K7" s="629"/>
      <c r="L7" s="630"/>
    </row>
    <row r="8" spans="2:12" s="633" customFormat="1" ht="15" customHeight="1">
      <c r="B8" s="30"/>
      <c r="C8" s="1440" t="s">
        <v>1369</v>
      </c>
      <c r="D8" s="1441"/>
      <c r="E8" s="634">
        <v>287897</v>
      </c>
      <c r="F8" s="635">
        <v>325333</v>
      </c>
      <c r="G8" s="635">
        <v>331453</v>
      </c>
      <c r="H8" s="41"/>
      <c r="I8" s="625" t="s">
        <v>1370</v>
      </c>
      <c r="J8" s="634">
        <v>3843</v>
      </c>
      <c r="K8" s="635">
        <v>3977</v>
      </c>
      <c r="L8" s="636">
        <v>4112</v>
      </c>
    </row>
    <row r="9" spans="2:12" s="633" customFormat="1" ht="15" customHeight="1">
      <c r="B9" s="30"/>
      <c r="C9" s="1440" t="s">
        <v>1371</v>
      </c>
      <c r="D9" s="1441"/>
      <c r="E9" s="634">
        <v>677894</v>
      </c>
      <c r="F9" s="635">
        <v>706984</v>
      </c>
      <c r="G9" s="635">
        <v>717617</v>
      </c>
      <c r="H9" s="41"/>
      <c r="I9" s="625"/>
      <c r="J9" s="634"/>
      <c r="K9" s="635"/>
      <c r="L9" s="636"/>
    </row>
    <row r="10" spans="2:12" s="17" customFormat="1" ht="15" customHeight="1">
      <c r="B10" s="30"/>
      <c r="C10" s="20"/>
      <c r="D10" s="625" t="s">
        <v>1372</v>
      </c>
      <c r="E10" s="634">
        <v>242730</v>
      </c>
      <c r="F10" s="635">
        <v>254425</v>
      </c>
      <c r="G10" s="635">
        <v>253695</v>
      </c>
      <c r="H10" s="41"/>
      <c r="I10" s="625" t="s">
        <v>1373</v>
      </c>
      <c r="J10" s="634">
        <v>807027</v>
      </c>
      <c r="K10" s="635">
        <v>830205</v>
      </c>
      <c r="L10" s="636">
        <v>829480</v>
      </c>
    </row>
    <row r="11" spans="2:12" s="17" customFormat="1" ht="15" customHeight="1">
      <c r="B11" s="30"/>
      <c r="C11" s="20"/>
      <c r="D11" s="625" t="s">
        <v>1374</v>
      </c>
      <c r="E11" s="634">
        <v>435164</v>
      </c>
      <c r="F11" s="635">
        <v>452559</v>
      </c>
      <c r="G11" s="635">
        <v>463922</v>
      </c>
      <c r="H11" s="41"/>
      <c r="I11" s="625"/>
      <c r="J11" s="634"/>
      <c r="K11" s="635"/>
      <c r="L11" s="636"/>
    </row>
    <row r="12" spans="2:12" s="17" customFormat="1" ht="15" customHeight="1">
      <c r="B12" s="30"/>
      <c r="C12" s="1440" t="s">
        <v>1375</v>
      </c>
      <c r="D12" s="1441"/>
      <c r="E12" s="634">
        <v>1082808</v>
      </c>
      <c r="F12" s="635">
        <v>1310782</v>
      </c>
      <c r="G12" s="635">
        <v>1284741</v>
      </c>
      <c r="H12" s="41"/>
      <c r="I12" s="625" t="s">
        <v>1376</v>
      </c>
      <c r="J12" s="634">
        <v>134410</v>
      </c>
      <c r="K12" s="635">
        <v>144761</v>
      </c>
      <c r="L12" s="636">
        <v>146611</v>
      </c>
    </row>
    <row r="13" spans="2:12" s="17" customFormat="1" ht="15" customHeight="1">
      <c r="B13" s="30"/>
      <c r="C13" s="20"/>
      <c r="D13" s="625" t="s">
        <v>1377</v>
      </c>
      <c r="E13" s="634">
        <v>476801</v>
      </c>
      <c r="F13" s="635">
        <v>517258</v>
      </c>
      <c r="G13" s="635">
        <v>516629</v>
      </c>
      <c r="H13" s="41"/>
      <c r="I13" s="625"/>
      <c r="J13" s="634"/>
      <c r="K13" s="635"/>
      <c r="L13" s="636"/>
    </row>
    <row r="14" spans="2:12" s="17" customFormat="1" ht="15" customHeight="1">
      <c r="B14" s="30"/>
      <c r="C14" s="20"/>
      <c r="D14" s="637" t="s">
        <v>1378</v>
      </c>
      <c r="E14" s="634">
        <v>606007</v>
      </c>
      <c r="F14" s="635">
        <v>793524</v>
      </c>
      <c r="G14" s="635">
        <v>768112</v>
      </c>
      <c r="H14" s="41"/>
      <c r="I14" s="625" t="s">
        <v>1379</v>
      </c>
      <c r="J14" s="634">
        <v>3795</v>
      </c>
      <c r="K14" s="635">
        <v>4394</v>
      </c>
      <c r="L14" s="636">
        <v>4147</v>
      </c>
    </row>
    <row r="15" spans="2:12" s="17" customFormat="1" ht="15" customHeight="1">
      <c r="B15" s="30"/>
      <c r="C15" s="1440" t="s">
        <v>1380</v>
      </c>
      <c r="D15" s="1441"/>
      <c r="E15" s="634">
        <v>19016</v>
      </c>
      <c r="F15" s="635">
        <v>8259</v>
      </c>
      <c r="G15" s="635">
        <v>7930</v>
      </c>
      <c r="H15" s="41"/>
      <c r="I15" s="625"/>
      <c r="J15" s="634"/>
      <c r="K15" s="635"/>
      <c r="L15" s="636"/>
    </row>
    <row r="16" spans="2:12" s="633" customFormat="1" ht="15" customHeight="1">
      <c r="B16" s="30"/>
      <c r="C16" s="1440" t="s">
        <v>1381</v>
      </c>
      <c r="D16" s="1441"/>
      <c r="E16" s="634">
        <v>178385</v>
      </c>
      <c r="F16" s="635">
        <v>181619</v>
      </c>
      <c r="G16" s="635">
        <v>184450</v>
      </c>
      <c r="H16" s="41"/>
      <c r="I16" s="625" t="s">
        <v>1382</v>
      </c>
      <c r="J16" s="634">
        <v>30389</v>
      </c>
      <c r="K16" s="635">
        <v>33358</v>
      </c>
      <c r="L16" s="636">
        <v>35032</v>
      </c>
    </row>
    <row r="17" spans="2:12" s="17" customFormat="1" ht="15" customHeight="1">
      <c r="B17" s="30"/>
      <c r="C17" s="1440" t="s">
        <v>1383</v>
      </c>
      <c r="D17" s="1441"/>
      <c r="E17" s="634">
        <v>64214</v>
      </c>
      <c r="F17" s="635">
        <v>53089</v>
      </c>
      <c r="G17" s="635">
        <v>48447</v>
      </c>
      <c r="H17" s="41"/>
      <c r="I17" s="625"/>
      <c r="J17" s="30"/>
      <c r="K17" s="20"/>
      <c r="L17" s="37"/>
    </row>
    <row r="18" spans="2:12" s="17" customFormat="1" ht="15" customHeight="1">
      <c r="B18" s="30"/>
      <c r="C18" s="1440" t="s">
        <v>1384</v>
      </c>
      <c r="D18" s="1441"/>
      <c r="E18" s="634">
        <v>0</v>
      </c>
      <c r="F18" s="635">
        <v>1</v>
      </c>
      <c r="G18" s="635">
        <v>2</v>
      </c>
      <c r="H18" s="41"/>
      <c r="I18" s="625"/>
      <c r="J18" s="638"/>
      <c r="K18" s="639"/>
      <c r="L18" s="640"/>
    </row>
    <row r="19" spans="2:12" s="17" customFormat="1" ht="15" customHeight="1">
      <c r="B19" s="30"/>
      <c r="C19" s="1440" t="s">
        <v>1385</v>
      </c>
      <c r="D19" s="1441"/>
      <c r="E19" s="634">
        <v>3079</v>
      </c>
      <c r="F19" s="635">
        <v>2853</v>
      </c>
      <c r="G19" s="635">
        <v>2984</v>
      </c>
      <c r="H19" s="41"/>
      <c r="I19" s="37"/>
      <c r="J19" s="30"/>
      <c r="K19" s="20"/>
      <c r="L19" s="37"/>
    </row>
    <row r="20" spans="2:12" s="17" customFormat="1" ht="15" customHeight="1">
      <c r="B20" s="44"/>
      <c r="C20" s="1442" t="s">
        <v>1386</v>
      </c>
      <c r="D20" s="1443"/>
      <c r="E20" s="642">
        <v>585</v>
      </c>
      <c r="F20" s="643">
        <v>1046</v>
      </c>
      <c r="G20" s="643">
        <v>1308</v>
      </c>
      <c r="H20" s="644"/>
      <c r="I20" s="48"/>
      <c r="J20" s="44"/>
      <c r="K20" s="45"/>
      <c r="L20" s="48"/>
    </row>
    <row r="21" ht="15" customHeight="1">
      <c r="B21" s="391" t="s">
        <v>1387</v>
      </c>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9.00390625" defaultRowHeight="13.5"/>
  <cols>
    <col min="1" max="1" width="13.375" style="645" customWidth="1"/>
    <col min="2" max="3" width="12.625" style="645" customWidth="1"/>
    <col min="4" max="4" width="7.625" style="645" customWidth="1"/>
    <col min="5" max="5" width="12.625" style="645" customWidth="1"/>
    <col min="6" max="6" width="7.625" style="645" customWidth="1"/>
    <col min="7" max="7" width="12.625" style="645" customWidth="1"/>
    <col min="8" max="8" width="7.625" style="645" customWidth="1"/>
    <col min="9" max="16384" width="9.00390625" style="645" customWidth="1"/>
  </cols>
  <sheetData>
    <row r="1" spans="1:8" ht="14.25">
      <c r="A1" s="18" t="s">
        <v>1421</v>
      </c>
      <c r="B1" s="17"/>
      <c r="C1" s="17"/>
      <c r="D1" s="17"/>
      <c r="E1" s="17"/>
      <c r="F1" s="17"/>
      <c r="G1" s="17"/>
      <c r="H1" s="17"/>
    </row>
    <row r="2" spans="2:8" ht="13.5">
      <c r="B2" s="17"/>
      <c r="C2" s="17"/>
      <c r="D2" s="17"/>
      <c r="E2" s="17"/>
      <c r="F2" s="17"/>
      <c r="G2" s="17"/>
      <c r="H2" s="17"/>
    </row>
    <row r="3" spans="1:8" ht="15" customHeight="1" thickBot="1">
      <c r="A3" s="17" t="s">
        <v>1389</v>
      </c>
      <c r="B3" s="17"/>
      <c r="C3" s="17"/>
      <c r="D3" s="17"/>
      <c r="E3" s="646"/>
      <c r="F3" s="17"/>
      <c r="G3" s="646"/>
      <c r="H3" s="147" t="s">
        <v>1390</v>
      </c>
    </row>
    <row r="4" spans="1:8" s="646" customFormat="1" ht="12.75" thickTop="1">
      <c r="A4" s="1461" t="s">
        <v>1391</v>
      </c>
      <c r="B4" s="1374" t="s">
        <v>1392</v>
      </c>
      <c r="C4" s="1374" t="s">
        <v>1393</v>
      </c>
      <c r="D4" s="1374" t="s">
        <v>1394</v>
      </c>
      <c r="E4" s="1457" t="s">
        <v>1395</v>
      </c>
      <c r="F4" s="1374" t="s">
        <v>1396</v>
      </c>
      <c r="G4" s="1457" t="s">
        <v>1397</v>
      </c>
      <c r="H4" s="1374" t="s">
        <v>1398</v>
      </c>
    </row>
    <row r="5" spans="1:8" s="646" customFormat="1" ht="16.5" customHeight="1">
      <c r="A5" s="1462"/>
      <c r="B5" s="1460"/>
      <c r="C5" s="1460"/>
      <c r="D5" s="1375"/>
      <c r="E5" s="1458"/>
      <c r="F5" s="1375"/>
      <c r="G5" s="1458"/>
      <c r="H5" s="1459"/>
    </row>
    <row r="6" spans="1:8" s="646" customFormat="1" ht="15.75" customHeight="1">
      <c r="A6" s="1463"/>
      <c r="B6" s="647" t="s">
        <v>1399</v>
      </c>
      <c r="C6" s="647" t="s">
        <v>1400</v>
      </c>
      <c r="D6" s="1376"/>
      <c r="E6" s="648" t="s">
        <v>1401</v>
      </c>
      <c r="F6" s="1376"/>
      <c r="G6" s="648" t="s">
        <v>1402</v>
      </c>
      <c r="H6" s="647" t="s">
        <v>1403</v>
      </c>
    </row>
    <row r="7" spans="1:9" s="646" customFormat="1" ht="15" customHeight="1">
      <c r="A7" s="649" t="s">
        <v>1404</v>
      </c>
      <c r="B7" s="650">
        <v>1241703</v>
      </c>
      <c r="C7" s="651">
        <v>1198074</v>
      </c>
      <c r="D7" s="652">
        <v>96.5</v>
      </c>
      <c r="E7" s="653">
        <v>1260669</v>
      </c>
      <c r="F7" s="654">
        <v>101.5</v>
      </c>
      <c r="G7" s="653">
        <v>1100284</v>
      </c>
      <c r="H7" s="655">
        <v>88.6</v>
      </c>
      <c r="I7" s="656"/>
    </row>
    <row r="8" spans="1:9" s="664" customFormat="1" ht="14.25" customHeight="1">
      <c r="A8" s="657">
        <v>55</v>
      </c>
      <c r="B8" s="658">
        <f>SUM(B10,B17,B24,B30,B40,B44,B48,B54,B63)</f>
        <v>1249764</v>
      </c>
      <c r="C8" s="659">
        <f>SUM(C10,C17,C24,C30,C40,C44,C48,C54,C63)</f>
        <v>1207705</v>
      </c>
      <c r="D8" s="660">
        <v>96.6</v>
      </c>
      <c r="E8" s="659">
        <f>SUM(E10,E17,E24,E30,E40,E44,E48,E54,E63)</f>
        <v>1290304</v>
      </c>
      <c r="F8" s="661">
        <v>103.2</v>
      </c>
      <c r="G8" s="659">
        <f>SUM(G10,G17,G24,G30,G40,G44,G48,G54,G63)</f>
        <v>1117132</v>
      </c>
      <c r="H8" s="662">
        <v>89.4</v>
      </c>
      <c r="I8" s="663"/>
    </row>
    <row r="9" spans="1:9" ht="15" customHeight="1">
      <c r="A9" s="665"/>
      <c r="B9" s="666"/>
      <c r="C9" s="667"/>
      <c r="D9" s="668"/>
      <c r="E9" s="669"/>
      <c r="F9" s="659"/>
      <c r="G9" s="669"/>
      <c r="H9" s="662"/>
      <c r="I9" s="670"/>
    </row>
    <row r="10" spans="1:8" s="664" customFormat="1" ht="15" customHeight="1">
      <c r="A10" s="548" t="s">
        <v>1405</v>
      </c>
      <c r="B10" s="628">
        <f>SUM(B11:B15)</f>
        <v>353688</v>
      </c>
      <c r="C10" s="629">
        <f>SUM(C11:C15)</f>
        <v>350995</v>
      </c>
      <c r="D10" s="660">
        <v>99.2</v>
      </c>
      <c r="E10" s="629">
        <f>SUM(E11:E15)</f>
        <v>398088</v>
      </c>
      <c r="F10" s="661">
        <v>112.6</v>
      </c>
      <c r="G10" s="629">
        <f>SUM(G11:G15)</f>
        <v>333967</v>
      </c>
      <c r="H10" s="662">
        <v>94.4</v>
      </c>
    </row>
    <row r="11" spans="1:11" s="646" customFormat="1" ht="15" customHeight="1">
      <c r="A11" s="671" t="s">
        <v>20</v>
      </c>
      <c r="B11" s="666">
        <v>236453</v>
      </c>
      <c r="C11" s="669">
        <v>235034</v>
      </c>
      <c r="D11" s="668">
        <v>99.4</v>
      </c>
      <c r="E11" s="669">
        <v>272212</v>
      </c>
      <c r="F11" s="672">
        <v>115.1</v>
      </c>
      <c r="G11" s="673">
        <v>228534</v>
      </c>
      <c r="H11" s="674">
        <v>96.7</v>
      </c>
      <c r="I11" s="675"/>
      <c r="J11" s="656"/>
      <c r="K11" s="656"/>
    </row>
    <row r="12" spans="1:11" s="646" customFormat="1" ht="15" customHeight="1">
      <c r="A12" s="671" t="s">
        <v>31</v>
      </c>
      <c r="B12" s="666">
        <v>38515</v>
      </c>
      <c r="C12" s="669">
        <v>37461</v>
      </c>
      <c r="D12" s="668">
        <v>97.3</v>
      </c>
      <c r="E12" s="669">
        <v>39620</v>
      </c>
      <c r="F12" s="672">
        <v>102.9</v>
      </c>
      <c r="G12" s="673">
        <v>30504</v>
      </c>
      <c r="H12" s="674">
        <v>79.2</v>
      </c>
      <c r="I12" s="675"/>
      <c r="J12" s="675"/>
      <c r="K12" s="656"/>
    </row>
    <row r="13" spans="1:11" s="646" customFormat="1" ht="15" customHeight="1">
      <c r="A13" s="671" t="s">
        <v>37</v>
      </c>
      <c r="B13" s="666">
        <v>52797</v>
      </c>
      <c r="C13" s="669">
        <v>52797</v>
      </c>
      <c r="D13" s="668">
        <v>100</v>
      </c>
      <c r="E13" s="669">
        <v>53680</v>
      </c>
      <c r="F13" s="672">
        <v>101.7</v>
      </c>
      <c r="G13" s="673">
        <v>49788</v>
      </c>
      <c r="H13" s="674">
        <v>94.3</v>
      </c>
      <c r="I13" s="675"/>
      <c r="J13" s="675"/>
      <c r="K13" s="656"/>
    </row>
    <row r="14" spans="1:11" s="646" customFormat="1" ht="15" customHeight="1">
      <c r="A14" s="671" t="s">
        <v>45</v>
      </c>
      <c r="B14" s="666">
        <v>14241</v>
      </c>
      <c r="C14" s="669">
        <v>14056</v>
      </c>
      <c r="D14" s="668">
        <v>98.7</v>
      </c>
      <c r="E14" s="669">
        <v>16252</v>
      </c>
      <c r="F14" s="672">
        <v>114.1</v>
      </c>
      <c r="G14" s="673">
        <v>13529</v>
      </c>
      <c r="H14" s="674">
        <v>95</v>
      </c>
      <c r="I14" s="675"/>
      <c r="J14" s="675"/>
      <c r="K14" s="656"/>
    </row>
    <row r="15" spans="1:11" s="646" customFormat="1" ht="15" customHeight="1">
      <c r="A15" s="671" t="s">
        <v>47</v>
      </c>
      <c r="B15" s="666">
        <v>11682</v>
      </c>
      <c r="C15" s="669">
        <v>11647</v>
      </c>
      <c r="D15" s="668">
        <v>99.7</v>
      </c>
      <c r="E15" s="669">
        <v>16324</v>
      </c>
      <c r="F15" s="672">
        <v>139.7</v>
      </c>
      <c r="G15" s="673">
        <v>11612</v>
      </c>
      <c r="H15" s="674">
        <v>99.4</v>
      </c>
      <c r="I15" s="675"/>
      <c r="J15" s="675"/>
      <c r="K15" s="656"/>
    </row>
    <row r="16" spans="1:8" ht="13.5">
      <c r="A16" s="676"/>
      <c r="B16" s="677"/>
      <c r="C16" s="678"/>
      <c r="D16" s="668"/>
      <c r="E16" s="678"/>
      <c r="F16" s="678"/>
      <c r="G16" s="673"/>
      <c r="H16" s="679"/>
    </row>
    <row r="17" spans="1:8" s="664" customFormat="1" ht="15" customHeight="1">
      <c r="A17" s="680" t="s">
        <v>1406</v>
      </c>
      <c r="B17" s="628">
        <f>SUM(B18:B22)</f>
        <v>94781</v>
      </c>
      <c r="C17" s="629">
        <f>SUM(C18:C22)</f>
        <v>93308</v>
      </c>
      <c r="D17" s="660">
        <v>98.4</v>
      </c>
      <c r="E17" s="629">
        <f>SUM(E18:E22)</f>
        <v>100790</v>
      </c>
      <c r="F17" s="660">
        <v>106.3</v>
      </c>
      <c r="G17" s="629">
        <f>SUM(G18:G22)</f>
        <v>89004</v>
      </c>
      <c r="H17" s="681">
        <v>93.9</v>
      </c>
    </row>
    <row r="18" spans="1:8" s="646" customFormat="1" ht="15" customHeight="1">
      <c r="A18" s="682" t="s">
        <v>1407</v>
      </c>
      <c r="B18" s="634">
        <v>41186</v>
      </c>
      <c r="C18" s="635">
        <v>40621</v>
      </c>
      <c r="D18" s="683">
        <v>98.6</v>
      </c>
      <c r="E18" s="635">
        <v>46020</v>
      </c>
      <c r="F18" s="683">
        <v>111.7</v>
      </c>
      <c r="G18" s="673">
        <v>39087</v>
      </c>
      <c r="H18" s="684">
        <v>94.9</v>
      </c>
    </row>
    <row r="19" spans="1:8" s="646" customFormat="1" ht="15" customHeight="1">
      <c r="A19" s="682" t="s">
        <v>1408</v>
      </c>
      <c r="B19" s="634">
        <v>21846</v>
      </c>
      <c r="C19" s="635">
        <v>21846</v>
      </c>
      <c r="D19" s="668">
        <v>100</v>
      </c>
      <c r="E19" s="635">
        <v>23500</v>
      </c>
      <c r="F19" s="683">
        <v>107.6</v>
      </c>
      <c r="G19" s="673">
        <v>21671</v>
      </c>
      <c r="H19" s="684">
        <v>99.2</v>
      </c>
    </row>
    <row r="20" spans="1:8" s="646" customFormat="1" ht="15" customHeight="1">
      <c r="A20" s="682" t="s">
        <v>1409</v>
      </c>
      <c r="B20" s="634">
        <v>9419</v>
      </c>
      <c r="C20" s="635">
        <v>8906</v>
      </c>
      <c r="D20" s="683">
        <v>94.6</v>
      </c>
      <c r="E20" s="635">
        <v>9316</v>
      </c>
      <c r="F20" s="683">
        <v>98.9</v>
      </c>
      <c r="G20" s="673">
        <v>8400</v>
      </c>
      <c r="H20" s="684">
        <v>89.2</v>
      </c>
    </row>
    <row r="21" spans="1:8" s="646" customFormat="1" ht="15" customHeight="1">
      <c r="A21" s="682" t="s">
        <v>1410</v>
      </c>
      <c r="B21" s="634">
        <v>11002</v>
      </c>
      <c r="C21" s="635">
        <v>10936</v>
      </c>
      <c r="D21" s="683">
        <v>99.4</v>
      </c>
      <c r="E21" s="635">
        <v>10994</v>
      </c>
      <c r="F21" s="683">
        <v>99.9</v>
      </c>
      <c r="G21" s="673">
        <v>9896</v>
      </c>
      <c r="H21" s="684">
        <v>89.9</v>
      </c>
    </row>
    <row r="22" spans="1:8" s="646" customFormat="1" ht="15" customHeight="1">
      <c r="A22" s="682" t="s">
        <v>1411</v>
      </c>
      <c r="B22" s="634">
        <v>11328</v>
      </c>
      <c r="C22" s="635">
        <v>10999</v>
      </c>
      <c r="D22" s="668">
        <v>97.1</v>
      </c>
      <c r="E22" s="635">
        <v>10960</v>
      </c>
      <c r="F22" s="683">
        <v>96.8</v>
      </c>
      <c r="G22" s="673">
        <v>9950</v>
      </c>
      <c r="H22" s="684">
        <v>87.8</v>
      </c>
    </row>
    <row r="23" spans="1:8" s="646" customFormat="1" ht="15" customHeight="1">
      <c r="A23" s="682"/>
      <c r="B23" s="634"/>
      <c r="C23" s="678"/>
      <c r="D23" s="678"/>
      <c r="E23" s="678"/>
      <c r="F23" s="685"/>
      <c r="G23" s="673"/>
      <c r="H23" s="686"/>
    </row>
    <row r="24" spans="1:8" s="412" customFormat="1" ht="15" customHeight="1">
      <c r="A24" s="160" t="s">
        <v>1412</v>
      </c>
      <c r="B24" s="628">
        <f>SUM(B25:B29)</f>
        <v>108804</v>
      </c>
      <c r="C24" s="629">
        <f>SUM(C25:C29)</f>
        <v>108533</v>
      </c>
      <c r="D24" s="660">
        <v>99.8</v>
      </c>
      <c r="E24" s="629">
        <f>SUM(E25:E29)</f>
        <v>118350</v>
      </c>
      <c r="F24" s="660">
        <v>108.8</v>
      </c>
      <c r="G24" s="629">
        <f>SUM(G25:G29)</f>
        <v>99127</v>
      </c>
      <c r="H24" s="687">
        <v>91.1</v>
      </c>
    </row>
    <row r="25" spans="1:11" ht="14.25" customHeight="1">
      <c r="A25" s="671" t="s">
        <v>32</v>
      </c>
      <c r="B25" s="688">
        <v>32322</v>
      </c>
      <c r="C25" s="689">
        <v>32290</v>
      </c>
      <c r="D25" s="690">
        <v>99.9</v>
      </c>
      <c r="E25" s="689">
        <v>37070</v>
      </c>
      <c r="F25" s="691">
        <v>114.7</v>
      </c>
      <c r="G25" s="692">
        <v>30965</v>
      </c>
      <c r="H25" s="693">
        <v>95.8</v>
      </c>
      <c r="I25" s="675"/>
      <c r="J25" s="675"/>
      <c r="K25" s="670"/>
    </row>
    <row r="26" spans="1:11" ht="15" customHeight="1">
      <c r="A26" s="671" t="s">
        <v>39</v>
      </c>
      <c r="B26" s="688">
        <v>40695</v>
      </c>
      <c r="C26" s="689">
        <v>40695</v>
      </c>
      <c r="D26" s="690">
        <v>100</v>
      </c>
      <c r="E26" s="689">
        <v>44000</v>
      </c>
      <c r="F26" s="691">
        <v>108.1</v>
      </c>
      <c r="G26" s="692">
        <v>35076</v>
      </c>
      <c r="H26" s="693">
        <v>86.2</v>
      </c>
      <c r="I26" s="675"/>
      <c r="J26" s="675"/>
      <c r="K26" s="670"/>
    </row>
    <row r="27" spans="1:11" ht="15" customHeight="1">
      <c r="A27" s="671" t="s">
        <v>41</v>
      </c>
      <c r="B27" s="688">
        <v>25115</v>
      </c>
      <c r="C27" s="689">
        <v>24919</v>
      </c>
      <c r="D27" s="690">
        <v>99.2</v>
      </c>
      <c r="E27" s="689">
        <v>25950</v>
      </c>
      <c r="F27" s="691">
        <v>103.3</v>
      </c>
      <c r="G27" s="692">
        <v>22830</v>
      </c>
      <c r="H27" s="693">
        <v>90.9</v>
      </c>
      <c r="I27" s="675"/>
      <c r="J27" s="675"/>
      <c r="K27" s="670"/>
    </row>
    <row r="28" spans="1:8" ht="13.5">
      <c r="A28" s="671" t="s">
        <v>1413</v>
      </c>
      <c r="B28" s="688">
        <v>10672</v>
      </c>
      <c r="C28" s="689">
        <v>10629</v>
      </c>
      <c r="D28" s="690">
        <v>99.6</v>
      </c>
      <c r="E28" s="689">
        <v>11330</v>
      </c>
      <c r="F28" s="691">
        <v>106.2</v>
      </c>
      <c r="G28" s="692">
        <v>10256</v>
      </c>
      <c r="H28" s="693">
        <v>96.1</v>
      </c>
    </row>
    <row r="29" spans="1:8" ht="13.5">
      <c r="A29" s="671"/>
      <c r="B29" s="677"/>
      <c r="C29" s="678"/>
      <c r="D29" s="678"/>
      <c r="E29" s="678"/>
      <c r="F29" s="685"/>
      <c r="G29" s="673"/>
      <c r="H29" s="686"/>
    </row>
    <row r="30" spans="1:8" s="664" customFormat="1" ht="15" customHeight="1">
      <c r="A30" s="548" t="s">
        <v>1414</v>
      </c>
      <c r="B30" s="694">
        <f>SUM(B31:B38)</f>
        <v>104153</v>
      </c>
      <c r="C30" s="695">
        <f>SUM(C31:C38)</f>
        <v>84968</v>
      </c>
      <c r="D30" s="660">
        <v>81.6</v>
      </c>
      <c r="E30" s="695">
        <f>SUM(E31:E38)</f>
        <v>87350</v>
      </c>
      <c r="F30" s="660">
        <v>83.9</v>
      </c>
      <c r="G30" s="695">
        <f>SUM(G31:G38)</f>
        <v>78800</v>
      </c>
      <c r="H30" s="662">
        <v>75.7</v>
      </c>
    </row>
    <row r="31" spans="1:11" ht="15" customHeight="1">
      <c r="A31" s="671" t="s">
        <v>27</v>
      </c>
      <c r="B31" s="666">
        <v>42771</v>
      </c>
      <c r="C31" s="669">
        <v>30647</v>
      </c>
      <c r="D31" s="668">
        <v>71.7</v>
      </c>
      <c r="E31" s="669">
        <v>29700</v>
      </c>
      <c r="F31" s="683">
        <v>69.4</v>
      </c>
      <c r="G31" s="673">
        <v>27900</v>
      </c>
      <c r="H31" s="674">
        <v>65.2</v>
      </c>
      <c r="I31" s="675"/>
      <c r="J31" s="670"/>
      <c r="K31" s="670"/>
    </row>
    <row r="32" spans="1:11" ht="15" customHeight="1">
      <c r="A32" s="671" t="s">
        <v>9</v>
      </c>
      <c r="B32" s="666">
        <v>7991</v>
      </c>
      <c r="C32" s="669">
        <v>7905</v>
      </c>
      <c r="D32" s="668">
        <v>98.9</v>
      </c>
      <c r="E32" s="669">
        <v>8000</v>
      </c>
      <c r="F32" s="683">
        <v>100.1</v>
      </c>
      <c r="G32" s="673">
        <v>7568</v>
      </c>
      <c r="H32" s="674">
        <v>94.7</v>
      </c>
      <c r="I32" s="675"/>
      <c r="J32" s="670"/>
      <c r="K32" s="670"/>
    </row>
    <row r="33" spans="1:11" ht="15" customHeight="1">
      <c r="A33" s="671" t="s">
        <v>10</v>
      </c>
      <c r="B33" s="666">
        <v>13094</v>
      </c>
      <c r="C33" s="669">
        <v>12607</v>
      </c>
      <c r="D33" s="668">
        <v>96.3</v>
      </c>
      <c r="E33" s="669">
        <v>14200</v>
      </c>
      <c r="F33" s="683">
        <v>108.4</v>
      </c>
      <c r="G33" s="673">
        <v>11878</v>
      </c>
      <c r="H33" s="674">
        <v>90.7</v>
      </c>
      <c r="I33" s="675"/>
      <c r="J33" s="670"/>
      <c r="K33" s="670"/>
    </row>
    <row r="34" spans="1:11" ht="15" customHeight="1">
      <c r="A34" s="671" t="s">
        <v>12</v>
      </c>
      <c r="B34" s="666">
        <v>8011</v>
      </c>
      <c r="C34" s="669">
        <v>7987</v>
      </c>
      <c r="D34" s="668">
        <v>99.7</v>
      </c>
      <c r="E34" s="669">
        <v>8220</v>
      </c>
      <c r="F34" s="683">
        <v>102.6</v>
      </c>
      <c r="G34" s="673">
        <v>7840</v>
      </c>
      <c r="H34" s="674">
        <v>97.9</v>
      </c>
      <c r="I34" s="675"/>
      <c r="J34" s="670"/>
      <c r="K34" s="670"/>
    </row>
    <row r="35" spans="1:11" ht="15" customHeight="1">
      <c r="A35" s="671" t="s">
        <v>14</v>
      </c>
      <c r="B35" s="666">
        <v>12836</v>
      </c>
      <c r="C35" s="669">
        <v>10230</v>
      </c>
      <c r="D35" s="668">
        <v>79.7</v>
      </c>
      <c r="E35" s="669">
        <v>11080</v>
      </c>
      <c r="F35" s="683">
        <v>86.3</v>
      </c>
      <c r="G35" s="673">
        <v>8412</v>
      </c>
      <c r="H35" s="674">
        <v>65.5</v>
      </c>
      <c r="I35" s="675"/>
      <c r="J35" s="670"/>
      <c r="K35" s="670"/>
    </row>
    <row r="36" spans="1:11" ht="15" customHeight="1">
      <c r="A36" s="671" t="s">
        <v>16</v>
      </c>
      <c r="B36" s="666">
        <v>5273</v>
      </c>
      <c r="C36" s="669">
        <v>3786</v>
      </c>
      <c r="D36" s="668">
        <v>71.8</v>
      </c>
      <c r="E36" s="669">
        <v>3900</v>
      </c>
      <c r="F36" s="683">
        <v>74</v>
      </c>
      <c r="G36" s="673">
        <v>3709</v>
      </c>
      <c r="H36" s="674">
        <v>70.3</v>
      </c>
      <c r="I36" s="675"/>
      <c r="J36" s="670"/>
      <c r="K36" s="670"/>
    </row>
    <row r="37" spans="1:11" ht="15" customHeight="1">
      <c r="A37" s="671" t="s">
        <v>18</v>
      </c>
      <c r="B37" s="666">
        <v>6660</v>
      </c>
      <c r="C37" s="669">
        <v>5160</v>
      </c>
      <c r="D37" s="668">
        <v>77.5</v>
      </c>
      <c r="E37" s="669">
        <v>4990</v>
      </c>
      <c r="F37" s="683">
        <v>74.9</v>
      </c>
      <c r="G37" s="673">
        <v>4955</v>
      </c>
      <c r="H37" s="674">
        <v>74.4</v>
      </c>
      <c r="I37" s="675"/>
      <c r="J37" s="670"/>
      <c r="K37" s="670"/>
    </row>
    <row r="38" spans="1:11" ht="15" customHeight="1">
      <c r="A38" s="671" t="s">
        <v>19</v>
      </c>
      <c r="B38" s="666">
        <v>7517</v>
      </c>
      <c r="C38" s="667">
        <v>6646</v>
      </c>
      <c r="D38" s="668">
        <v>88.4</v>
      </c>
      <c r="E38" s="669">
        <v>7260</v>
      </c>
      <c r="F38" s="683">
        <v>96.6</v>
      </c>
      <c r="G38" s="673">
        <v>6538</v>
      </c>
      <c r="H38" s="674">
        <v>37</v>
      </c>
      <c r="I38" s="675"/>
      <c r="J38" s="670"/>
      <c r="K38" s="670"/>
    </row>
    <row r="39" spans="1:11" ht="15" customHeight="1">
      <c r="A39" s="671"/>
      <c r="B39" s="666"/>
      <c r="C39" s="667"/>
      <c r="D39" s="668"/>
      <c r="E39" s="669"/>
      <c r="F39" s="685"/>
      <c r="G39" s="673"/>
      <c r="H39" s="674"/>
      <c r="I39" s="675"/>
      <c r="J39" s="670"/>
      <c r="K39" s="670"/>
    </row>
    <row r="40" spans="1:11" s="664" customFormat="1" ht="15" customHeight="1">
      <c r="A40" s="548" t="s">
        <v>1415</v>
      </c>
      <c r="B40" s="658">
        <f>SUM(B41:B42)</f>
        <v>114953</v>
      </c>
      <c r="C40" s="659">
        <f>SUM(C41:C42)</f>
        <v>110484</v>
      </c>
      <c r="D40" s="660">
        <v>96.1</v>
      </c>
      <c r="E40" s="659">
        <f>SUM(E41:E42)</f>
        <v>91216</v>
      </c>
      <c r="F40" s="660">
        <v>79.4</v>
      </c>
      <c r="G40" s="659">
        <f>SUM(G41:G42)</f>
        <v>88484</v>
      </c>
      <c r="H40" s="662">
        <v>77</v>
      </c>
      <c r="I40" s="130"/>
      <c r="J40" s="663"/>
      <c r="K40" s="663"/>
    </row>
    <row r="41" spans="1:11" s="646" customFormat="1" ht="15" customHeight="1">
      <c r="A41" s="671" t="s">
        <v>21</v>
      </c>
      <c r="B41" s="666">
        <v>92545</v>
      </c>
      <c r="C41" s="669">
        <v>88076</v>
      </c>
      <c r="D41" s="668">
        <v>95.2</v>
      </c>
      <c r="E41" s="669">
        <v>69366</v>
      </c>
      <c r="F41" s="683">
        <v>75</v>
      </c>
      <c r="G41" s="673">
        <v>68302</v>
      </c>
      <c r="H41" s="674">
        <v>73.8</v>
      </c>
      <c r="I41" s="675"/>
      <c r="J41" s="675"/>
      <c r="K41" s="656"/>
    </row>
    <row r="42" spans="1:11" s="646" customFormat="1" ht="15" customHeight="1">
      <c r="A42" s="671" t="s">
        <v>24</v>
      </c>
      <c r="B42" s="666">
        <v>22408</v>
      </c>
      <c r="C42" s="669">
        <v>22408</v>
      </c>
      <c r="D42" s="668">
        <v>100</v>
      </c>
      <c r="E42" s="669">
        <v>21850</v>
      </c>
      <c r="F42" s="683">
        <v>97.5</v>
      </c>
      <c r="G42" s="673">
        <v>20182</v>
      </c>
      <c r="H42" s="674">
        <v>90.1</v>
      </c>
      <c r="I42" s="675"/>
      <c r="J42" s="675"/>
      <c r="K42" s="656"/>
    </row>
    <row r="43" spans="1:11" ht="15" customHeight="1">
      <c r="A43" s="671"/>
      <c r="B43" s="666"/>
      <c r="C43" s="669"/>
      <c r="D43" s="660"/>
      <c r="E43" s="669"/>
      <c r="F43" s="685"/>
      <c r="G43" s="673"/>
      <c r="H43" s="674"/>
      <c r="I43" s="675"/>
      <c r="J43" s="675"/>
      <c r="K43" s="670"/>
    </row>
    <row r="44" spans="1:11" s="664" customFormat="1" ht="15" customHeight="1">
      <c r="A44" s="548" t="s">
        <v>1416</v>
      </c>
      <c r="B44" s="658">
        <f>SUM(B45:B46)</f>
        <v>64211</v>
      </c>
      <c r="C44" s="659">
        <f>SUM(C45:C46)</f>
        <v>59353</v>
      </c>
      <c r="D44" s="660">
        <v>92.4</v>
      </c>
      <c r="E44" s="659">
        <f>SUM(E45:E46)</f>
        <v>58550</v>
      </c>
      <c r="F44" s="660">
        <v>91.2</v>
      </c>
      <c r="G44" s="659">
        <f>SUM(G45:G46)</f>
        <v>48224</v>
      </c>
      <c r="H44" s="662">
        <v>75.1</v>
      </c>
      <c r="I44" s="130"/>
      <c r="J44" s="130"/>
      <c r="K44" s="663"/>
    </row>
    <row r="45" spans="1:11" s="646" customFormat="1" ht="15" customHeight="1">
      <c r="A45" s="671" t="s">
        <v>43</v>
      </c>
      <c r="B45" s="666">
        <v>36762</v>
      </c>
      <c r="C45" s="669">
        <v>35438</v>
      </c>
      <c r="D45" s="683">
        <v>96.4</v>
      </c>
      <c r="E45" s="669">
        <v>35550</v>
      </c>
      <c r="F45" s="683">
        <v>96.7</v>
      </c>
      <c r="G45" s="673">
        <v>29366</v>
      </c>
      <c r="H45" s="674">
        <v>79.9</v>
      </c>
      <c r="I45" s="675"/>
      <c r="J45" s="675"/>
      <c r="K45" s="656"/>
    </row>
    <row r="46" spans="1:11" s="646" customFormat="1" ht="15" customHeight="1">
      <c r="A46" s="671" t="s">
        <v>22</v>
      </c>
      <c r="B46" s="666">
        <v>27449</v>
      </c>
      <c r="C46" s="667">
        <v>23915</v>
      </c>
      <c r="D46" s="668">
        <v>87.1</v>
      </c>
      <c r="E46" s="669">
        <v>23000</v>
      </c>
      <c r="F46" s="683">
        <v>83.8</v>
      </c>
      <c r="G46" s="673">
        <v>18858</v>
      </c>
      <c r="H46" s="674">
        <v>68.7</v>
      </c>
      <c r="I46" s="675"/>
      <c r="J46" s="675"/>
      <c r="K46" s="656"/>
    </row>
    <row r="47" spans="1:11" ht="15" customHeight="1">
      <c r="A47" s="671"/>
      <c r="B47" s="666"/>
      <c r="C47" s="669"/>
      <c r="D47" s="668"/>
      <c r="E47" s="669"/>
      <c r="F47" s="660"/>
      <c r="G47" s="673"/>
      <c r="H47" s="674"/>
      <c r="I47" s="675"/>
      <c r="J47" s="675"/>
      <c r="K47" s="670"/>
    </row>
    <row r="48" spans="1:11" s="664" customFormat="1" ht="15" customHeight="1">
      <c r="A48" s="548" t="s">
        <v>1417</v>
      </c>
      <c r="B48" s="658">
        <f>SUM(B49:B52)</f>
        <v>74286</v>
      </c>
      <c r="C48" s="659">
        <f>SUM(C49:C52)</f>
        <v>67081</v>
      </c>
      <c r="D48" s="660">
        <v>90.3</v>
      </c>
      <c r="E48" s="659">
        <f>SUM(E49:E52)</f>
        <v>70760</v>
      </c>
      <c r="F48" s="660">
        <v>95.3</v>
      </c>
      <c r="G48" s="659">
        <f>SUM(G49:G52)</f>
        <v>57040</v>
      </c>
      <c r="H48" s="662">
        <v>76.8</v>
      </c>
      <c r="I48" s="130"/>
      <c r="J48" s="130"/>
      <c r="K48" s="663"/>
    </row>
    <row r="49" spans="1:11" s="646" customFormat="1" ht="15" customHeight="1">
      <c r="A49" s="671" t="s">
        <v>35</v>
      </c>
      <c r="B49" s="666">
        <v>33239</v>
      </c>
      <c r="C49" s="669">
        <v>29267</v>
      </c>
      <c r="D49" s="668">
        <v>88.1</v>
      </c>
      <c r="E49" s="669">
        <v>29780</v>
      </c>
      <c r="F49" s="683">
        <v>89.6</v>
      </c>
      <c r="G49" s="673">
        <v>24975</v>
      </c>
      <c r="H49" s="674">
        <v>75.1</v>
      </c>
      <c r="I49" s="675"/>
      <c r="J49" s="675"/>
      <c r="K49" s="656"/>
    </row>
    <row r="50" spans="1:11" s="646" customFormat="1" ht="15" customHeight="1">
      <c r="A50" s="671" t="s">
        <v>26</v>
      </c>
      <c r="B50" s="666">
        <v>12113</v>
      </c>
      <c r="C50" s="669">
        <v>9182</v>
      </c>
      <c r="D50" s="668">
        <v>75.8</v>
      </c>
      <c r="E50" s="669">
        <v>11270</v>
      </c>
      <c r="F50" s="683">
        <v>93</v>
      </c>
      <c r="G50" s="673">
        <v>7283</v>
      </c>
      <c r="H50" s="674">
        <v>60.1</v>
      </c>
      <c r="I50" s="675"/>
      <c r="J50" s="656"/>
      <c r="K50" s="656"/>
    </row>
    <row r="51" spans="1:11" s="646" customFormat="1" ht="15" customHeight="1">
      <c r="A51" s="671" t="s">
        <v>28</v>
      </c>
      <c r="B51" s="666">
        <v>18761</v>
      </c>
      <c r="C51" s="669">
        <v>18612</v>
      </c>
      <c r="D51" s="668">
        <v>99.2</v>
      </c>
      <c r="E51" s="669">
        <v>18980</v>
      </c>
      <c r="F51" s="683">
        <v>101.2</v>
      </c>
      <c r="G51" s="673">
        <v>16258</v>
      </c>
      <c r="H51" s="674">
        <v>86.1</v>
      </c>
      <c r="I51" s="675"/>
      <c r="J51" s="656"/>
      <c r="K51" s="656"/>
    </row>
    <row r="52" spans="1:11" s="646" customFormat="1" ht="15" customHeight="1">
      <c r="A52" s="671" t="s">
        <v>30</v>
      </c>
      <c r="B52" s="666">
        <v>10173</v>
      </c>
      <c r="C52" s="669">
        <v>10020</v>
      </c>
      <c r="D52" s="668">
        <v>98.5</v>
      </c>
      <c r="E52" s="669">
        <v>10730</v>
      </c>
      <c r="F52" s="683">
        <v>105.5</v>
      </c>
      <c r="G52" s="673">
        <v>8524</v>
      </c>
      <c r="H52" s="674">
        <v>83.8</v>
      </c>
      <c r="I52" s="675"/>
      <c r="J52" s="656"/>
      <c r="K52" s="656"/>
    </row>
    <row r="53" spans="1:11" ht="15" customHeight="1">
      <c r="A53" s="671"/>
      <c r="B53" s="666"/>
      <c r="C53" s="669"/>
      <c r="D53" s="668"/>
      <c r="E53" s="669"/>
      <c r="F53" s="685"/>
      <c r="G53" s="673"/>
      <c r="H53" s="674"/>
      <c r="I53" s="675"/>
      <c r="J53" s="670"/>
      <c r="K53" s="670"/>
    </row>
    <row r="54" spans="1:11" s="664" customFormat="1" ht="15" customHeight="1">
      <c r="A54" s="548" t="s">
        <v>1418</v>
      </c>
      <c r="B54" s="658">
        <f>SUM(B55:B61)</f>
        <v>161291</v>
      </c>
      <c r="C54" s="659">
        <f>SUM(C55:C61)</f>
        <v>160095</v>
      </c>
      <c r="D54" s="660">
        <v>99.3</v>
      </c>
      <c r="E54" s="659">
        <f>SUM(E55:E61)</f>
        <v>169575</v>
      </c>
      <c r="F54" s="660">
        <v>105.1</v>
      </c>
      <c r="G54" s="659">
        <f>SUM(G55:G61)</f>
        <v>155014</v>
      </c>
      <c r="H54" s="662">
        <v>96.1</v>
      </c>
      <c r="I54" s="130"/>
      <c r="J54" s="663"/>
      <c r="K54" s="663"/>
    </row>
    <row r="55" spans="1:11" ht="15" customHeight="1">
      <c r="A55" s="671" t="s">
        <v>23</v>
      </c>
      <c r="B55" s="666">
        <v>99570</v>
      </c>
      <c r="C55" s="667">
        <v>98973</v>
      </c>
      <c r="D55" s="668">
        <v>99.4</v>
      </c>
      <c r="E55" s="669">
        <v>100640</v>
      </c>
      <c r="F55" s="678">
        <v>101.1</v>
      </c>
      <c r="G55" s="673">
        <v>95189</v>
      </c>
      <c r="H55" s="674">
        <v>95.6</v>
      </c>
      <c r="I55" s="675"/>
      <c r="J55" s="670"/>
      <c r="K55" s="670"/>
    </row>
    <row r="56" spans="1:11" ht="15" customHeight="1">
      <c r="A56" s="671" t="s">
        <v>36</v>
      </c>
      <c r="B56" s="666">
        <v>13401</v>
      </c>
      <c r="C56" s="667">
        <v>13401</v>
      </c>
      <c r="D56" s="668">
        <v>100</v>
      </c>
      <c r="E56" s="669">
        <v>15200</v>
      </c>
      <c r="F56" s="696">
        <v>113.4</v>
      </c>
      <c r="G56" s="673">
        <v>13342</v>
      </c>
      <c r="H56" s="674">
        <v>99.6</v>
      </c>
      <c r="I56" s="675"/>
      <c r="J56" s="670"/>
      <c r="K56" s="670"/>
    </row>
    <row r="57" spans="1:11" ht="15" customHeight="1">
      <c r="A57" s="671" t="s">
        <v>38</v>
      </c>
      <c r="B57" s="666">
        <v>10496</v>
      </c>
      <c r="C57" s="669">
        <v>10370</v>
      </c>
      <c r="D57" s="668">
        <v>98.8</v>
      </c>
      <c r="E57" s="669">
        <v>10690</v>
      </c>
      <c r="F57" s="678">
        <v>101.8</v>
      </c>
      <c r="G57" s="673">
        <v>10328</v>
      </c>
      <c r="H57" s="674">
        <v>98.4</v>
      </c>
      <c r="I57" s="675"/>
      <c r="J57" s="670"/>
      <c r="K57" s="670"/>
    </row>
    <row r="58" spans="1:11" ht="15" customHeight="1">
      <c r="A58" s="671" t="s">
        <v>40</v>
      </c>
      <c r="B58" s="666">
        <v>8622</v>
      </c>
      <c r="C58" s="669">
        <v>8622</v>
      </c>
      <c r="D58" s="668">
        <v>100</v>
      </c>
      <c r="E58" s="669">
        <v>9020</v>
      </c>
      <c r="F58" s="678">
        <v>104.6</v>
      </c>
      <c r="G58" s="673">
        <v>8301</v>
      </c>
      <c r="H58" s="674">
        <v>96.3</v>
      </c>
      <c r="I58" s="675"/>
      <c r="J58" s="670"/>
      <c r="K58" s="670"/>
    </row>
    <row r="59" spans="1:11" ht="15" customHeight="1">
      <c r="A59" s="671" t="s">
        <v>42</v>
      </c>
      <c r="B59" s="666">
        <v>8456</v>
      </c>
      <c r="C59" s="667">
        <v>8456</v>
      </c>
      <c r="D59" s="668">
        <v>100</v>
      </c>
      <c r="E59" s="669">
        <v>8860</v>
      </c>
      <c r="F59" s="683">
        <v>104.8</v>
      </c>
      <c r="G59" s="673">
        <v>8439</v>
      </c>
      <c r="H59" s="674">
        <v>99.8</v>
      </c>
      <c r="I59" s="675"/>
      <c r="J59" s="670"/>
      <c r="K59" s="670"/>
    </row>
    <row r="60" spans="1:11" ht="15" customHeight="1">
      <c r="A60" s="671" t="s">
        <v>44</v>
      </c>
      <c r="B60" s="666">
        <v>6836</v>
      </c>
      <c r="C60" s="669">
        <v>6641</v>
      </c>
      <c r="D60" s="668">
        <v>97.1</v>
      </c>
      <c r="E60" s="669">
        <v>8200</v>
      </c>
      <c r="F60" s="683">
        <v>120</v>
      </c>
      <c r="G60" s="673">
        <v>6298</v>
      </c>
      <c r="H60" s="674">
        <v>92.1</v>
      </c>
      <c r="I60" s="675"/>
      <c r="J60" s="670"/>
      <c r="K60" s="670"/>
    </row>
    <row r="61" spans="1:11" ht="15" customHeight="1">
      <c r="A61" s="671" t="s">
        <v>46</v>
      </c>
      <c r="B61" s="666">
        <v>13910</v>
      </c>
      <c r="C61" s="669">
        <v>13632</v>
      </c>
      <c r="D61" s="668">
        <v>98</v>
      </c>
      <c r="E61" s="669">
        <v>16965</v>
      </c>
      <c r="F61" s="683">
        <v>122</v>
      </c>
      <c r="G61" s="673">
        <v>13117</v>
      </c>
      <c r="H61" s="674">
        <v>94.3</v>
      </c>
      <c r="I61" s="675"/>
      <c r="J61" s="670"/>
      <c r="K61" s="670"/>
    </row>
    <row r="62" spans="1:11" ht="15" customHeight="1">
      <c r="A62" s="671"/>
      <c r="B62" s="697"/>
      <c r="C62" s="669"/>
      <c r="D62" s="668"/>
      <c r="E62" s="669"/>
      <c r="F62" s="685"/>
      <c r="G62" s="673"/>
      <c r="H62" s="679"/>
      <c r="I62" s="675"/>
      <c r="J62" s="670"/>
      <c r="K62" s="670"/>
    </row>
    <row r="63" spans="1:8" s="664" customFormat="1" ht="15" customHeight="1">
      <c r="A63" s="548" t="s">
        <v>1419</v>
      </c>
      <c r="B63" s="694">
        <f>SUM(B64:B70)</f>
        <v>173597</v>
      </c>
      <c r="C63" s="695">
        <f>SUM(C64:C70)</f>
        <v>172888</v>
      </c>
      <c r="D63" s="660">
        <v>99.6</v>
      </c>
      <c r="E63" s="695">
        <f>SUM(E64:E70)</f>
        <v>195625</v>
      </c>
      <c r="F63" s="660">
        <v>112.7</v>
      </c>
      <c r="G63" s="695">
        <f>SUM(G64:G70)</f>
        <v>167472</v>
      </c>
      <c r="H63" s="662">
        <v>96.5</v>
      </c>
    </row>
    <row r="64" spans="1:11" s="646" customFormat="1" ht="15" customHeight="1">
      <c r="A64" s="671" t="s">
        <v>25</v>
      </c>
      <c r="B64" s="666">
        <v>102676</v>
      </c>
      <c r="C64" s="669">
        <v>102615</v>
      </c>
      <c r="D64" s="668">
        <v>99.9</v>
      </c>
      <c r="E64" s="669">
        <v>113302</v>
      </c>
      <c r="F64" s="683">
        <v>110.3</v>
      </c>
      <c r="G64" s="673">
        <v>100592</v>
      </c>
      <c r="H64" s="674">
        <v>98</v>
      </c>
      <c r="I64" s="675"/>
      <c r="J64" s="656"/>
      <c r="K64" s="656"/>
    </row>
    <row r="65" spans="1:11" s="646" customFormat="1" ht="15" customHeight="1">
      <c r="A65" s="671" t="s">
        <v>33</v>
      </c>
      <c r="B65" s="666">
        <v>8253</v>
      </c>
      <c r="C65" s="669">
        <v>8022</v>
      </c>
      <c r="D65" s="668">
        <v>97.2</v>
      </c>
      <c r="E65" s="669">
        <v>11148</v>
      </c>
      <c r="F65" s="683">
        <v>135.1</v>
      </c>
      <c r="G65" s="673">
        <v>7696</v>
      </c>
      <c r="H65" s="674">
        <v>93.3</v>
      </c>
      <c r="I65" s="675"/>
      <c r="J65" s="656"/>
      <c r="K65" s="656"/>
    </row>
    <row r="66" spans="1:11" s="646" customFormat="1" ht="15" customHeight="1">
      <c r="A66" s="671" t="s">
        <v>34</v>
      </c>
      <c r="B66" s="666">
        <v>19389</v>
      </c>
      <c r="C66" s="669">
        <v>19389</v>
      </c>
      <c r="D66" s="668">
        <v>100</v>
      </c>
      <c r="E66" s="669">
        <v>24350</v>
      </c>
      <c r="F66" s="683">
        <v>125.6</v>
      </c>
      <c r="G66" s="673">
        <v>18982</v>
      </c>
      <c r="H66" s="674">
        <v>97.9</v>
      </c>
      <c r="I66" s="675"/>
      <c r="J66" s="656"/>
      <c r="K66" s="656"/>
    </row>
    <row r="67" spans="1:11" s="646" customFormat="1" ht="15" customHeight="1">
      <c r="A67" s="671" t="s">
        <v>48</v>
      </c>
      <c r="B67" s="666">
        <v>20346</v>
      </c>
      <c r="C67" s="669">
        <v>20000</v>
      </c>
      <c r="D67" s="668">
        <v>98.3</v>
      </c>
      <c r="E67" s="669">
        <v>21486</v>
      </c>
      <c r="F67" s="683">
        <v>105.6</v>
      </c>
      <c r="G67" s="673">
        <v>18027</v>
      </c>
      <c r="H67" s="674">
        <v>88.6</v>
      </c>
      <c r="I67" s="675"/>
      <c r="J67" s="656"/>
      <c r="K67" s="656"/>
    </row>
    <row r="68" spans="1:11" s="646" customFormat="1" ht="15" customHeight="1">
      <c r="A68" s="671" t="s">
        <v>50</v>
      </c>
      <c r="B68" s="666">
        <v>8454</v>
      </c>
      <c r="C68" s="667">
        <v>8412</v>
      </c>
      <c r="D68" s="668">
        <v>99.5</v>
      </c>
      <c r="E68" s="669">
        <v>8708</v>
      </c>
      <c r="F68" s="683">
        <v>103</v>
      </c>
      <c r="G68" s="673">
        <v>7980</v>
      </c>
      <c r="H68" s="674">
        <v>94.4</v>
      </c>
      <c r="I68" s="675"/>
      <c r="J68" s="656"/>
      <c r="K68" s="656"/>
    </row>
    <row r="69" spans="1:11" s="646" customFormat="1" ht="15" customHeight="1">
      <c r="A69" s="671" t="s">
        <v>52</v>
      </c>
      <c r="B69" s="666">
        <v>6372</v>
      </c>
      <c r="C69" s="669">
        <v>6343</v>
      </c>
      <c r="D69" s="668">
        <v>99.5</v>
      </c>
      <c r="E69" s="669">
        <v>6751</v>
      </c>
      <c r="F69" s="683">
        <v>105.9</v>
      </c>
      <c r="G69" s="673">
        <v>6153</v>
      </c>
      <c r="H69" s="674">
        <v>96.6</v>
      </c>
      <c r="I69" s="675"/>
      <c r="J69" s="656"/>
      <c r="K69" s="656"/>
    </row>
    <row r="70" spans="1:11" s="646" customFormat="1" ht="15" customHeight="1">
      <c r="A70" s="698" t="s">
        <v>54</v>
      </c>
      <c r="B70" s="699">
        <v>8107</v>
      </c>
      <c r="C70" s="700">
        <v>8107</v>
      </c>
      <c r="D70" s="701">
        <v>100</v>
      </c>
      <c r="E70" s="700">
        <v>9880</v>
      </c>
      <c r="F70" s="702">
        <v>121.9</v>
      </c>
      <c r="G70" s="703">
        <v>8042</v>
      </c>
      <c r="H70" s="704">
        <v>99.2</v>
      </c>
      <c r="I70" s="675"/>
      <c r="J70" s="656"/>
      <c r="K70" s="656"/>
    </row>
    <row r="71" spans="1:8" ht="13.5">
      <c r="A71" s="17" t="s">
        <v>1420</v>
      </c>
      <c r="B71" s="17"/>
      <c r="C71" s="17"/>
      <c r="D71" s="646"/>
      <c r="E71" s="646"/>
      <c r="F71" s="646"/>
      <c r="G71" s="646"/>
      <c r="H71" s="646"/>
    </row>
    <row r="72" spans="1:8" ht="13.5">
      <c r="A72" s="646"/>
      <c r="B72" s="646"/>
      <c r="C72" s="646"/>
      <c r="D72" s="646"/>
      <c r="E72" s="646"/>
      <c r="F72" s="646"/>
      <c r="G72" s="646"/>
      <c r="H72" s="646"/>
    </row>
    <row r="73" spans="1:8" ht="13.5">
      <c r="A73" s="646"/>
      <c r="B73" s="646"/>
      <c r="C73" s="646"/>
      <c r="D73" s="646"/>
      <c r="E73" s="646"/>
      <c r="F73" s="646"/>
      <c r="G73" s="646"/>
      <c r="H73" s="646"/>
    </row>
    <row r="74" spans="1:8" ht="13.5">
      <c r="A74" s="646"/>
      <c r="B74" s="646"/>
      <c r="C74" s="646"/>
      <c r="D74" s="646"/>
      <c r="E74" s="646"/>
      <c r="F74" s="646"/>
      <c r="G74" s="646"/>
      <c r="H74" s="646"/>
    </row>
    <row r="77" spans="4:8" ht="13.5">
      <c r="D77" s="17"/>
      <c r="E77" s="17"/>
      <c r="F77" s="17"/>
      <c r="G77" s="17"/>
      <c r="H77" s="17"/>
    </row>
  </sheetData>
  <mergeCells count="8">
    <mergeCell ref="A4:A6"/>
    <mergeCell ref="D4:D6"/>
    <mergeCell ref="F4:F6"/>
    <mergeCell ref="E4:E5"/>
    <mergeCell ref="G4:G5"/>
    <mergeCell ref="H4:H5"/>
    <mergeCell ref="B4:B5"/>
    <mergeCell ref="C4:C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X36"/>
  <sheetViews>
    <sheetView workbookViewId="0" topLeftCell="A1">
      <selection activeCell="A1" sqref="A1"/>
    </sheetView>
  </sheetViews>
  <sheetFormatPr defaultColWidth="9.00390625" defaultRowHeight="13.5"/>
  <cols>
    <col min="1" max="1" width="2.625" style="108" customWidth="1"/>
    <col min="2" max="2" width="4.75390625" style="108" customWidth="1"/>
    <col min="3" max="3" width="5.25390625" style="108" customWidth="1"/>
    <col min="4" max="4" width="9.625" style="108" customWidth="1"/>
    <col min="5" max="5" width="10.125" style="108" bestFit="1" customWidth="1"/>
    <col min="6" max="6" width="8.625" style="108" customWidth="1"/>
    <col min="7" max="7" width="9.625" style="108" customWidth="1"/>
    <col min="8" max="9" width="8.625" style="108" customWidth="1"/>
    <col min="10" max="10" width="10.125" style="108" bestFit="1" customWidth="1"/>
    <col min="11" max="11" width="8.625" style="108" customWidth="1"/>
    <col min="12" max="12" width="10.125" style="108" bestFit="1" customWidth="1"/>
    <col min="13" max="13" width="10.625" style="108" customWidth="1"/>
    <col min="14" max="14" width="10.125" style="108" bestFit="1" customWidth="1"/>
    <col min="15" max="22" width="9.125" style="108" bestFit="1" customWidth="1"/>
    <col min="23" max="23" width="9.875" style="108" customWidth="1"/>
    <col min="24" max="16384" width="9.00390625" style="108" customWidth="1"/>
  </cols>
  <sheetData>
    <row r="2" spans="2:5" ht="14.25">
      <c r="B2" s="705" t="s">
        <v>451</v>
      </c>
      <c r="C2" s="706"/>
      <c r="E2" s="707"/>
    </row>
    <row r="3" spans="5:10" ht="12">
      <c r="E3" s="708"/>
      <c r="F3" s="708"/>
      <c r="G3" s="708"/>
      <c r="H3" s="708"/>
      <c r="I3" s="708"/>
      <c r="J3" s="708"/>
    </row>
    <row r="4" spans="2:24" s="709" customFormat="1" ht="12.75" thickBot="1">
      <c r="B4" s="710" t="s">
        <v>428</v>
      </c>
      <c r="C4" s="711"/>
      <c r="D4" s="711"/>
      <c r="E4" s="712"/>
      <c r="F4" s="712"/>
      <c r="G4" s="712"/>
      <c r="H4" s="712"/>
      <c r="I4" s="712"/>
      <c r="J4" s="712"/>
      <c r="K4" s="712"/>
      <c r="L4" s="713"/>
      <c r="O4" s="714"/>
      <c r="P4" s="714"/>
      <c r="V4" s="108"/>
      <c r="W4" s="112" t="s">
        <v>429</v>
      </c>
      <c r="X4" s="108"/>
    </row>
    <row r="5" spans="1:23" ht="13.5" customHeight="1" thickTop="1">
      <c r="A5" s="715"/>
      <c r="B5" s="716"/>
      <c r="C5" s="717"/>
      <c r="D5" s="718"/>
      <c r="E5" s="719" t="s">
        <v>430</v>
      </c>
      <c r="F5" s="720"/>
      <c r="G5" s="720"/>
      <c r="H5" s="720"/>
      <c r="I5" s="720"/>
      <c r="J5" s="721"/>
      <c r="K5" s="722" t="s">
        <v>431</v>
      </c>
      <c r="L5" s="1464" t="s">
        <v>419</v>
      </c>
      <c r="M5" s="1465"/>
      <c r="N5" s="1465"/>
      <c r="O5" s="1466"/>
      <c r="P5" s="723" t="s">
        <v>432</v>
      </c>
      <c r="Q5" s="724"/>
      <c r="R5" s="724"/>
      <c r="S5" s="725"/>
      <c r="T5" s="724" t="s">
        <v>433</v>
      </c>
      <c r="U5" s="724"/>
      <c r="V5" s="725"/>
      <c r="W5" s="1483" t="s">
        <v>434</v>
      </c>
    </row>
    <row r="6" spans="1:23" ht="13.5" customHeight="1">
      <c r="A6" s="715"/>
      <c r="B6" s="1471" t="s">
        <v>435</v>
      </c>
      <c r="C6" s="1472"/>
      <c r="D6" s="729" t="s">
        <v>420</v>
      </c>
      <c r="E6" s="1486" t="s">
        <v>151</v>
      </c>
      <c r="F6" s="1467" t="s">
        <v>421</v>
      </c>
      <c r="G6" s="1481" t="s">
        <v>422</v>
      </c>
      <c r="H6" s="1482"/>
      <c r="I6" s="1479" t="s">
        <v>423</v>
      </c>
      <c r="J6" s="1467" t="s">
        <v>436</v>
      </c>
      <c r="K6" s="729" t="s">
        <v>437</v>
      </c>
      <c r="L6" s="1474" t="s">
        <v>420</v>
      </c>
      <c r="M6" s="1474" t="s">
        <v>421</v>
      </c>
      <c r="N6" s="1474" t="s">
        <v>424</v>
      </c>
      <c r="O6" s="1489" t="s">
        <v>438</v>
      </c>
      <c r="P6" s="1474" t="s">
        <v>425</v>
      </c>
      <c r="Q6" s="1474" t="s">
        <v>439</v>
      </c>
      <c r="R6" s="1492" t="s">
        <v>426</v>
      </c>
      <c r="S6" s="1492" t="s">
        <v>440</v>
      </c>
      <c r="T6" s="1488" t="s">
        <v>420</v>
      </c>
      <c r="U6" s="1491" t="s">
        <v>427</v>
      </c>
      <c r="V6" s="1491" t="s">
        <v>441</v>
      </c>
      <c r="W6" s="1484"/>
    </row>
    <row r="7" spans="1:23" ht="12">
      <c r="A7" s="715"/>
      <c r="B7" s="732"/>
      <c r="C7" s="733"/>
      <c r="D7" s="734"/>
      <c r="E7" s="1487"/>
      <c r="F7" s="1468"/>
      <c r="G7" s="735" t="s">
        <v>442</v>
      </c>
      <c r="H7" s="735" t="s">
        <v>443</v>
      </c>
      <c r="I7" s="1480"/>
      <c r="J7" s="1468"/>
      <c r="K7" s="736" t="s">
        <v>444</v>
      </c>
      <c r="L7" s="1468"/>
      <c r="M7" s="1468"/>
      <c r="N7" s="1468"/>
      <c r="O7" s="1490"/>
      <c r="P7" s="1468"/>
      <c r="Q7" s="1468"/>
      <c r="R7" s="1493"/>
      <c r="S7" s="1493"/>
      <c r="T7" s="1292"/>
      <c r="U7" s="1480"/>
      <c r="V7" s="1480"/>
      <c r="W7" s="1485"/>
    </row>
    <row r="8" spans="1:23" ht="13.5">
      <c r="A8" s="715"/>
      <c r="B8" s="1471"/>
      <c r="C8" s="1473"/>
      <c r="D8" s="737"/>
      <c r="E8" s="738"/>
      <c r="F8" s="739"/>
      <c r="G8" s="739"/>
      <c r="H8" s="739"/>
      <c r="I8" s="740"/>
      <c r="J8" s="739"/>
      <c r="K8" s="728"/>
      <c r="L8" s="739"/>
      <c r="M8" s="739"/>
      <c r="N8" s="739"/>
      <c r="O8" s="741"/>
      <c r="P8" s="739"/>
      <c r="Q8" s="739"/>
      <c r="R8" s="742"/>
      <c r="S8" s="742"/>
      <c r="T8" s="739"/>
      <c r="U8" s="740"/>
      <c r="V8" s="743"/>
      <c r="W8" s="731"/>
    </row>
    <row r="9" spans="1:24" ht="13.5">
      <c r="A9" s="715"/>
      <c r="B9" s="1471" t="s">
        <v>445</v>
      </c>
      <c r="C9" s="1473"/>
      <c r="D9" s="744">
        <f>E9+L9+P9+T9+K9</f>
        <v>210064</v>
      </c>
      <c r="E9" s="745">
        <v>115252</v>
      </c>
      <c r="F9" s="745">
        <v>8152</v>
      </c>
      <c r="G9" s="745">
        <v>73648</v>
      </c>
      <c r="H9" s="745">
        <v>305</v>
      </c>
      <c r="I9" s="745">
        <v>210</v>
      </c>
      <c r="J9" s="745">
        <v>32937</v>
      </c>
      <c r="K9" s="745">
        <v>2279</v>
      </c>
      <c r="L9" s="745">
        <v>83041</v>
      </c>
      <c r="M9" s="745">
        <v>294</v>
      </c>
      <c r="N9" s="745">
        <v>64474</v>
      </c>
      <c r="O9" s="745">
        <v>18273</v>
      </c>
      <c r="P9" s="745">
        <v>4276</v>
      </c>
      <c r="Q9" s="745">
        <v>2013</v>
      </c>
      <c r="R9" s="745">
        <v>2177</v>
      </c>
      <c r="S9" s="745">
        <v>86</v>
      </c>
      <c r="T9" s="745">
        <v>5216</v>
      </c>
      <c r="U9" s="745">
        <v>1363</v>
      </c>
      <c r="V9" s="746">
        <v>3853</v>
      </c>
      <c r="W9" s="727" t="s">
        <v>445</v>
      </c>
      <c r="X9" s="747"/>
    </row>
    <row r="10" spans="1:24" ht="13.5">
      <c r="A10" s="715"/>
      <c r="B10" s="1471">
        <v>47</v>
      </c>
      <c r="C10" s="1473"/>
      <c r="D10" s="744">
        <v>240114</v>
      </c>
      <c r="E10" s="745">
        <v>121364</v>
      </c>
      <c r="F10" s="745">
        <v>8890</v>
      </c>
      <c r="G10" s="745">
        <v>77736</v>
      </c>
      <c r="H10" s="745">
        <v>230</v>
      </c>
      <c r="I10" s="745">
        <v>167</v>
      </c>
      <c r="J10" s="745">
        <v>34341</v>
      </c>
      <c r="K10" s="745">
        <v>2639</v>
      </c>
      <c r="L10" s="745">
        <v>105169</v>
      </c>
      <c r="M10" s="745">
        <v>290</v>
      </c>
      <c r="N10" s="745">
        <v>81583</v>
      </c>
      <c r="O10" s="745">
        <v>23296</v>
      </c>
      <c r="P10" s="745">
        <v>4919</v>
      </c>
      <c r="Q10" s="745">
        <v>2380</v>
      </c>
      <c r="R10" s="745">
        <v>2439</v>
      </c>
      <c r="S10" s="745">
        <v>100</v>
      </c>
      <c r="T10" s="745">
        <v>6023</v>
      </c>
      <c r="U10" s="745">
        <v>2039</v>
      </c>
      <c r="V10" s="746">
        <v>3984</v>
      </c>
      <c r="W10" s="727">
        <v>47</v>
      </c>
      <c r="X10" s="747"/>
    </row>
    <row r="11" spans="1:24" ht="13.5">
      <c r="A11" s="715"/>
      <c r="B11" s="1471">
        <v>48</v>
      </c>
      <c r="C11" s="1473"/>
      <c r="D11" s="744">
        <v>273702</v>
      </c>
      <c r="E11" s="745">
        <v>128688</v>
      </c>
      <c r="F11" s="745">
        <v>9793</v>
      </c>
      <c r="G11" s="745">
        <v>82669</v>
      </c>
      <c r="H11" s="745">
        <v>178</v>
      </c>
      <c r="I11" s="745">
        <v>218</v>
      </c>
      <c r="J11" s="745">
        <v>35830</v>
      </c>
      <c r="K11" s="745">
        <v>2898</v>
      </c>
      <c r="L11" s="745">
        <v>130530</v>
      </c>
      <c r="M11" s="745">
        <v>317</v>
      </c>
      <c r="N11" s="745">
        <v>102909</v>
      </c>
      <c r="O11" s="745">
        <v>27304</v>
      </c>
      <c r="P11" s="745">
        <v>5587</v>
      </c>
      <c r="Q11" s="745">
        <v>2717</v>
      </c>
      <c r="R11" s="745">
        <v>2756</v>
      </c>
      <c r="S11" s="745">
        <v>114</v>
      </c>
      <c r="T11" s="745">
        <v>5999</v>
      </c>
      <c r="U11" s="745">
        <v>2356</v>
      </c>
      <c r="V11" s="746">
        <v>3643</v>
      </c>
      <c r="W11" s="727">
        <v>48</v>
      </c>
      <c r="X11" s="747"/>
    </row>
    <row r="12" spans="1:24" ht="13.5">
      <c r="A12" s="715"/>
      <c r="B12" s="1471">
        <v>49</v>
      </c>
      <c r="C12" s="1473"/>
      <c r="D12" s="744">
        <v>304865</v>
      </c>
      <c r="E12" s="745">
        <v>135758</v>
      </c>
      <c r="F12" s="745">
        <v>11206</v>
      </c>
      <c r="G12" s="745">
        <v>87317</v>
      </c>
      <c r="H12" s="745">
        <v>137</v>
      </c>
      <c r="I12" s="745">
        <v>258</v>
      </c>
      <c r="J12" s="745">
        <v>36840</v>
      </c>
      <c r="K12" s="745">
        <v>3158</v>
      </c>
      <c r="L12" s="745">
        <v>153570</v>
      </c>
      <c r="M12" s="745">
        <v>408</v>
      </c>
      <c r="N12" s="745">
        <v>124184</v>
      </c>
      <c r="O12" s="745">
        <v>28978</v>
      </c>
      <c r="P12" s="745">
        <v>6363</v>
      </c>
      <c r="Q12" s="745">
        <v>3158</v>
      </c>
      <c r="R12" s="745">
        <v>3077</v>
      </c>
      <c r="S12" s="745">
        <v>128</v>
      </c>
      <c r="T12" s="745">
        <v>6016</v>
      </c>
      <c r="U12" s="745">
        <v>2658</v>
      </c>
      <c r="V12" s="746">
        <v>3358</v>
      </c>
      <c r="W12" s="727">
        <v>49</v>
      </c>
      <c r="X12" s="747"/>
    </row>
    <row r="13" spans="1:24" ht="13.5">
      <c r="A13" s="715"/>
      <c r="B13" s="1471">
        <v>50</v>
      </c>
      <c r="C13" s="1473"/>
      <c r="D13" s="744">
        <v>331009</v>
      </c>
      <c r="E13" s="745">
        <v>141430</v>
      </c>
      <c r="F13" s="745">
        <v>12037</v>
      </c>
      <c r="G13" s="745">
        <v>90824</v>
      </c>
      <c r="H13" s="745">
        <v>105</v>
      </c>
      <c r="I13" s="745">
        <v>293</v>
      </c>
      <c r="J13" s="745">
        <v>38171</v>
      </c>
      <c r="K13" s="745">
        <v>3242</v>
      </c>
      <c r="L13" s="745">
        <v>173142</v>
      </c>
      <c r="M13" s="745">
        <v>520</v>
      </c>
      <c r="N13" s="745">
        <v>143700</v>
      </c>
      <c r="O13" s="745">
        <v>28922</v>
      </c>
      <c r="P13" s="745">
        <v>7099</v>
      </c>
      <c r="Q13" s="745">
        <v>3590</v>
      </c>
      <c r="R13" s="745">
        <v>3373</v>
      </c>
      <c r="S13" s="745">
        <v>136</v>
      </c>
      <c r="T13" s="745">
        <v>6096</v>
      </c>
      <c r="U13" s="745">
        <v>2899</v>
      </c>
      <c r="V13" s="746">
        <v>3197</v>
      </c>
      <c r="W13" s="727">
        <v>50</v>
      </c>
      <c r="X13" s="747"/>
    </row>
    <row r="14" spans="1:24" ht="13.5">
      <c r="A14" s="715"/>
      <c r="B14" s="1471">
        <v>51</v>
      </c>
      <c r="C14" s="1473"/>
      <c r="D14" s="744">
        <v>356289</v>
      </c>
      <c r="E14" s="745">
        <v>145819</v>
      </c>
      <c r="F14" s="745">
        <v>12594</v>
      </c>
      <c r="G14" s="745">
        <v>95241</v>
      </c>
      <c r="H14" s="745">
        <v>91</v>
      </c>
      <c r="I14" s="745">
        <v>333</v>
      </c>
      <c r="J14" s="745">
        <v>37560</v>
      </c>
      <c r="K14" s="745">
        <v>3227</v>
      </c>
      <c r="L14" s="745">
        <v>193775</v>
      </c>
      <c r="M14" s="745">
        <v>758</v>
      </c>
      <c r="N14" s="745">
        <v>165869</v>
      </c>
      <c r="O14" s="745">
        <v>27148</v>
      </c>
      <c r="P14" s="745">
        <v>7794</v>
      </c>
      <c r="Q14" s="745">
        <v>3984</v>
      </c>
      <c r="R14" s="745">
        <v>3671</v>
      </c>
      <c r="S14" s="745">
        <v>139</v>
      </c>
      <c r="T14" s="745">
        <v>5674</v>
      </c>
      <c r="U14" s="745">
        <v>2741</v>
      </c>
      <c r="V14" s="746">
        <v>2933</v>
      </c>
      <c r="W14" s="727">
        <v>51</v>
      </c>
      <c r="X14" s="747"/>
    </row>
    <row r="15" spans="1:24" ht="13.5">
      <c r="A15" s="715"/>
      <c r="B15" s="1471">
        <v>52</v>
      </c>
      <c r="C15" s="1473"/>
      <c r="D15" s="744">
        <v>385329</v>
      </c>
      <c r="E15" s="745">
        <v>155587</v>
      </c>
      <c r="F15" s="745">
        <v>12852</v>
      </c>
      <c r="G15" s="745">
        <v>99524</v>
      </c>
      <c r="H15" s="745">
        <v>73</v>
      </c>
      <c r="I15" s="745">
        <v>372</v>
      </c>
      <c r="J15" s="745">
        <v>42766</v>
      </c>
      <c r="K15" s="745">
        <v>3338</v>
      </c>
      <c r="L15" s="745">
        <v>212513</v>
      </c>
      <c r="M15" s="745">
        <v>1033</v>
      </c>
      <c r="N15" s="745">
        <v>185248</v>
      </c>
      <c r="O15" s="745">
        <v>26232</v>
      </c>
      <c r="P15" s="745">
        <v>8489</v>
      </c>
      <c r="Q15" s="745">
        <v>4366</v>
      </c>
      <c r="R15" s="745">
        <v>3972</v>
      </c>
      <c r="S15" s="745">
        <v>151</v>
      </c>
      <c r="T15" s="745">
        <v>5402</v>
      </c>
      <c r="U15" s="745">
        <v>2730</v>
      </c>
      <c r="V15" s="746">
        <v>2672</v>
      </c>
      <c r="W15" s="727">
        <v>52</v>
      </c>
      <c r="X15" s="747"/>
    </row>
    <row r="16" spans="1:24" ht="13.5">
      <c r="A16" s="715"/>
      <c r="B16" s="1471">
        <v>53</v>
      </c>
      <c r="C16" s="1473"/>
      <c r="D16" s="744">
        <v>414872</v>
      </c>
      <c r="E16" s="745">
        <v>165185</v>
      </c>
      <c r="F16" s="745">
        <v>13413</v>
      </c>
      <c r="G16" s="745">
        <v>103046</v>
      </c>
      <c r="H16" s="745">
        <v>62</v>
      </c>
      <c r="I16" s="745">
        <v>396</v>
      </c>
      <c r="J16" s="745">
        <v>48268</v>
      </c>
      <c r="K16" s="745">
        <v>3484</v>
      </c>
      <c r="L16" s="745">
        <v>231831</v>
      </c>
      <c r="M16" s="745">
        <v>1326</v>
      </c>
      <c r="N16" s="745">
        <v>204394</v>
      </c>
      <c r="O16" s="745">
        <v>26111</v>
      </c>
      <c r="P16" s="745">
        <v>9173</v>
      </c>
      <c r="Q16" s="745">
        <v>4769</v>
      </c>
      <c r="R16" s="745">
        <v>4221</v>
      </c>
      <c r="S16" s="745">
        <v>183</v>
      </c>
      <c r="T16" s="745">
        <v>5199</v>
      </c>
      <c r="U16" s="745">
        <v>2731</v>
      </c>
      <c r="V16" s="746">
        <v>2468</v>
      </c>
      <c r="W16" s="727">
        <v>53</v>
      </c>
      <c r="X16" s="747"/>
    </row>
    <row r="17" spans="1:24" ht="13.5">
      <c r="A17" s="715"/>
      <c r="B17" s="1471">
        <v>54</v>
      </c>
      <c r="C17" s="1473"/>
      <c r="D17" s="744">
        <v>445298</v>
      </c>
      <c r="E17" s="745">
        <v>174750</v>
      </c>
      <c r="F17" s="745">
        <v>14403</v>
      </c>
      <c r="G17" s="745">
        <v>106269</v>
      </c>
      <c r="H17" s="745">
        <v>53</v>
      </c>
      <c r="I17" s="745">
        <v>429</v>
      </c>
      <c r="J17" s="745">
        <v>53596</v>
      </c>
      <c r="K17" s="745">
        <v>3598</v>
      </c>
      <c r="L17" s="745">
        <v>252184</v>
      </c>
      <c r="M17" s="745">
        <v>1635</v>
      </c>
      <c r="N17" s="745">
        <v>225475</v>
      </c>
      <c r="O17" s="745">
        <v>25074</v>
      </c>
      <c r="P17" s="745">
        <v>9614</v>
      </c>
      <c r="Q17" s="745">
        <v>5129</v>
      </c>
      <c r="R17" s="745">
        <v>4280</v>
      </c>
      <c r="S17" s="745">
        <v>205</v>
      </c>
      <c r="T17" s="745">
        <v>5152</v>
      </c>
      <c r="U17" s="745">
        <v>2805</v>
      </c>
      <c r="V17" s="746">
        <v>2347</v>
      </c>
      <c r="W17" s="727">
        <v>54</v>
      </c>
      <c r="X17" s="747"/>
    </row>
    <row r="18" spans="1:24" ht="13.5">
      <c r="A18" s="715"/>
      <c r="B18" s="1471">
        <v>55</v>
      </c>
      <c r="C18" s="1473"/>
      <c r="D18" s="744">
        <v>472045</v>
      </c>
      <c r="E18" s="745">
        <v>183533</v>
      </c>
      <c r="F18" s="745">
        <v>15334</v>
      </c>
      <c r="G18" s="745">
        <v>108071</v>
      </c>
      <c r="H18" s="745">
        <v>35</v>
      </c>
      <c r="I18" s="745">
        <v>467</v>
      </c>
      <c r="J18" s="745">
        <v>59626</v>
      </c>
      <c r="K18" s="745">
        <v>3638</v>
      </c>
      <c r="L18" s="745">
        <v>269044</v>
      </c>
      <c r="M18" s="745">
        <v>1904</v>
      </c>
      <c r="N18" s="745">
        <v>241584</v>
      </c>
      <c r="O18" s="745">
        <v>25556</v>
      </c>
      <c r="P18" s="745">
        <v>10328</v>
      </c>
      <c r="Q18" s="745">
        <v>5490</v>
      </c>
      <c r="R18" s="745">
        <v>4609</v>
      </c>
      <c r="S18" s="745">
        <v>229</v>
      </c>
      <c r="T18" s="745">
        <v>5502</v>
      </c>
      <c r="U18" s="745">
        <v>2985</v>
      </c>
      <c r="V18" s="746">
        <v>2517</v>
      </c>
      <c r="W18" s="727">
        <v>55</v>
      </c>
      <c r="X18" s="747"/>
    </row>
    <row r="19" spans="1:24" s="753" customFormat="1" ht="11.25">
      <c r="A19" s="748"/>
      <c r="B19" s="1469">
        <v>56</v>
      </c>
      <c r="C19" s="1470"/>
      <c r="D19" s="750">
        <v>490695</v>
      </c>
      <c r="E19" s="751">
        <f aca="true" t="shared" si="0" ref="E19:V19">SUM(E21:E22)</f>
        <v>190794</v>
      </c>
      <c r="F19" s="751">
        <f t="shared" si="0"/>
        <v>15547</v>
      </c>
      <c r="G19" s="751">
        <f t="shared" si="0"/>
        <v>107463</v>
      </c>
      <c r="H19" s="751">
        <f t="shared" si="0"/>
        <v>11</v>
      </c>
      <c r="I19" s="751">
        <f t="shared" si="0"/>
        <v>434</v>
      </c>
      <c r="J19" s="751">
        <f t="shared" si="0"/>
        <v>67339</v>
      </c>
      <c r="K19" s="751">
        <f t="shared" si="0"/>
        <v>3747</v>
      </c>
      <c r="L19" s="751">
        <f t="shared" si="0"/>
        <v>279546</v>
      </c>
      <c r="M19" s="751">
        <f t="shared" si="0"/>
        <v>1986</v>
      </c>
      <c r="N19" s="751">
        <f t="shared" si="0"/>
        <v>252269</v>
      </c>
      <c r="O19" s="751">
        <f t="shared" si="0"/>
        <v>25291</v>
      </c>
      <c r="P19" s="751">
        <f t="shared" si="0"/>
        <v>10653</v>
      </c>
      <c r="Q19" s="751">
        <f t="shared" si="0"/>
        <v>5705</v>
      </c>
      <c r="R19" s="751">
        <f t="shared" si="0"/>
        <v>4687</v>
      </c>
      <c r="S19" s="751">
        <f t="shared" si="0"/>
        <v>261</v>
      </c>
      <c r="T19" s="751">
        <f t="shared" si="0"/>
        <v>5955</v>
      </c>
      <c r="U19" s="751">
        <f t="shared" si="0"/>
        <v>3228</v>
      </c>
      <c r="V19" s="751">
        <f t="shared" si="0"/>
        <v>2727</v>
      </c>
      <c r="W19" s="749">
        <v>56</v>
      </c>
      <c r="X19" s="752"/>
    </row>
    <row r="20" spans="1:23" ht="6" customHeight="1">
      <c r="A20" s="715"/>
      <c r="B20" s="727"/>
      <c r="C20" s="754"/>
      <c r="D20" s="744"/>
      <c r="E20" s="745"/>
      <c r="F20" s="745"/>
      <c r="G20" s="745"/>
      <c r="H20" s="745"/>
      <c r="I20" s="745"/>
      <c r="J20" s="745"/>
      <c r="K20" s="745"/>
      <c r="L20" s="751"/>
      <c r="M20" s="745"/>
      <c r="N20" s="745"/>
      <c r="O20" s="745"/>
      <c r="P20" s="745"/>
      <c r="Q20" s="745"/>
      <c r="R20" s="745"/>
      <c r="S20" s="745"/>
      <c r="T20" s="745"/>
      <c r="U20" s="745"/>
      <c r="V20" s="746"/>
      <c r="W20" s="755"/>
    </row>
    <row r="21" spans="1:23" ht="13.5">
      <c r="A21" s="715"/>
      <c r="B21" s="1477" t="s">
        <v>446</v>
      </c>
      <c r="C21" s="1478"/>
      <c r="D21" s="750">
        <f>E21+L21+P21+T21+K21</f>
        <v>483778</v>
      </c>
      <c r="E21" s="745">
        <v>187049</v>
      </c>
      <c r="F21" s="745">
        <v>12403</v>
      </c>
      <c r="G21" s="745">
        <v>107214</v>
      </c>
      <c r="H21" s="745">
        <v>10</v>
      </c>
      <c r="I21" s="745">
        <v>186</v>
      </c>
      <c r="J21" s="745">
        <v>67236</v>
      </c>
      <c r="K21" s="745">
        <v>2774</v>
      </c>
      <c r="L21" s="745">
        <v>278017</v>
      </c>
      <c r="M21" s="745">
        <v>1979</v>
      </c>
      <c r="N21" s="745">
        <v>250747</v>
      </c>
      <c r="O21" s="745">
        <v>25291</v>
      </c>
      <c r="P21" s="745">
        <v>9983</v>
      </c>
      <c r="Q21" s="745">
        <v>5050</v>
      </c>
      <c r="R21" s="745">
        <v>4673</v>
      </c>
      <c r="S21" s="745">
        <v>260</v>
      </c>
      <c r="T21" s="745">
        <v>5955</v>
      </c>
      <c r="U21" s="745">
        <v>3228</v>
      </c>
      <c r="V21" s="746">
        <v>2727</v>
      </c>
      <c r="W21" s="729" t="s">
        <v>446</v>
      </c>
    </row>
    <row r="22" spans="1:23" ht="13.5">
      <c r="A22" s="715"/>
      <c r="B22" s="1475" t="s">
        <v>447</v>
      </c>
      <c r="C22" s="1476"/>
      <c r="D22" s="756">
        <f>E22+L22+P22+T22+K22</f>
        <v>6917</v>
      </c>
      <c r="E22" s="757">
        <v>3745</v>
      </c>
      <c r="F22" s="757">
        <v>3144</v>
      </c>
      <c r="G22" s="757">
        <v>249</v>
      </c>
      <c r="H22" s="757">
        <v>1</v>
      </c>
      <c r="I22" s="757">
        <v>248</v>
      </c>
      <c r="J22" s="757">
        <v>103</v>
      </c>
      <c r="K22" s="757">
        <v>973</v>
      </c>
      <c r="L22" s="757">
        <v>1529</v>
      </c>
      <c r="M22" s="757">
        <v>7</v>
      </c>
      <c r="N22" s="757">
        <v>1522</v>
      </c>
      <c r="O22" s="757">
        <v>0</v>
      </c>
      <c r="P22" s="757">
        <v>670</v>
      </c>
      <c r="Q22" s="757">
        <v>655</v>
      </c>
      <c r="R22" s="757">
        <v>14</v>
      </c>
      <c r="S22" s="757">
        <v>1</v>
      </c>
      <c r="T22" s="757">
        <v>0</v>
      </c>
      <c r="U22" s="757">
        <v>0</v>
      </c>
      <c r="V22" s="758">
        <v>0</v>
      </c>
      <c r="W22" s="736" t="s">
        <v>447</v>
      </c>
    </row>
    <row r="23" spans="1:12" ht="13.5" customHeight="1">
      <c r="A23" s="137"/>
      <c r="B23" s="108" t="s">
        <v>448</v>
      </c>
      <c r="C23" s="137"/>
      <c r="D23" s="137"/>
      <c r="E23" s="137"/>
      <c r="F23" s="137"/>
      <c r="G23" s="137"/>
      <c r="H23" s="137"/>
      <c r="I23" s="137"/>
      <c r="J23" s="137"/>
      <c r="K23" s="137"/>
      <c r="L23" s="137"/>
    </row>
    <row r="24" spans="1:12" ht="13.5" customHeight="1">
      <c r="A24" s="137"/>
      <c r="B24" s="108" t="s">
        <v>449</v>
      </c>
      <c r="C24" s="137"/>
      <c r="D24" s="137"/>
      <c r="E24" s="137"/>
      <c r="F24" s="137"/>
      <c r="G24" s="137"/>
      <c r="H24" s="137"/>
      <c r="I24" s="137"/>
      <c r="J24" s="137"/>
      <c r="K24" s="137"/>
      <c r="L24" s="137"/>
    </row>
    <row r="25" spans="1:12" ht="12" customHeight="1">
      <c r="A25" s="137"/>
      <c r="B25" s="137" t="s">
        <v>450</v>
      </c>
      <c r="C25" s="137"/>
      <c r="D25" s="137"/>
      <c r="E25" s="137"/>
      <c r="F25" s="137"/>
      <c r="G25" s="137"/>
      <c r="H25" s="137"/>
      <c r="I25" s="137"/>
      <c r="J25" s="137"/>
      <c r="K25" s="137"/>
      <c r="L25" s="137"/>
    </row>
    <row r="26" spans="1:12" ht="12">
      <c r="A26" s="137"/>
      <c r="B26" s="712"/>
      <c r="C26" s="137"/>
      <c r="D26" s="137"/>
      <c r="E26" s="137"/>
      <c r="F26" s="137"/>
      <c r="G26" s="137"/>
      <c r="H26" s="137"/>
      <c r="I26" s="137"/>
      <c r="J26" s="137"/>
      <c r="K26" s="137"/>
      <c r="L26" s="137"/>
    </row>
    <row r="27" spans="1:12" ht="12">
      <c r="A27" s="137"/>
      <c r="B27" s="137"/>
      <c r="C27" s="137"/>
      <c r="D27" s="137"/>
      <c r="E27" s="137"/>
      <c r="F27" s="137"/>
      <c r="G27" s="137"/>
      <c r="H27" s="137"/>
      <c r="I27" s="137"/>
      <c r="J27" s="137"/>
      <c r="K27" s="137"/>
      <c r="L27" s="137"/>
    </row>
    <row r="28" spans="1:12" ht="12">
      <c r="A28" s="137"/>
      <c r="B28" s="137"/>
      <c r="C28" s="137"/>
      <c r="D28" s="137"/>
      <c r="E28" s="137"/>
      <c r="F28" s="137"/>
      <c r="G28" s="137"/>
      <c r="H28" s="137"/>
      <c r="I28" s="137"/>
      <c r="J28" s="137"/>
      <c r="K28" s="137"/>
      <c r="L28" s="137"/>
    </row>
    <row r="29" spans="1:22" ht="12">
      <c r="A29" s="137"/>
      <c r="B29" s="137"/>
      <c r="C29" s="137"/>
      <c r="D29" s="137"/>
      <c r="E29" s="137"/>
      <c r="F29" s="137"/>
      <c r="G29" s="137"/>
      <c r="H29" s="137"/>
      <c r="I29" s="137"/>
      <c r="J29" s="137"/>
      <c r="K29" s="137"/>
      <c r="L29" s="137"/>
      <c r="V29" s="759"/>
    </row>
    <row r="30" spans="1:12" s="753" customFormat="1" ht="11.25">
      <c r="A30" s="760"/>
      <c r="B30" s="760"/>
      <c r="C30" s="760"/>
      <c r="D30" s="760"/>
      <c r="E30" s="760"/>
      <c r="F30" s="760"/>
      <c r="G30" s="760"/>
      <c r="H30" s="760"/>
      <c r="I30" s="760"/>
      <c r="J30" s="760"/>
      <c r="K30" s="760"/>
      <c r="L30" s="760"/>
    </row>
    <row r="31" spans="1:12" ht="12">
      <c r="A31" s="137"/>
      <c r="B31" s="137"/>
      <c r="C31" s="137"/>
      <c r="D31" s="137"/>
      <c r="E31" s="137"/>
      <c r="F31" s="137"/>
      <c r="G31" s="137"/>
      <c r="H31" s="137"/>
      <c r="I31" s="137"/>
      <c r="J31" s="137"/>
      <c r="K31" s="137"/>
      <c r="L31" s="137"/>
    </row>
    <row r="32" spans="1:12" ht="12">
      <c r="A32" s="137"/>
      <c r="B32" s="137"/>
      <c r="C32" s="137"/>
      <c r="D32" s="137"/>
      <c r="E32" s="137"/>
      <c r="F32" s="137"/>
      <c r="G32" s="137"/>
      <c r="H32" s="137"/>
      <c r="I32" s="137"/>
      <c r="J32" s="137"/>
      <c r="K32" s="137"/>
      <c r="L32" s="137"/>
    </row>
    <row r="33" spans="1:12" ht="15" customHeight="1">
      <c r="A33" s="137"/>
      <c r="B33" s="137"/>
      <c r="C33" s="137"/>
      <c r="D33" s="137"/>
      <c r="E33" s="137"/>
      <c r="F33" s="137"/>
      <c r="G33" s="137"/>
      <c r="H33" s="137"/>
      <c r="I33" s="137"/>
      <c r="J33" s="137"/>
      <c r="K33" s="137"/>
      <c r="L33" s="137"/>
    </row>
    <row r="36" ht="13.5" customHeight="1">
      <c r="B36" s="709"/>
    </row>
  </sheetData>
  <mergeCells count="33">
    <mergeCell ref="V6:V7"/>
    <mergeCell ref="R6:R7"/>
    <mergeCell ref="Q6:Q7"/>
    <mergeCell ref="S6:S7"/>
    <mergeCell ref="W5:W7"/>
    <mergeCell ref="L6:L7"/>
    <mergeCell ref="E6:E7"/>
    <mergeCell ref="B15:C15"/>
    <mergeCell ref="T6:T7"/>
    <mergeCell ref="B13:C13"/>
    <mergeCell ref="O6:O7"/>
    <mergeCell ref="P6:P7"/>
    <mergeCell ref="U6:U7"/>
    <mergeCell ref="B10:C10"/>
    <mergeCell ref="B22:C22"/>
    <mergeCell ref="M6:M7"/>
    <mergeCell ref="B21:C21"/>
    <mergeCell ref="I6:I7"/>
    <mergeCell ref="J6:J7"/>
    <mergeCell ref="B11:C11"/>
    <mergeCell ref="B12:C12"/>
    <mergeCell ref="B8:C8"/>
    <mergeCell ref="G6:H6"/>
    <mergeCell ref="L5:O5"/>
    <mergeCell ref="F6:F7"/>
    <mergeCell ref="B19:C19"/>
    <mergeCell ref="B6:C6"/>
    <mergeCell ref="B16:C16"/>
    <mergeCell ref="B17:C17"/>
    <mergeCell ref="B18:C18"/>
    <mergeCell ref="N6:N7"/>
    <mergeCell ref="B14:C14"/>
    <mergeCell ref="B9:C9"/>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M64"/>
  <sheetViews>
    <sheetView workbookViewId="0" topLeftCell="A1">
      <selection activeCell="A1" sqref="A1"/>
    </sheetView>
  </sheetViews>
  <sheetFormatPr defaultColWidth="9.00390625" defaultRowHeight="13.5"/>
  <cols>
    <col min="1" max="1" width="2.625" style="761" customWidth="1"/>
    <col min="2" max="2" width="10.625" style="761" customWidth="1"/>
    <col min="3" max="3" width="8.625" style="761" customWidth="1"/>
    <col min="4" max="4" width="9.625" style="761" customWidth="1"/>
    <col min="5" max="5" width="13.625" style="761" customWidth="1"/>
    <col min="6" max="6" width="8.625" style="761" customWidth="1"/>
    <col min="7" max="7" width="9.25390625" style="761" customWidth="1"/>
    <col min="8" max="8" width="13.625" style="761" customWidth="1"/>
    <col min="9" max="9" width="8.625" style="761" customWidth="1"/>
    <col min="10" max="10" width="2.125" style="761" customWidth="1"/>
    <col min="11" max="11" width="8.625" style="761" customWidth="1"/>
    <col min="12" max="12" width="2.125" style="761" customWidth="1"/>
    <col min="13" max="13" width="13.625" style="761" customWidth="1"/>
    <col min="14" max="16384" width="9.00390625" style="761" customWidth="1"/>
  </cols>
  <sheetData>
    <row r="1" ht="6.75" customHeight="1"/>
    <row r="2" spans="2:13" ht="15" customHeight="1">
      <c r="B2" s="762" t="s">
        <v>466</v>
      </c>
      <c r="E2" s="763"/>
      <c r="F2" s="763"/>
      <c r="G2" s="763"/>
      <c r="H2" s="764"/>
      <c r="I2" s="763"/>
      <c r="J2" s="763"/>
      <c r="K2" s="763"/>
      <c r="L2" s="763"/>
      <c r="M2" s="763"/>
    </row>
    <row r="3" spans="2:13" ht="13.5" customHeight="1" thickBot="1">
      <c r="B3" s="765"/>
      <c r="C3" s="765"/>
      <c r="D3" s="765"/>
      <c r="E3" s="765"/>
      <c r="F3" s="765"/>
      <c r="G3" s="765"/>
      <c r="H3" s="765"/>
      <c r="I3" s="766"/>
      <c r="J3" s="766"/>
      <c r="K3" s="766"/>
      <c r="L3" s="766"/>
      <c r="M3" s="767" t="s">
        <v>459</v>
      </c>
    </row>
    <row r="4" spans="1:13" s="769" customFormat="1" ht="13.5" customHeight="1" thickTop="1">
      <c r="A4" s="768"/>
      <c r="B4" s="1502" t="s">
        <v>460</v>
      </c>
      <c r="C4" s="1511" t="s">
        <v>452</v>
      </c>
      <c r="D4" s="1512"/>
      <c r="E4" s="1512"/>
      <c r="F4" s="1499" t="s">
        <v>453</v>
      </c>
      <c r="G4" s="1509"/>
      <c r="H4" s="1510"/>
      <c r="I4" s="1499" t="s">
        <v>454</v>
      </c>
      <c r="J4" s="1500"/>
      <c r="K4" s="1500"/>
      <c r="L4" s="1500"/>
      <c r="M4" s="1501"/>
    </row>
    <row r="5" spans="1:13" s="769" customFormat="1" ht="13.5" customHeight="1">
      <c r="A5" s="768"/>
      <c r="B5" s="1503"/>
      <c r="C5" s="1507" t="s">
        <v>455</v>
      </c>
      <c r="D5" s="1507" t="s">
        <v>1276</v>
      </c>
      <c r="E5" s="770" t="s">
        <v>456</v>
      </c>
      <c r="F5" s="1507" t="s">
        <v>455</v>
      </c>
      <c r="G5" s="1505" t="s">
        <v>1276</v>
      </c>
      <c r="H5" s="771" t="s">
        <v>456</v>
      </c>
      <c r="I5" s="1507" t="s">
        <v>455</v>
      </c>
      <c r="J5" s="1494" t="s">
        <v>1276</v>
      </c>
      <c r="K5" s="1495"/>
      <c r="L5" s="1494" t="s">
        <v>456</v>
      </c>
      <c r="M5" s="1495"/>
    </row>
    <row r="6" spans="1:13" s="769" customFormat="1" ht="13.5" customHeight="1">
      <c r="A6" s="768"/>
      <c r="B6" s="1504"/>
      <c r="C6" s="1508"/>
      <c r="D6" s="1508"/>
      <c r="E6" s="772" t="s">
        <v>457</v>
      </c>
      <c r="F6" s="1508"/>
      <c r="G6" s="1506"/>
      <c r="H6" s="773" t="s">
        <v>457</v>
      </c>
      <c r="I6" s="1508"/>
      <c r="J6" s="1496"/>
      <c r="K6" s="1497"/>
      <c r="L6" s="1498" t="s">
        <v>457</v>
      </c>
      <c r="M6" s="1497"/>
    </row>
    <row r="7" spans="1:13" s="769" customFormat="1" ht="13.5" customHeight="1">
      <c r="A7" s="768"/>
      <c r="B7" s="774" t="s">
        <v>461</v>
      </c>
      <c r="C7" s="775">
        <v>28755</v>
      </c>
      <c r="D7" s="776">
        <v>109926</v>
      </c>
      <c r="E7" s="776">
        <v>165128703</v>
      </c>
      <c r="F7" s="777">
        <v>3251</v>
      </c>
      <c r="G7" s="777">
        <v>27586</v>
      </c>
      <c r="H7" s="777">
        <v>101144603</v>
      </c>
      <c r="I7" s="777">
        <v>20281</v>
      </c>
      <c r="J7" s="777"/>
      <c r="K7" s="777">
        <v>66205</v>
      </c>
      <c r="L7" s="777"/>
      <c r="M7" s="778">
        <v>59660542</v>
      </c>
    </row>
    <row r="8" spans="1:13" s="769" customFormat="1" ht="9.75" customHeight="1">
      <c r="A8" s="768"/>
      <c r="B8" s="774"/>
      <c r="C8" s="779"/>
      <c r="D8" s="780"/>
      <c r="E8" s="780"/>
      <c r="F8" s="780"/>
      <c r="G8" s="780"/>
      <c r="H8" s="780"/>
      <c r="I8" s="780"/>
      <c r="J8" s="780"/>
      <c r="K8" s="780"/>
      <c r="L8" s="780"/>
      <c r="M8" s="781"/>
    </row>
    <row r="9" spans="1:13" s="787" customFormat="1" ht="13.5" customHeight="1">
      <c r="A9" s="782"/>
      <c r="B9" s="783" t="s">
        <v>462</v>
      </c>
      <c r="C9" s="784">
        <f aca="true" t="shared" si="0" ref="C9:I9">SUM(C11:C12)</f>
        <v>30170</v>
      </c>
      <c r="D9" s="785">
        <f t="shared" si="0"/>
        <v>112178</v>
      </c>
      <c r="E9" s="785">
        <f t="shared" si="0"/>
        <v>228945453</v>
      </c>
      <c r="F9" s="785">
        <f t="shared" si="0"/>
        <v>3625</v>
      </c>
      <c r="G9" s="785">
        <f t="shared" si="0"/>
        <v>30871</v>
      </c>
      <c r="H9" s="785">
        <f t="shared" si="0"/>
        <v>147178891</v>
      </c>
      <c r="I9" s="785">
        <f t="shared" si="0"/>
        <v>20458</v>
      </c>
      <c r="J9" s="785"/>
      <c r="K9" s="785">
        <f>SUM(K11:K12)</f>
        <v>69326</v>
      </c>
      <c r="L9" s="785"/>
      <c r="M9" s="786">
        <f>SUM(M11:M12)</f>
        <v>77247233</v>
      </c>
    </row>
    <row r="10" spans="1:13" s="787" customFormat="1" ht="9.75" customHeight="1">
      <c r="A10" s="782"/>
      <c r="B10" s="788"/>
      <c r="C10" s="789"/>
      <c r="D10" s="790"/>
      <c r="E10" s="790"/>
      <c r="F10" s="790"/>
      <c r="G10" s="790"/>
      <c r="H10" s="790"/>
      <c r="I10" s="790"/>
      <c r="J10" s="790"/>
      <c r="K10" s="790"/>
      <c r="L10" s="790"/>
      <c r="M10" s="791"/>
    </row>
    <row r="11" spans="1:13" s="787" customFormat="1" ht="13.5" customHeight="1">
      <c r="A11" s="782"/>
      <c r="B11" s="788" t="s">
        <v>57</v>
      </c>
      <c r="C11" s="784">
        <f>SUM(C19:C31)</f>
        <v>22958</v>
      </c>
      <c r="D11" s="785">
        <f>SUM(D19:D31)</f>
        <v>92966</v>
      </c>
      <c r="E11" s="785">
        <f>SUM(E19:E31)</f>
        <v>208501656</v>
      </c>
      <c r="F11" s="785">
        <f>SUM(F19:F31)</f>
        <v>3194</v>
      </c>
      <c r="G11" s="785">
        <v>29104</v>
      </c>
      <c r="H11" s="785">
        <f>SUM(H19:H31)</f>
        <v>142351336</v>
      </c>
      <c r="I11" s="785">
        <f>SUM(I19:I31)</f>
        <v>14491</v>
      </c>
      <c r="J11" s="785"/>
      <c r="K11" s="785">
        <f>SUM(K19:K31)</f>
        <v>53645</v>
      </c>
      <c r="L11" s="785"/>
      <c r="M11" s="786">
        <f>SUM(M19:M31)</f>
        <v>62237686</v>
      </c>
    </row>
    <row r="12" spans="1:13" s="787" customFormat="1" ht="13.5" customHeight="1">
      <c r="A12" s="782"/>
      <c r="B12" s="788" t="s">
        <v>58</v>
      </c>
      <c r="C12" s="784">
        <f>SUM(C32:C62)</f>
        <v>7212</v>
      </c>
      <c r="D12" s="785">
        <f>SUM(D32:D62)</f>
        <v>19212</v>
      </c>
      <c r="E12" s="785">
        <f>SUM(E32:E62)</f>
        <v>20443797</v>
      </c>
      <c r="F12" s="785">
        <f>SUM(F32:F62)</f>
        <v>431</v>
      </c>
      <c r="G12" s="785">
        <v>1767</v>
      </c>
      <c r="H12" s="785">
        <v>4827555</v>
      </c>
      <c r="I12" s="785">
        <f>SUM(I32:I62)</f>
        <v>5967</v>
      </c>
      <c r="J12" s="785"/>
      <c r="K12" s="785">
        <v>15681</v>
      </c>
      <c r="L12" s="785"/>
      <c r="M12" s="786">
        <v>15009547</v>
      </c>
    </row>
    <row r="13" spans="1:13" s="787" customFormat="1" ht="9.75" customHeight="1">
      <c r="A13" s="782"/>
      <c r="B13" s="788"/>
      <c r="C13" s="784"/>
      <c r="D13" s="785"/>
      <c r="E13" s="785"/>
      <c r="F13" s="785"/>
      <c r="G13" s="785"/>
      <c r="H13" s="785"/>
      <c r="I13" s="785"/>
      <c r="J13" s="785"/>
      <c r="K13" s="785"/>
      <c r="L13" s="785"/>
      <c r="M13" s="786"/>
    </row>
    <row r="14" spans="1:13" s="787" customFormat="1" ht="13.5" customHeight="1">
      <c r="A14" s="782"/>
      <c r="B14" s="788" t="s">
        <v>11</v>
      </c>
      <c r="C14" s="784">
        <f aca="true" t="shared" si="1" ref="C14:I14">+C19+C24+C25+C26+C28+C29+C30+C32+C33+C34+C35+C36+C37+C38</f>
        <v>12999</v>
      </c>
      <c r="D14" s="785">
        <f t="shared" si="1"/>
        <v>52027</v>
      </c>
      <c r="E14" s="785">
        <f t="shared" si="1"/>
        <v>119277315</v>
      </c>
      <c r="F14" s="785">
        <f t="shared" si="1"/>
        <v>1799</v>
      </c>
      <c r="G14" s="785">
        <f t="shared" si="1"/>
        <v>17099</v>
      </c>
      <c r="H14" s="785">
        <f t="shared" si="1"/>
        <v>83559275</v>
      </c>
      <c r="I14" s="785">
        <f t="shared" si="1"/>
        <v>8543</v>
      </c>
      <c r="J14" s="785"/>
      <c r="K14" s="785">
        <f>+K19+K24+K25+K26+K28+K29+K30+K32+K33+K34+K35+K36+K37+K38</f>
        <v>29507</v>
      </c>
      <c r="L14" s="785"/>
      <c r="M14" s="786">
        <f>+M19+M24+M25+M26+M28+M29+M30+M32+M33+M34+M35+M36+M37+M38</f>
        <v>33658332</v>
      </c>
    </row>
    <row r="15" spans="1:13" s="787" customFormat="1" ht="13.5" customHeight="1">
      <c r="A15" s="782"/>
      <c r="B15" s="788" t="s">
        <v>13</v>
      </c>
      <c r="C15" s="784">
        <f>+C23+C39+C40+C41+C42+C43+C44+C45</f>
        <v>2313</v>
      </c>
      <c r="D15" s="785">
        <f>+D23+D39+D40+D41+D42+D43+D44+D45</f>
        <v>7442</v>
      </c>
      <c r="E15" s="785">
        <f>+E23+E39+E40+E41+E42+E43+E44+E45</f>
        <v>13378461</v>
      </c>
      <c r="F15" s="785">
        <f>+F23+F39+F40+F41+F42+F43+F44+F45</f>
        <v>187</v>
      </c>
      <c r="G15" s="785">
        <v>1241</v>
      </c>
      <c r="H15" s="785">
        <v>6965315</v>
      </c>
      <c r="I15" s="785">
        <f>+I23+I39+I40+I41+I42+I43+I44+I45</f>
        <v>1728</v>
      </c>
      <c r="J15" s="785"/>
      <c r="K15" s="785">
        <v>5458</v>
      </c>
      <c r="L15" s="785"/>
      <c r="M15" s="786">
        <v>6144018</v>
      </c>
    </row>
    <row r="16" spans="1:13" s="787" customFormat="1" ht="13.5" customHeight="1">
      <c r="A16" s="782"/>
      <c r="B16" s="788" t="s">
        <v>15</v>
      </c>
      <c r="C16" s="784">
        <f>+C20+C27+C31+C46+C47+C48+C49+C50</f>
        <v>6034</v>
      </c>
      <c r="D16" s="785">
        <f>+D20+D27+D31+D46+D47+D48+D49+D50</f>
        <v>20516</v>
      </c>
      <c r="E16" s="785">
        <f>+E20+E27+E31+E46+E47+E48+E49+E50</f>
        <v>35259461</v>
      </c>
      <c r="F16" s="785">
        <f>+F20+F27+F31+F46+F47+F48+F49+F50</f>
        <v>665</v>
      </c>
      <c r="G16" s="785">
        <v>4453</v>
      </c>
      <c r="H16" s="785">
        <f>+H20+H27+H31+H46+H47+H48+H49+H50</f>
        <v>19694722</v>
      </c>
      <c r="I16" s="785">
        <f>+I20+I27+I31+I46+I47+I48+I49+I50</f>
        <v>4209</v>
      </c>
      <c r="J16" s="785"/>
      <c r="K16" s="785">
        <f>+K20+K27+K31+K46+K47+K48+K49+K50</f>
        <v>13684</v>
      </c>
      <c r="L16" s="785"/>
      <c r="M16" s="786">
        <f>+M20+M27+M31+M46+M47+M48+M49+M50</f>
        <v>14613808</v>
      </c>
    </row>
    <row r="17" spans="1:13" s="787" customFormat="1" ht="13.5" customHeight="1">
      <c r="A17" s="782"/>
      <c r="B17" s="788" t="s">
        <v>17</v>
      </c>
      <c r="C17" s="784">
        <f>+C21+C22+C51+C52+C53+C54+C55+C56+C57+C58+C59+C60+C61+C62</f>
        <v>8824</v>
      </c>
      <c r="D17" s="785">
        <f>+D21+D22+D51+D52+D53+D54+D55+D56+D57+D58+D59+D60+D61+D62</f>
        <v>32193</v>
      </c>
      <c r="E17" s="785">
        <f>+E21+E22+E51+E52+E53+E54+E55+E56+E57+E58+E59+E60+E61+E62</f>
        <v>61030216</v>
      </c>
      <c r="F17" s="785">
        <f>+F21+F22+F51+F52+F53+F54+F55+F56+F57+F58+F59+F60+F61+F62</f>
        <v>974</v>
      </c>
      <c r="G17" s="785">
        <v>8078</v>
      </c>
      <c r="H17" s="785">
        <v>36959579</v>
      </c>
      <c r="I17" s="785">
        <f>+I21+I22+I51+I52+I53+I54+I55+I56+I57+I58+I59+I60+I61+I62</f>
        <v>5978</v>
      </c>
      <c r="J17" s="785"/>
      <c r="K17" s="785">
        <v>20677</v>
      </c>
      <c r="L17" s="785"/>
      <c r="M17" s="786">
        <v>22831075</v>
      </c>
    </row>
    <row r="18" spans="1:13" s="769" customFormat="1" ht="9.75" customHeight="1">
      <c r="A18" s="768"/>
      <c r="B18" s="792" t="s">
        <v>458</v>
      </c>
      <c r="C18" s="779"/>
      <c r="D18" s="780"/>
      <c r="E18" s="793"/>
      <c r="F18" s="780"/>
      <c r="G18" s="780"/>
      <c r="H18" s="780"/>
      <c r="I18" s="780"/>
      <c r="J18" s="780"/>
      <c r="K18" s="780"/>
      <c r="L18" s="780"/>
      <c r="M18" s="781"/>
    </row>
    <row r="19" spans="1:13" s="769" customFormat="1" ht="12" customHeight="1">
      <c r="A19" s="768"/>
      <c r="B19" s="774" t="s">
        <v>20</v>
      </c>
      <c r="C19" s="794">
        <v>6288</v>
      </c>
      <c r="D19" s="795">
        <v>31480</v>
      </c>
      <c r="E19" s="795">
        <v>93050732</v>
      </c>
      <c r="F19" s="795">
        <v>1217</v>
      </c>
      <c r="G19" s="795">
        <v>14073</v>
      </c>
      <c r="H19" s="795">
        <v>73982898</v>
      </c>
      <c r="I19" s="795">
        <v>3491</v>
      </c>
      <c r="J19" s="795"/>
      <c r="K19" s="795">
        <v>14108</v>
      </c>
      <c r="L19" s="795"/>
      <c r="M19" s="796">
        <v>17757123</v>
      </c>
    </row>
    <row r="20" spans="1:13" s="769" customFormat="1" ht="12" customHeight="1">
      <c r="A20" s="768"/>
      <c r="B20" s="774" t="s">
        <v>21</v>
      </c>
      <c r="C20" s="794">
        <v>2369</v>
      </c>
      <c r="D20" s="795">
        <v>9726</v>
      </c>
      <c r="E20" s="795">
        <v>17002600</v>
      </c>
      <c r="F20" s="795">
        <v>386</v>
      </c>
      <c r="G20" s="795">
        <v>3149</v>
      </c>
      <c r="H20" s="795">
        <v>10300343</v>
      </c>
      <c r="I20" s="795">
        <v>1502</v>
      </c>
      <c r="J20" s="795"/>
      <c r="K20" s="795">
        <v>5480</v>
      </c>
      <c r="L20" s="795"/>
      <c r="M20" s="796">
        <v>6254947</v>
      </c>
    </row>
    <row r="21" spans="1:13" s="769" customFormat="1" ht="12" customHeight="1">
      <c r="A21" s="768"/>
      <c r="B21" s="774" t="s">
        <v>23</v>
      </c>
      <c r="C21" s="794">
        <v>2992</v>
      </c>
      <c r="D21" s="795">
        <v>11674</v>
      </c>
      <c r="E21" s="795">
        <v>22112717</v>
      </c>
      <c r="F21" s="795">
        <v>370</v>
      </c>
      <c r="G21" s="795">
        <v>2959</v>
      </c>
      <c r="H21" s="795">
        <v>13457970</v>
      </c>
      <c r="I21" s="795">
        <v>1914</v>
      </c>
      <c r="J21" s="795"/>
      <c r="K21" s="795">
        <v>7371</v>
      </c>
      <c r="L21" s="795"/>
      <c r="M21" s="796">
        <v>8139567</v>
      </c>
    </row>
    <row r="22" spans="1:13" s="769" customFormat="1" ht="12" customHeight="1">
      <c r="A22" s="768"/>
      <c r="B22" s="774" t="s">
        <v>25</v>
      </c>
      <c r="C22" s="794">
        <v>3275</v>
      </c>
      <c r="D22" s="795">
        <v>13818</v>
      </c>
      <c r="E22" s="795">
        <v>31001910</v>
      </c>
      <c r="F22" s="795">
        <v>454</v>
      </c>
      <c r="G22" s="795">
        <v>4321</v>
      </c>
      <c r="H22" s="795">
        <v>21028096</v>
      </c>
      <c r="I22" s="795">
        <v>1972</v>
      </c>
      <c r="J22" s="795"/>
      <c r="K22" s="795">
        <v>8026</v>
      </c>
      <c r="L22" s="795"/>
      <c r="M22" s="796">
        <v>9449609</v>
      </c>
    </row>
    <row r="23" spans="1:13" s="769" customFormat="1" ht="12" customHeight="1">
      <c r="A23" s="768"/>
      <c r="B23" s="774" t="s">
        <v>27</v>
      </c>
      <c r="C23" s="794">
        <v>1246</v>
      </c>
      <c r="D23" s="795">
        <v>4752</v>
      </c>
      <c r="E23" s="795">
        <v>10835366</v>
      </c>
      <c r="F23" s="795">
        <v>168</v>
      </c>
      <c r="G23" s="795">
        <v>1169</v>
      </c>
      <c r="H23" s="795">
        <v>6882304</v>
      </c>
      <c r="I23" s="795">
        <v>794</v>
      </c>
      <c r="J23" s="795"/>
      <c r="K23" s="795">
        <v>3103</v>
      </c>
      <c r="L23" s="795"/>
      <c r="M23" s="796">
        <v>3779409</v>
      </c>
    </row>
    <row r="24" spans="1:13" s="769" customFormat="1" ht="12" customHeight="1">
      <c r="A24" s="768"/>
      <c r="B24" s="774" t="s">
        <v>29</v>
      </c>
      <c r="C24" s="794">
        <v>903</v>
      </c>
      <c r="D24" s="795">
        <v>3017</v>
      </c>
      <c r="E24" s="795">
        <v>4087123</v>
      </c>
      <c r="F24" s="795">
        <v>82</v>
      </c>
      <c r="G24" s="795">
        <v>441</v>
      </c>
      <c r="H24" s="795">
        <v>1269147</v>
      </c>
      <c r="I24" s="795">
        <v>679</v>
      </c>
      <c r="J24" s="795"/>
      <c r="K24" s="795">
        <v>2347</v>
      </c>
      <c r="L24" s="795"/>
      <c r="M24" s="796">
        <v>2740365</v>
      </c>
    </row>
    <row r="25" spans="1:13" s="769" customFormat="1" ht="12" customHeight="1">
      <c r="A25" s="768"/>
      <c r="B25" s="774" t="s">
        <v>31</v>
      </c>
      <c r="C25" s="794">
        <v>799</v>
      </c>
      <c r="D25" s="795">
        <v>2300</v>
      </c>
      <c r="E25" s="795">
        <v>2468123</v>
      </c>
      <c r="F25" s="795">
        <v>58</v>
      </c>
      <c r="G25" s="795">
        <v>264</v>
      </c>
      <c r="H25" s="795">
        <v>677943</v>
      </c>
      <c r="I25" s="795">
        <v>576</v>
      </c>
      <c r="J25" s="795"/>
      <c r="K25" s="795">
        <v>1729</v>
      </c>
      <c r="L25" s="795"/>
      <c r="M25" s="796">
        <v>1681989</v>
      </c>
    </row>
    <row r="26" spans="1:13" s="769" customFormat="1" ht="12" customHeight="1">
      <c r="A26" s="768"/>
      <c r="B26" s="774" t="s">
        <v>32</v>
      </c>
      <c r="C26" s="794">
        <v>651</v>
      </c>
      <c r="D26" s="795">
        <v>1974</v>
      </c>
      <c r="E26" s="795">
        <v>2945339</v>
      </c>
      <c r="F26" s="795">
        <v>63</v>
      </c>
      <c r="G26" s="795">
        <v>333</v>
      </c>
      <c r="H26" s="795">
        <v>1245593</v>
      </c>
      <c r="I26" s="795">
        <v>508</v>
      </c>
      <c r="J26" s="795"/>
      <c r="K26" s="795">
        <v>1456</v>
      </c>
      <c r="L26" s="795"/>
      <c r="M26" s="796">
        <v>1634699</v>
      </c>
    </row>
    <row r="27" spans="1:13" s="769" customFormat="1" ht="12" customHeight="1">
      <c r="A27" s="768"/>
      <c r="B27" s="774" t="s">
        <v>35</v>
      </c>
      <c r="C27" s="794">
        <v>872</v>
      </c>
      <c r="D27" s="795">
        <v>3012</v>
      </c>
      <c r="E27" s="795">
        <v>3832840</v>
      </c>
      <c r="F27" s="795">
        <v>81</v>
      </c>
      <c r="G27" s="795">
        <v>415</v>
      </c>
      <c r="H27" s="795">
        <v>1219605</v>
      </c>
      <c r="I27" s="795">
        <v>594</v>
      </c>
      <c r="J27" s="795"/>
      <c r="K27" s="795">
        <v>2236</v>
      </c>
      <c r="L27" s="795"/>
      <c r="M27" s="796">
        <v>2447846</v>
      </c>
    </row>
    <row r="28" spans="1:13" s="769" customFormat="1" ht="12" customHeight="1">
      <c r="A28" s="768"/>
      <c r="B28" s="774" t="s">
        <v>37</v>
      </c>
      <c r="C28" s="794">
        <v>1332</v>
      </c>
      <c r="D28" s="795">
        <v>4541</v>
      </c>
      <c r="E28" s="795">
        <v>7321884</v>
      </c>
      <c r="F28" s="795">
        <v>154</v>
      </c>
      <c r="G28" s="795">
        <v>1060</v>
      </c>
      <c r="H28" s="795">
        <v>3760433</v>
      </c>
      <c r="I28" s="795">
        <v>867</v>
      </c>
      <c r="J28" s="795"/>
      <c r="K28" s="795">
        <v>2910</v>
      </c>
      <c r="L28" s="795"/>
      <c r="M28" s="796">
        <v>3356915</v>
      </c>
    </row>
    <row r="29" spans="1:13" s="769" customFormat="1" ht="12" customHeight="1">
      <c r="A29" s="768"/>
      <c r="B29" s="774" t="s">
        <v>39</v>
      </c>
      <c r="C29" s="794">
        <v>751</v>
      </c>
      <c r="D29" s="795">
        <v>2284</v>
      </c>
      <c r="E29" s="795">
        <v>2829602</v>
      </c>
      <c r="F29" s="795">
        <v>44</v>
      </c>
      <c r="G29" s="795">
        <v>342</v>
      </c>
      <c r="H29" s="795">
        <v>1041790</v>
      </c>
      <c r="I29" s="795">
        <v>526</v>
      </c>
      <c r="J29" s="795"/>
      <c r="K29" s="795">
        <v>1648</v>
      </c>
      <c r="L29" s="795"/>
      <c r="M29" s="796">
        <v>1697255</v>
      </c>
    </row>
    <row r="30" spans="1:13" s="769" customFormat="1" ht="12" customHeight="1">
      <c r="A30" s="768"/>
      <c r="B30" s="774" t="s">
        <v>41</v>
      </c>
      <c r="C30" s="794">
        <v>476</v>
      </c>
      <c r="D30" s="795">
        <v>1360</v>
      </c>
      <c r="E30" s="795">
        <v>1271086</v>
      </c>
      <c r="F30" s="795">
        <v>18</v>
      </c>
      <c r="G30" s="795">
        <v>51</v>
      </c>
      <c r="H30" s="795">
        <v>65571</v>
      </c>
      <c r="I30" s="795">
        <v>393</v>
      </c>
      <c r="J30" s="795"/>
      <c r="K30" s="795">
        <v>1140</v>
      </c>
      <c r="L30" s="795"/>
      <c r="M30" s="796">
        <v>1134389</v>
      </c>
    </row>
    <row r="31" spans="1:13" s="769" customFormat="1" ht="12" customHeight="1">
      <c r="A31" s="768"/>
      <c r="B31" s="774" t="s">
        <v>43</v>
      </c>
      <c r="C31" s="794">
        <v>1004</v>
      </c>
      <c r="D31" s="795">
        <v>3028</v>
      </c>
      <c r="E31" s="795">
        <v>9742334</v>
      </c>
      <c r="F31" s="795">
        <v>99</v>
      </c>
      <c r="G31" s="795">
        <v>27</v>
      </c>
      <c r="H31" s="795">
        <v>7419643</v>
      </c>
      <c r="I31" s="795">
        <v>675</v>
      </c>
      <c r="J31" s="795"/>
      <c r="K31" s="795">
        <v>2091</v>
      </c>
      <c r="L31" s="795"/>
      <c r="M31" s="796">
        <v>2163573</v>
      </c>
    </row>
    <row r="32" spans="1:13" s="769" customFormat="1" ht="12" customHeight="1">
      <c r="A32" s="768"/>
      <c r="B32" s="774" t="s">
        <v>45</v>
      </c>
      <c r="C32" s="794">
        <v>274</v>
      </c>
      <c r="D32" s="795">
        <v>775</v>
      </c>
      <c r="E32" s="795">
        <v>1200965</v>
      </c>
      <c r="F32" s="795">
        <v>26</v>
      </c>
      <c r="G32" s="795">
        <v>77</v>
      </c>
      <c r="H32" s="795">
        <v>679940</v>
      </c>
      <c r="I32" s="795">
        <v>231</v>
      </c>
      <c r="J32" s="795"/>
      <c r="K32" s="795">
        <v>654</v>
      </c>
      <c r="L32" s="795"/>
      <c r="M32" s="796">
        <v>507064</v>
      </c>
    </row>
    <row r="33" spans="1:13" s="769" customFormat="1" ht="12" customHeight="1">
      <c r="A33" s="768"/>
      <c r="B33" s="774" t="s">
        <v>47</v>
      </c>
      <c r="C33" s="794">
        <v>205</v>
      </c>
      <c r="D33" s="795">
        <v>576</v>
      </c>
      <c r="E33" s="795">
        <v>555738</v>
      </c>
      <c r="F33" s="795">
        <v>33</v>
      </c>
      <c r="G33" s="795">
        <v>114</v>
      </c>
      <c r="H33" s="795">
        <v>194665</v>
      </c>
      <c r="I33" s="795">
        <v>163</v>
      </c>
      <c r="J33" s="795"/>
      <c r="K33" s="795">
        <v>429</v>
      </c>
      <c r="L33" s="795"/>
      <c r="M33" s="796">
        <v>351801</v>
      </c>
    </row>
    <row r="34" spans="1:13" s="769" customFormat="1" ht="12" customHeight="1">
      <c r="A34" s="768"/>
      <c r="B34" s="774" t="s">
        <v>49</v>
      </c>
      <c r="C34" s="794">
        <v>516</v>
      </c>
      <c r="D34" s="795">
        <v>1585</v>
      </c>
      <c r="E34" s="795">
        <v>1515462</v>
      </c>
      <c r="F34" s="795">
        <v>63</v>
      </c>
      <c r="G34" s="795">
        <v>207</v>
      </c>
      <c r="H34" s="795">
        <v>354043</v>
      </c>
      <c r="I34" s="795">
        <v>413</v>
      </c>
      <c r="J34" s="795"/>
      <c r="K34" s="795">
        <v>1268</v>
      </c>
      <c r="L34" s="795"/>
      <c r="M34" s="796">
        <v>1118357</v>
      </c>
    </row>
    <row r="35" spans="1:13" s="769" customFormat="1" ht="12" customHeight="1">
      <c r="A35" s="768"/>
      <c r="B35" s="774" t="s">
        <v>51</v>
      </c>
      <c r="C35" s="794">
        <v>152</v>
      </c>
      <c r="D35" s="795">
        <v>409</v>
      </c>
      <c r="E35" s="795">
        <v>377559</v>
      </c>
      <c r="F35" s="795">
        <v>3</v>
      </c>
      <c r="G35" s="795">
        <v>14</v>
      </c>
      <c r="H35" s="795">
        <v>33600</v>
      </c>
      <c r="I35" s="795">
        <v>130</v>
      </c>
      <c r="J35" s="795"/>
      <c r="K35" s="795">
        <v>316</v>
      </c>
      <c r="L35" s="795"/>
      <c r="M35" s="796">
        <v>315114</v>
      </c>
    </row>
    <row r="36" spans="1:13" s="769" customFormat="1" ht="12" customHeight="1">
      <c r="A36" s="768"/>
      <c r="B36" s="774" t="s">
        <v>53</v>
      </c>
      <c r="C36" s="794">
        <v>205</v>
      </c>
      <c r="D36" s="795">
        <v>520</v>
      </c>
      <c r="E36" s="795">
        <v>543406</v>
      </c>
      <c r="F36" s="795">
        <v>13</v>
      </c>
      <c r="G36" s="795">
        <v>28</v>
      </c>
      <c r="H36" s="795">
        <v>91611</v>
      </c>
      <c r="I36" s="795">
        <v>178</v>
      </c>
      <c r="J36" s="795"/>
      <c r="K36" s="795">
        <v>457</v>
      </c>
      <c r="L36" s="795"/>
      <c r="M36" s="796">
        <v>440418</v>
      </c>
    </row>
    <row r="37" spans="1:13" s="769" customFormat="1" ht="12" customHeight="1">
      <c r="A37" s="768"/>
      <c r="B37" s="774" t="s">
        <v>7</v>
      </c>
      <c r="C37" s="794">
        <v>264</v>
      </c>
      <c r="D37" s="795">
        <v>718</v>
      </c>
      <c r="E37" s="795">
        <v>628725</v>
      </c>
      <c r="F37" s="795">
        <v>19</v>
      </c>
      <c r="G37" s="795">
        <v>66</v>
      </c>
      <c r="H37" s="795">
        <v>93858</v>
      </c>
      <c r="I37" s="795">
        <v>226</v>
      </c>
      <c r="J37" s="795"/>
      <c r="K37" s="795">
        <v>605</v>
      </c>
      <c r="L37" s="795"/>
      <c r="M37" s="796">
        <v>516036</v>
      </c>
    </row>
    <row r="38" spans="1:13" s="769" customFormat="1" ht="12" customHeight="1">
      <c r="A38" s="768"/>
      <c r="B38" s="774" t="s">
        <v>8</v>
      </c>
      <c r="C38" s="794">
        <v>183</v>
      </c>
      <c r="D38" s="795">
        <v>488</v>
      </c>
      <c r="E38" s="795">
        <v>481571</v>
      </c>
      <c r="F38" s="795">
        <v>6</v>
      </c>
      <c r="G38" s="795">
        <v>29</v>
      </c>
      <c r="H38" s="795">
        <v>68183</v>
      </c>
      <c r="I38" s="795">
        <v>162</v>
      </c>
      <c r="J38" s="795"/>
      <c r="K38" s="795">
        <v>440</v>
      </c>
      <c r="L38" s="795"/>
      <c r="M38" s="796">
        <v>406807</v>
      </c>
    </row>
    <row r="39" spans="1:13" s="769" customFormat="1" ht="12" customHeight="1">
      <c r="A39" s="768"/>
      <c r="B39" s="774" t="s">
        <v>9</v>
      </c>
      <c r="C39" s="794">
        <v>140</v>
      </c>
      <c r="D39" s="795">
        <v>359</v>
      </c>
      <c r="E39" s="795">
        <v>326362</v>
      </c>
      <c r="F39" s="795">
        <v>1</v>
      </c>
      <c r="G39" s="795">
        <v>0</v>
      </c>
      <c r="H39" s="795">
        <v>0</v>
      </c>
      <c r="I39" s="795">
        <v>123</v>
      </c>
      <c r="J39" s="797" t="s">
        <v>463</v>
      </c>
      <c r="K39" s="795">
        <v>333</v>
      </c>
      <c r="L39" s="797" t="s">
        <v>463</v>
      </c>
      <c r="M39" s="796">
        <v>319862</v>
      </c>
    </row>
    <row r="40" spans="1:13" s="769" customFormat="1" ht="12" customHeight="1">
      <c r="A40" s="768"/>
      <c r="B40" s="774" t="s">
        <v>10</v>
      </c>
      <c r="C40" s="794">
        <v>275</v>
      </c>
      <c r="D40" s="795">
        <v>696</v>
      </c>
      <c r="E40" s="795">
        <v>562932</v>
      </c>
      <c r="F40" s="795">
        <v>5</v>
      </c>
      <c r="G40" s="795">
        <v>21</v>
      </c>
      <c r="H40" s="795">
        <v>4170</v>
      </c>
      <c r="I40" s="795">
        <v>233</v>
      </c>
      <c r="J40" s="795"/>
      <c r="K40" s="795">
        <v>600</v>
      </c>
      <c r="L40" s="795"/>
      <c r="M40" s="796">
        <v>541705</v>
      </c>
    </row>
    <row r="41" spans="1:13" s="769" customFormat="1" ht="12" customHeight="1">
      <c r="A41" s="768"/>
      <c r="B41" s="774" t="s">
        <v>12</v>
      </c>
      <c r="C41" s="794">
        <v>117</v>
      </c>
      <c r="D41" s="795">
        <v>292</v>
      </c>
      <c r="E41" s="795">
        <v>320947</v>
      </c>
      <c r="F41" s="795">
        <v>4</v>
      </c>
      <c r="G41" s="795">
        <v>8</v>
      </c>
      <c r="H41" s="795">
        <v>10000</v>
      </c>
      <c r="I41" s="795">
        <v>105</v>
      </c>
      <c r="J41" s="795"/>
      <c r="K41" s="795">
        <v>269</v>
      </c>
      <c r="L41" s="795"/>
      <c r="M41" s="796">
        <v>307932</v>
      </c>
    </row>
    <row r="42" spans="1:13" s="769" customFormat="1" ht="12" customHeight="1">
      <c r="A42" s="768"/>
      <c r="B42" s="774" t="s">
        <v>14</v>
      </c>
      <c r="C42" s="794">
        <v>222</v>
      </c>
      <c r="D42" s="795">
        <v>592</v>
      </c>
      <c r="E42" s="795">
        <v>598860</v>
      </c>
      <c r="F42" s="795">
        <v>6</v>
      </c>
      <c r="G42" s="795">
        <v>34</v>
      </c>
      <c r="H42" s="795">
        <v>58691</v>
      </c>
      <c r="I42" s="795">
        <v>190</v>
      </c>
      <c r="J42" s="797"/>
      <c r="K42" s="795">
        <v>492</v>
      </c>
      <c r="L42" s="797"/>
      <c r="M42" s="796">
        <v>519091</v>
      </c>
    </row>
    <row r="43" spans="1:13" s="769" customFormat="1" ht="12" customHeight="1">
      <c r="A43" s="768"/>
      <c r="B43" s="774" t="s">
        <v>16</v>
      </c>
      <c r="C43" s="794">
        <v>110</v>
      </c>
      <c r="D43" s="795">
        <v>268</v>
      </c>
      <c r="E43" s="795">
        <v>242026</v>
      </c>
      <c r="F43" s="95">
        <v>0</v>
      </c>
      <c r="G43" s="95">
        <v>0</v>
      </c>
      <c r="H43" s="95">
        <v>0</v>
      </c>
      <c r="I43" s="795">
        <v>98</v>
      </c>
      <c r="J43" s="797"/>
      <c r="K43" s="795">
        <v>245</v>
      </c>
      <c r="L43" s="797"/>
      <c r="M43" s="796">
        <v>238981</v>
      </c>
    </row>
    <row r="44" spans="1:13" s="769" customFormat="1" ht="12" customHeight="1">
      <c r="A44" s="768"/>
      <c r="B44" s="774" t="s">
        <v>18</v>
      </c>
      <c r="C44" s="794">
        <v>93</v>
      </c>
      <c r="D44" s="795">
        <v>181</v>
      </c>
      <c r="E44" s="795">
        <v>202892</v>
      </c>
      <c r="F44" s="795">
        <v>1</v>
      </c>
      <c r="G44" s="795">
        <v>0</v>
      </c>
      <c r="H44" s="797">
        <v>0</v>
      </c>
      <c r="I44" s="795">
        <v>87</v>
      </c>
      <c r="J44" s="797" t="s">
        <v>463</v>
      </c>
      <c r="K44" s="797">
        <v>172</v>
      </c>
      <c r="L44" s="797" t="s">
        <v>463</v>
      </c>
      <c r="M44" s="798">
        <v>200632</v>
      </c>
    </row>
    <row r="45" spans="1:13" s="769" customFormat="1" ht="12" customHeight="1">
      <c r="A45" s="768"/>
      <c r="B45" s="774" t="s">
        <v>19</v>
      </c>
      <c r="C45" s="794">
        <v>110</v>
      </c>
      <c r="D45" s="795">
        <v>302</v>
      </c>
      <c r="E45" s="795">
        <v>289076</v>
      </c>
      <c r="F45" s="795">
        <v>2</v>
      </c>
      <c r="G45" s="795">
        <v>0</v>
      </c>
      <c r="H45" s="795">
        <v>0</v>
      </c>
      <c r="I45" s="795">
        <v>98</v>
      </c>
      <c r="J45" s="797" t="s">
        <v>463</v>
      </c>
      <c r="K45" s="797">
        <v>253</v>
      </c>
      <c r="L45" s="797" t="s">
        <v>463</v>
      </c>
      <c r="M45" s="798">
        <v>246556</v>
      </c>
    </row>
    <row r="46" spans="1:13" s="769" customFormat="1" ht="12" customHeight="1">
      <c r="A46" s="768"/>
      <c r="B46" s="774" t="s">
        <v>22</v>
      </c>
      <c r="C46" s="794">
        <v>559</v>
      </c>
      <c r="D46" s="795">
        <v>1595</v>
      </c>
      <c r="E46" s="795">
        <v>1731322</v>
      </c>
      <c r="F46" s="795">
        <v>39</v>
      </c>
      <c r="G46" s="795">
        <v>148</v>
      </c>
      <c r="H46" s="795">
        <v>282851</v>
      </c>
      <c r="I46" s="795">
        <v>418</v>
      </c>
      <c r="J46" s="795"/>
      <c r="K46" s="795">
        <v>1251</v>
      </c>
      <c r="L46" s="795"/>
      <c r="M46" s="796">
        <v>1377826</v>
      </c>
    </row>
    <row r="47" spans="1:13" s="769" customFormat="1" ht="12" customHeight="1">
      <c r="A47" s="768"/>
      <c r="B47" s="774" t="s">
        <v>24</v>
      </c>
      <c r="C47" s="794">
        <v>405</v>
      </c>
      <c r="D47" s="795">
        <v>1126</v>
      </c>
      <c r="E47" s="795">
        <v>989308</v>
      </c>
      <c r="F47" s="795">
        <v>12</v>
      </c>
      <c r="G47" s="795">
        <v>50</v>
      </c>
      <c r="H47" s="795">
        <v>60366</v>
      </c>
      <c r="I47" s="795">
        <v>347</v>
      </c>
      <c r="J47" s="795"/>
      <c r="K47" s="795">
        <v>964</v>
      </c>
      <c r="L47" s="795"/>
      <c r="M47" s="796">
        <v>892769</v>
      </c>
    </row>
    <row r="48" spans="1:13" s="769" customFormat="1" ht="12" customHeight="1">
      <c r="A48" s="768"/>
      <c r="B48" s="774" t="s">
        <v>26</v>
      </c>
      <c r="C48" s="794">
        <v>271</v>
      </c>
      <c r="D48" s="795">
        <v>705</v>
      </c>
      <c r="E48" s="795">
        <v>647931</v>
      </c>
      <c r="F48" s="795">
        <v>10</v>
      </c>
      <c r="G48" s="795">
        <v>27</v>
      </c>
      <c r="H48" s="795">
        <v>51035</v>
      </c>
      <c r="I48" s="795">
        <v>220</v>
      </c>
      <c r="J48" s="795"/>
      <c r="K48" s="795">
        <v>588</v>
      </c>
      <c r="L48" s="795"/>
      <c r="M48" s="796">
        <v>568125</v>
      </c>
    </row>
    <row r="49" spans="1:13" s="769" customFormat="1" ht="12" customHeight="1">
      <c r="A49" s="768"/>
      <c r="B49" s="774" t="s">
        <v>28</v>
      </c>
      <c r="C49" s="794">
        <v>366</v>
      </c>
      <c r="D49" s="795">
        <v>910</v>
      </c>
      <c r="E49" s="795">
        <v>909723</v>
      </c>
      <c r="F49" s="795">
        <v>26</v>
      </c>
      <c r="G49" s="795">
        <v>113</v>
      </c>
      <c r="H49" s="795">
        <v>261517</v>
      </c>
      <c r="I49" s="795">
        <v>292</v>
      </c>
      <c r="J49" s="795"/>
      <c r="K49" s="795">
        <v>714</v>
      </c>
      <c r="L49" s="795"/>
      <c r="M49" s="796">
        <v>616850</v>
      </c>
    </row>
    <row r="50" spans="1:13" s="769" customFormat="1" ht="12" customHeight="1">
      <c r="A50" s="768"/>
      <c r="B50" s="774" t="s">
        <v>30</v>
      </c>
      <c r="C50" s="794">
        <v>188</v>
      </c>
      <c r="D50" s="795">
        <v>414</v>
      </c>
      <c r="E50" s="795">
        <v>403403</v>
      </c>
      <c r="F50" s="795">
        <v>12</v>
      </c>
      <c r="G50" s="795">
        <v>24</v>
      </c>
      <c r="H50" s="795">
        <v>99362</v>
      </c>
      <c r="I50" s="795">
        <v>161</v>
      </c>
      <c r="J50" s="795"/>
      <c r="K50" s="795">
        <v>360</v>
      </c>
      <c r="L50" s="795"/>
      <c r="M50" s="796">
        <v>291872</v>
      </c>
    </row>
    <row r="51" spans="1:13" s="769" customFormat="1" ht="12" customHeight="1">
      <c r="A51" s="768"/>
      <c r="B51" s="774" t="s">
        <v>33</v>
      </c>
      <c r="C51" s="794">
        <v>155</v>
      </c>
      <c r="D51" s="795">
        <v>411</v>
      </c>
      <c r="E51" s="795">
        <v>451818</v>
      </c>
      <c r="F51" s="795">
        <v>7</v>
      </c>
      <c r="G51" s="795">
        <v>44</v>
      </c>
      <c r="H51" s="795">
        <v>93604</v>
      </c>
      <c r="I51" s="795">
        <v>128</v>
      </c>
      <c r="J51" s="795"/>
      <c r="K51" s="795">
        <v>3632</v>
      </c>
      <c r="L51" s="795"/>
      <c r="M51" s="796">
        <v>350200</v>
      </c>
    </row>
    <row r="52" spans="1:13" s="769" customFormat="1" ht="12" customHeight="1">
      <c r="A52" s="768"/>
      <c r="B52" s="774" t="s">
        <v>34</v>
      </c>
      <c r="C52" s="794">
        <v>436</v>
      </c>
      <c r="D52" s="795">
        <v>1270</v>
      </c>
      <c r="E52" s="795">
        <v>1356394</v>
      </c>
      <c r="F52" s="795">
        <v>30</v>
      </c>
      <c r="G52" s="795">
        <v>134</v>
      </c>
      <c r="H52" s="795">
        <v>210247</v>
      </c>
      <c r="I52" s="795">
        <v>345</v>
      </c>
      <c r="J52" s="795"/>
      <c r="K52" s="795">
        <v>1025</v>
      </c>
      <c r="L52" s="795"/>
      <c r="M52" s="796">
        <v>1114168</v>
      </c>
    </row>
    <row r="53" spans="1:13" s="769" customFormat="1" ht="12" customHeight="1">
      <c r="A53" s="768"/>
      <c r="B53" s="774" t="s">
        <v>36</v>
      </c>
      <c r="C53" s="794">
        <v>213</v>
      </c>
      <c r="D53" s="795">
        <v>552</v>
      </c>
      <c r="E53" s="795">
        <v>576729</v>
      </c>
      <c r="F53" s="795">
        <v>6</v>
      </c>
      <c r="G53" s="795">
        <v>20</v>
      </c>
      <c r="H53" s="795">
        <v>16705</v>
      </c>
      <c r="I53" s="795">
        <v>184</v>
      </c>
      <c r="J53" s="795"/>
      <c r="K53" s="795">
        <v>492</v>
      </c>
      <c r="L53" s="795"/>
      <c r="M53" s="796">
        <v>545469</v>
      </c>
    </row>
    <row r="54" spans="1:13" s="769" customFormat="1" ht="12" customHeight="1">
      <c r="A54" s="768"/>
      <c r="B54" s="774" t="s">
        <v>38</v>
      </c>
      <c r="C54" s="794">
        <v>131</v>
      </c>
      <c r="D54" s="795">
        <v>386</v>
      </c>
      <c r="E54" s="795">
        <v>366169</v>
      </c>
      <c r="F54" s="795">
        <v>4</v>
      </c>
      <c r="G54" s="795">
        <v>64</v>
      </c>
      <c r="H54" s="795">
        <v>58287</v>
      </c>
      <c r="I54" s="795">
        <v>119</v>
      </c>
      <c r="J54" s="797"/>
      <c r="K54" s="795">
        <v>308</v>
      </c>
      <c r="L54" s="797"/>
      <c r="M54" s="796">
        <v>303977</v>
      </c>
    </row>
    <row r="55" spans="1:13" s="769" customFormat="1" ht="12" customHeight="1">
      <c r="A55" s="768"/>
      <c r="B55" s="774" t="s">
        <v>40</v>
      </c>
      <c r="C55" s="794">
        <v>134</v>
      </c>
      <c r="D55" s="795">
        <v>328</v>
      </c>
      <c r="E55" s="795">
        <v>273394</v>
      </c>
      <c r="F55" s="795">
        <v>9</v>
      </c>
      <c r="G55" s="795">
        <v>20</v>
      </c>
      <c r="H55" s="795">
        <v>33062</v>
      </c>
      <c r="I55" s="795">
        <v>116</v>
      </c>
      <c r="J55" s="795"/>
      <c r="K55" s="795">
        <v>276</v>
      </c>
      <c r="L55" s="795"/>
      <c r="M55" s="796">
        <v>225689</v>
      </c>
    </row>
    <row r="56" spans="1:13" s="769" customFormat="1" ht="12" customHeight="1">
      <c r="A56" s="768"/>
      <c r="B56" s="774" t="s">
        <v>42</v>
      </c>
      <c r="C56" s="794">
        <v>164</v>
      </c>
      <c r="D56" s="795">
        <v>565</v>
      </c>
      <c r="E56" s="795">
        <v>1909131</v>
      </c>
      <c r="F56" s="795">
        <v>32</v>
      </c>
      <c r="G56" s="795">
        <v>254</v>
      </c>
      <c r="H56" s="795">
        <v>1652915</v>
      </c>
      <c r="I56" s="795">
        <v>106</v>
      </c>
      <c r="J56" s="795"/>
      <c r="K56" s="795">
        <v>240</v>
      </c>
      <c r="L56" s="795"/>
      <c r="M56" s="796">
        <v>230699</v>
      </c>
    </row>
    <row r="57" spans="1:13" s="769" customFormat="1" ht="12" customHeight="1">
      <c r="A57" s="768"/>
      <c r="B57" s="774" t="s">
        <v>44</v>
      </c>
      <c r="C57" s="794">
        <v>96</v>
      </c>
      <c r="D57" s="795">
        <v>270</v>
      </c>
      <c r="E57" s="795">
        <v>250090</v>
      </c>
      <c r="F57" s="95">
        <v>1</v>
      </c>
      <c r="G57" s="795">
        <v>0</v>
      </c>
      <c r="H57" s="795">
        <v>0</v>
      </c>
      <c r="I57" s="795">
        <v>85</v>
      </c>
      <c r="J57" s="797" t="s">
        <v>463</v>
      </c>
      <c r="K57" s="795">
        <v>244</v>
      </c>
      <c r="L57" s="797" t="s">
        <v>463</v>
      </c>
      <c r="M57" s="796">
        <v>246726</v>
      </c>
    </row>
    <row r="58" spans="1:13" s="769" customFormat="1" ht="12" customHeight="1">
      <c r="A58" s="768"/>
      <c r="B58" s="774" t="s">
        <v>46</v>
      </c>
      <c r="C58" s="794">
        <v>367</v>
      </c>
      <c r="D58" s="795">
        <v>867</v>
      </c>
      <c r="E58" s="795">
        <v>724851</v>
      </c>
      <c r="F58" s="795">
        <v>22</v>
      </c>
      <c r="G58" s="795">
        <v>83</v>
      </c>
      <c r="H58" s="795">
        <v>194689</v>
      </c>
      <c r="I58" s="795">
        <v>287</v>
      </c>
      <c r="J58" s="795"/>
      <c r="K58" s="795">
        <v>662</v>
      </c>
      <c r="L58" s="795"/>
      <c r="M58" s="796">
        <v>483764</v>
      </c>
    </row>
    <row r="59" spans="1:13" s="769" customFormat="1" ht="12" customHeight="1">
      <c r="A59" s="768"/>
      <c r="B59" s="774" t="s">
        <v>48</v>
      </c>
      <c r="C59" s="794">
        <v>417</v>
      </c>
      <c r="D59" s="795">
        <v>1063</v>
      </c>
      <c r="E59" s="795">
        <v>1107066</v>
      </c>
      <c r="F59" s="795">
        <v>18</v>
      </c>
      <c r="G59" s="795">
        <v>73</v>
      </c>
      <c r="H59" s="795">
        <v>108663</v>
      </c>
      <c r="I59" s="795">
        <v>346</v>
      </c>
      <c r="J59" s="795"/>
      <c r="K59" s="795">
        <v>881</v>
      </c>
      <c r="L59" s="795"/>
      <c r="M59" s="796">
        <v>965585</v>
      </c>
    </row>
    <row r="60" spans="1:13" s="769" customFormat="1" ht="12" customHeight="1">
      <c r="A60" s="768"/>
      <c r="B60" s="774" t="s">
        <v>50</v>
      </c>
      <c r="C60" s="794">
        <v>169</v>
      </c>
      <c r="D60" s="795">
        <v>370</v>
      </c>
      <c r="E60" s="795">
        <v>334981</v>
      </c>
      <c r="F60" s="795">
        <v>4</v>
      </c>
      <c r="G60" s="795">
        <v>8</v>
      </c>
      <c r="H60" s="795">
        <v>5330</v>
      </c>
      <c r="I60" s="795">
        <v>144</v>
      </c>
      <c r="J60" s="795"/>
      <c r="K60" s="795">
        <v>333</v>
      </c>
      <c r="L60" s="795"/>
      <c r="M60" s="796">
        <v>319363</v>
      </c>
    </row>
    <row r="61" spans="1:13" s="769" customFormat="1" ht="12" customHeight="1">
      <c r="A61" s="768"/>
      <c r="B61" s="774" t="s">
        <v>52</v>
      </c>
      <c r="C61" s="794">
        <v>139</v>
      </c>
      <c r="D61" s="795">
        <v>356</v>
      </c>
      <c r="E61" s="795">
        <v>283237</v>
      </c>
      <c r="F61" s="795">
        <v>11</v>
      </c>
      <c r="G61" s="795">
        <v>65</v>
      </c>
      <c r="H61" s="795">
        <v>44095</v>
      </c>
      <c r="I61" s="795">
        <v>120</v>
      </c>
      <c r="J61" s="795"/>
      <c r="K61" s="795">
        <v>275</v>
      </c>
      <c r="L61" s="795"/>
      <c r="M61" s="796">
        <v>253245</v>
      </c>
    </row>
    <row r="62" spans="1:13" s="769" customFormat="1" ht="12" customHeight="1">
      <c r="A62" s="768"/>
      <c r="B62" s="799" t="s">
        <v>54</v>
      </c>
      <c r="C62" s="800">
        <v>136</v>
      </c>
      <c r="D62" s="801">
        <v>263</v>
      </c>
      <c r="E62" s="801">
        <v>281729</v>
      </c>
      <c r="F62" s="801">
        <v>6</v>
      </c>
      <c r="G62" s="801">
        <v>0</v>
      </c>
      <c r="H62" s="801">
        <v>0</v>
      </c>
      <c r="I62" s="801">
        <v>112</v>
      </c>
      <c r="J62" s="802" t="s">
        <v>463</v>
      </c>
      <c r="K62" s="801">
        <v>245</v>
      </c>
      <c r="L62" s="802" t="s">
        <v>463</v>
      </c>
      <c r="M62" s="803">
        <v>276930</v>
      </c>
    </row>
    <row r="63" ht="12">
      <c r="B63" s="761" t="s">
        <v>464</v>
      </c>
    </row>
    <row r="64" ht="12">
      <c r="B64" s="761" t="s">
        <v>465</v>
      </c>
    </row>
  </sheetData>
  <mergeCells count="12">
    <mergeCell ref="B4:B6"/>
    <mergeCell ref="G5:G6"/>
    <mergeCell ref="I5:I6"/>
    <mergeCell ref="F4:H4"/>
    <mergeCell ref="C4:E4"/>
    <mergeCell ref="C5:C6"/>
    <mergeCell ref="D5:D6"/>
    <mergeCell ref="F5:F6"/>
    <mergeCell ref="J5:K6"/>
    <mergeCell ref="L5:M5"/>
    <mergeCell ref="L6:M6"/>
    <mergeCell ref="I4:M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3"/>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60</v>
      </c>
      <c r="C2" s="18"/>
      <c r="D2" s="18"/>
      <c r="E2" s="18"/>
      <c r="F2" s="18"/>
      <c r="G2" s="18"/>
    </row>
    <row r="4" ht="12.75" thickBot="1">
      <c r="M4" s="19"/>
    </row>
    <row r="5" spans="1:13" ht="20.25" customHeight="1" thickTop="1">
      <c r="A5" s="20"/>
      <c r="B5" s="21" t="s">
        <v>55</v>
      </c>
      <c r="C5" s="22" t="s">
        <v>56</v>
      </c>
      <c r="D5" s="23">
        <v>52</v>
      </c>
      <c r="E5" s="23">
        <v>53</v>
      </c>
      <c r="F5" s="22">
        <v>54</v>
      </c>
      <c r="G5" s="22">
        <v>55</v>
      </c>
      <c r="H5" s="24" t="s">
        <v>55</v>
      </c>
      <c r="I5" s="22" t="s">
        <v>56</v>
      </c>
      <c r="J5" s="23">
        <v>52</v>
      </c>
      <c r="K5" s="23">
        <v>53</v>
      </c>
      <c r="L5" s="22">
        <v>54</v>
      </c>
      <c r="M5" s="22">
        <v>55</v>
      </c>
    </row>
    <row r="6" spans="1:13" ht="13.5" customHeight="1">
      <c r="A6" s="20"/>
      <c r="B6" s="25" t="s">
        <v>6</v>
      </c>
      <c r="C6" s="26">
        <f>SUM(C9:C10)</f>
        <v>1220302</v>
      </c>
      <c r="D6" s="27">
        <f>SUM(D9:D10)</f>
        <v>1234310</v>
      </c>
      <c r="E6" s="28">
        <f>SUM(E9:E10)</f>
        <v>1240505</v>
      </c>
      <c r="F6" s="27">
        <f>SUM(F9:F10)</f>
        <v>1247031</v>
      </c>
      <c r="G6" s="27">
        <f>SUM(G9:G10)</f>
        <v>1251917</v>
      </c>
      <c r="H6" s="29" t="s">
        <v>7</v>
      </c>
      <c r="I6" s="30">
        <v>11801</v>
      </c>
      <c r="J6" s="31">
        <v>11676</v>
      </c>
      <c r="K6" s="32">
        <v>11567</v>
      </c>
      <c r="L6" s="31">
        <v>11509</v>
      </c>
      <c r="M6" s="33">
        <v>11374</v>
      </c>
    </row>
    <row r="7" spans="1:13" ht="13.5" customHeight="1">
      <c r="A7" s="20"/>
      <c r="B7" s="34"/>
      <c r="C7" s="34"/>
      <c r="D7" s="35"/>
      <c r="E7" s="35"/>
      <c r="F7" s="35"/>
      <c r="G7" s="35"/>
      <c r="H7" s="36"/>
      <c r="I7" s="30"/>
      <c r="J7" s="20"/>
      <c r="K7" s="20"/>
      <c r="L7" s="20"/>
      <c r="M7" s="37"/>
    </row>
    <row r="8" spans="1:13" ht="13.5" customHeight="1">
      <c r="A8" s="20"/>
      <c r="B8" s="30"/>
      <c r="C8" s="30"/>
      <c r="D8" s="20"/>
      <c r="E8" s="20"/>
      <c r="F8" s="20"/>
      <c r="G8" s="20"/>
      <c r="H8" s="36" t="s">
        <v>8</v>
      </c>
      <c r="I8" s="30">
        <v>10952</v>
      </c>
      <c r="J8" s="20">
        <v>10889</v>
      </c>
      <c r="K8" s="20">
        <v>10842</v>
      </c>
      <c r="L8" s="20">
        <v>10756</v>
      </c>
      <c r="M8" s="37">
        <v>10685</v>
      </c>
    </row>
    <row r="9" spans="1:13" ht="13.5" customHeight="1">
      <c r="A9" s="20"/>
      <c r="B9" s="25" t="s">
        <v>57</v>
      </c>
      <c r="C9" s="38">
        <f>SUM(C17:C31)</f>
        <v>839527</v>
      </c>
      <c r="D9" s="39">
        <f>SUM(D17:D31)</f>
        <v>855862</v>
      </c>
      <c r="E9" s="39">
        <f>SUM(E17:E31)</f>
        <v>862802</v>
      </c>
      <c r="F9" s="40">
        <f>SUM(F17:F31)</f>
        <v>869748</v>
      </c>
      <c r="G9" s="39">
        <f>SUM(G17:G31)</f>
        <v>875386</v>
      </c>
      <c r="H9" s="41"/>
      <c r="I9" s="30"/>
      <c r="J9" s="20"/>
      <c r="K9" s="20"/>
      <c r="L9" s="20"/>
      <c r="M9" s="37"/>
    </row>
    <row r="10" spans="1:13" ht="13.5" customHeight="1">
      <c r="A10" s="20"/>
      <c r="B10" s="25" t="s">
        <v>58</v>
      </c>
      <c r="C10" s="38">
        <f>SUM(C33:C34,C36:C38,I6:I38)</f>
        <v>380775</v>
      </c>
      <c r="D10" s="39">
        <f>SUM(D33:D34,D36:D38,J6:J38)</f>
        <v>378448</v>
      </c>
      <c r="E10" s="39">
        <f>SUM(E33:E34,E36:E38,K6,K8,K10:K16,K18:K19,K21:K23,K25:K31,K33,K35:K38)</f>
        <v>377703</v>
      </c>
      <c r="F10" s="40">
        <f>SUM(F33:F34,F36:F38,L6,L8,L10:L16,L18:L19,L21:L23,L25:L31,L33,L35:L38)</f>
        <v>377283</v>
      </c>
      <c r="G10" s="39">
        <f>SUM(G33:G34,G36:G38,M6,M8,M10:M16,M18:M19,M21:M23,M25:M31,M33,M35:M38)</f>
        <v>376531</v>
      </c>
      <c r="H10" s="36" t="s">
        <v>9</v>
      </c>
      <c r="I10" s="30">
        <v>7959</v>
      </c>
      <c r="J10" s="20">
        <v>8009</v>
      </c>
      <c r="K10" s="20">
        <v>8024</v>
      </c>
      <c r="L10" s="20">
        <v>8021</v>
      </c>
      <c r="M10" s="37">
        <v>8037</v>
      </c>
    </row>
    <row r="11" spans="1:13" ht="13.5" customHeight="1">
      <c r="A11" s="20"/>
      <c r="B11" s="30"/>
      <c r="C11" s="38"/>
      <c r="D11" s="39"/>
      <c r="E11" s="39"/>
      <c r="F11" s="40"/>
      <c r="G11" s="20"/>
      <c r="H11" s="36" t="s">
        <v>10</v>
      </c>
      <c r="I11" s="30">
        <v>13520</v>
      </c>
      <c r="J11" s="20">
        <v>13378</v>
      </c>
      <c r="K11" s="20">
        <v>13302</v>
      </c>
      <c r="L11" s="20">
        <v>13174</v>
      </c>
      <c r="M11" s="37">
        <v>13190</v>
      </c>
    </row>
    <row r="12" spans="1:13" ht="13.5" customHeight="1">
      <c r="A12" s="20"/>
      <c r="B12" s="25" t="s">
        <v>11</v>
      </c>
      <c r="C12" s="38">
        <f>SUM(C17,C23:C25,C28:C30,C33:C34,C36:C38,I6,I8)</f>
        <v>534343</v>
      </c>
      <c r="D12" s="39">
        <f>SUM(D17,D23:D25,D28:D30,D33:D34,D36:D38,J6,J8)</f>
        <v>544660</v>
      </c>
      <c r="E12" s="40">
        <f>SUM(E17,E23:E25,E28:E30,E33:E34,E36:E38,K6,K8)</f>
        <v>549372</v>
      </c>
      <c r="F12" s="40">
        <f>SUM(F17,F23:F25,F28:F30,F33:F34,F36:F38,L6,L8)</f>
        <v>553817</v>
      </c>
      <c r="G12" s="40">
        <f>SUM(G17,G23:G25,G28:G30,G33:G34,G36:G38,M6,M8)</f>
        <v>557759</v>
      </c>
      <c r="H12" s="36" t="s">
        <v>12</v>
      </c>
      <c r="I12" s="30">
        <v>8033</v>
      </c>
      <c r="J12" s="20">
        <v>8055</v>
      </c>
      <c r="K12" s="20">
        <v>8012</v>
      </c>
      <c r="L12" s="20">
        <v>7992</v>
      </c>
      <c r="M12" s="37">
        <v>8028</v>
      </c>
    </row>
    <row r="13" spans="1:13" ht="13.5" customHeight="1">
      <c r="A13" s="20"/>
      <c r="B13" s="25" t="s">
        <v>13</v>
      </c>
      <c r="C13" s="38">
        <f>SUM(C22,I10:I16)</f>
        <v>105253</v>
      </c>
      <c r="D13" s="39">
        <f>SUM(D22,J10:J16)</f>
        <v>105045</v>
      </c>
      <c r="E13" s="40">
        <f>SUM(E22,K10:K16)</f>
        <v>104810</v>
      </c>
      <c r="F13" s="40">
        <f>SUM(F22,L10:L16)</f>
        <v>104709</v>
      </c>
      <c r="G13" s="40">
        <f>SUM(G22,M10:M16)</f>
        <v>104601</v>
      </c>
      <c r="H13" s="36" t="s">
        <v>14</v>
      </c>
      <c r="I13" s="30">
        <v>13253</v>
      </c>
      <c r="J13" s="20">
        <v>13103</v>
      </c>
      <c r="K13" s="20">
        <v>13026</v>
      </c>
      <c r="L13" s="20">
        <v>12965</v>
      </c>
      <c r="M13" s="37">
        <v>12888</v>
      </c>
    </row>
    <row r="14" spans="1:13" ht="13.5" customHeight="1">
      <c r="A14" s="20"/>
      <c r="B14" s="25" t="s">
        <v>15</v>
      </c>
      <c r="C14" s="38">
        <f>SUM(C18,C27,C31,I18:I19,I21:I23)</f>
        <v>253105</v>
      </c>
      <c r="D14" s="39">
        <f>SUM(D18,D27,D31,J18:J19,J21:J23)</f>
        <v>253352</v>
      </c>
      <c r="E14" s="39">
        <f>SUM(E18,E27,E31,K18:K19,K21:K23)</f>
        <v>253351</v>
      </c>
      <c r="F14" s="40">
        <f>SUM(F18,F27,F31,L18:L19,L21:L23)</f>
        <v>253856</v>
      </c>
      <c r="G14" s="39">
        <f>SUM(G18,G27,G31,M18:M19,M21:M23)</f>
        <v>253916</v>
      </c>
      <c r="H14" s="36" t="s">
        <v>16</v>
      </c>
      <c r="I14" s="30">
        <v>5598</v>
      </c>
      <c r="J14" s="20">
        <v>5506</v>
      </c>
      <c r="K14" s="20">
        <v>5457</v>
      </c>
      <c r="L14" s="20">
        <v>5382</v>
      </c>
      <c r="M14" s="37">
        <v>5301</v>
      </c>
    </row>
    <row r="15" spans="1:13" ht="13.5" customHeight="1">
      <c r="A15" s="20"/>
      <c r="B15" s="25" t="s">
        <v>17</v>
      </c>
      <c r="C15" s="38">
        <f>SUM(C19:C20,I25:I31,I33,I35:I38)</f>
        <v>327601</v>
      </c>
      <c r="D15" s="39">
        <f>SUM(D19:D20,J25:J31,J33,J35:J38)</f>
        <v>331253</v>
      </c>
      <c r="E15" s="39">
        <f>SUM(E19:E20,K25:K31,K33,K35:K38)</f>
        <v>332972</v>
      </c>
      <c r="F15" s="39">
        <f>SUM(F19:F20,L25:L31,L33,L35:L38)</f>
        <v>334649</v>
      </c>
      <c r="G15" s="39">
        <f>SUM(G19:G20,M25:M31,M33,M35:M38)</f>
        <v>335641</v>
      </c>
      <c r="H15" s="36" t="s">
        <v>18</v>
      </c>
      <c r="I15" s="30">
        <v>6724</v>
      </c>
      <c r="J15" s="20">
        <v>6686</v>
      </c>
      <c r="K15" s="20">
        <v>6717</v>
      </c>
      <c r="L15" s="20">
        <v>6723</v>
      </c>
      <c r="M15" s="37">
        <v>6645</v>
      </c>
    </row>
    <row r="16" spans="1:13" ht="13.5" customHeight="1">
      <c r="A16" s="20"/>
      <c r="B16" s="30"/>
      <c r="C16" s="30"/>
      <c r="D16" s="20"/>
      <c r="E16" s="20"/>
      <c r="F16" s="20"/>
      <c r="G16" s="20"/>
      <c r="H16" s="36" t="s">
        <v>19</v>
      </c>
      <c r="I16" s="30">
        <v>7939</v>
      </c>
      <c r="J16" s="20">
        <v>7797</v>
      </c>
      <c r="K16" s="20">
        <v>7746</v>
      </c>
      <c r="L16" s="20">
        <v>7688</v>
      </c>
      <c r="M16" s="37">
        <v>7601</v>
      </c>
    </row>
    <row r="17" spans="1:13" ht="13.5" customHeight="1">
      <c r="A17" s="20"/>
      <c r="B17" s="34" t="s">
        <v>20</v>
      </c>
      <c r="C17" s="30">
        <v>219773</v>
      </c>
      <c r="D17" s="20">
        <v>227914</v>
      </c>
      <c r="E17" s="42">
        <v>231126</v>
      </c>
      <c r="F17" s="42">
        <v>234257</v>
      </c>
      <c r="G17" s="42">
        <v>237041</v>
      </c>
      <c r="H17" s="41"/>
      <c r="I17" s="30"/>
      <c r="J17" s="20"/>
      <c r="K17" s="20"/>
      <c r="L17" s="20"/>
      <c r="M17" s="37"/>
    </row>
    <row r="18" spans="1:13" ht="13.5" customHeight="1">
      <c r="A18" s="20"/>
      <c r="B18" s="34" t="s">
        <v>21</v>
      </c>
      <c r="C18" s="30">
        <v>91974</v>
      </c>
      <c r="D18" s="20">
        <v>92432</v>
      </c>
      <c r="E18" s="42">
        <v>92602</v>
      </c>
      <c r="F18" s="42">
        <v>92749</v>
      </c>
      <c r="G18" s="42">
        <v>92823</v>
      </c>
      <c r="H18" s="36" t="s">
        <v>22</v>
      </c>
      <c r="I18" s="30">
        <v>26868</v>
      </c>
      <c r="J18" s="20">
        <v>27149</v>
      </c>
      <c r="K18" s="20">
        <v>27162</v>
      </c>
      <c r="L18" s="20">
        <v>27348</v>
      </c>
      <c r="M18" s="37">
        <v>27440</v>
      </c>
    </row>
    <row r="19" spans="1:13" ht="13.5" customHeight="1">
      <c r="A19" s="20"/>
      <c r="B19" s="34" t="s">
        <v>23</v>
      </c>
      <c r="C19" s="30">
        <v>95932</v>
      </c>
      <c r="D19" s="20">
        <v>97306</v>
      </c>
      <c r="E19" s="42">
        <v>98229</v>
      </c>
      <c r="F19" s="42">
        <v>99123</v>
      </c>
      <c r="G19" s="42">
        <v>99751</v>
      </c>
      <c r="H19" s="36" t="s">
        <v>24</v>
      </c>
      <c r="I19" s="30">
        <v>22539</v>
      </c>
      <c r="J19" s="20">
        <v>22431</v>
      </c>
      <c r="K19" s="20">
        <v>22471</v>
      </c>
      <c r="L19" s="20">
        <v>22546</v>
      </c>
      <c r="M19" s="37">
        <v>22423</v>
      </c>
    </row>
    <row r="20" spans="1:13" ht="13.5" customHeight="1">
      <c r="A20" s="20"/>
      <c r="B20" s="34" t="s">
        <v>25</v>
      </c>
      <c r="C20" s="30">
        <v>97723</v>
      </c>
      <c r="D20" s="20">
        <v>100473</v>
      </c>
      <c r="E20" s="42">
        <v>101359</v>
      </c>
      <c r="F20" s="42">
        <v>102109</v>
      </c>
      <c r="G20" s="42">
        <v>102600</v>
      </c>
      <c r="H20" s="41"/>
      <c r="I20" s="30"/>
      <c r="J20" s="20"/>
      <c r="K20" s="20"/>
      <c r="L20" s="20"/>
      <c r="M20" s="37"/>
    </row>
    <row r="21" spans="1:13" ht="13.5" customHeight="1">
      <c r="A21" s="20"/>
      <c r="B21" s="30"/>
      <c r="C21" s="30"/>
      <c r="D21" s="20"/>
      <c r="E21" s="42"/>
      <c r="F21" s="42"/>
      <c r="G21" s="42"/>
      <c r="H21" s="36" t="s">
        <v>26</v>
      </c>
      <c r="I21" s="30">
        <v>12649</v>
      </c>
      <c r="J21" s="20">
        <v>12436</v>
      </c>
      <c r="K21" s="20">
        <v>12359</v>
      </c>
      <c r="L21" s="20">
        <v>12302</v>
      </c>
      <c r="M21" s="37">
        <v>12221</v>
      </c>
    </row>
    <row r="22" spans="1:13" ht="13.5" customHeight="1">
      <c r="A22" s="20"/>
      <c r="B22" s="34" t="s">
        <v>27</v>
      </c>
      <c r="C22" s="30">
        <v>42227</v>
      </c>
      <c r="D22" s="20">
        <v>42511</v>
      </c>
      <c r="E22" s="42">
        <v>42526</v>
      </c>
      <c r="F22" s="42">
        <v>42764</v>
      </c>
      <c r="G22" s="42">
        <v>42911</v>
      </c>
      <c r="H22" s="36" t="s">
        <v>28</v>
      </c>
      <c r="I22" s="30">
        <v>18977</v>
      </c>
      <c r="J22" s="20">
        <v>18949</v>
      </c>
      <c r="K22" s="20">
        <v>18858</v>
      </c>
      <c r="L22" s="20">
        <v>18800</v>
      </c>
      <c r="M22" s="37">
        <v>18821</v>
      </c>
    </row>
    <row r="23" spans="1:13" ht="13.5" customHeight="1">
      <c r="A23" s="20"/>
      <c r="B23" s="34" t="s">
        <v>29</v>
      </c>
      <c r="C23" s="30">
        <v>39311</v>
      </c>
      <c r="D23" s="20">
        <v>40193</v>
      </c>
      <c r="E23" s="42">
        <v>40482</v>
      </c>
      <c r="F23" s="42">
        <v>40772</v>
      </c>
      <c r="G23" s="42">
        <v>41048</v>
      </c>
      <c r="H23" s="36" t="s">
        <v>30</v>
      </c>
      <c r="I23" s="30">
        <v>10764</v>
      </c>
      <c r="J23" s="20">
        <v>10456</v>
      </c>
      <c r="K23" s="20">
        <v>10362</v>
      </c>
      <c r="L23" s="20">
        <v>10251</v>
      </c>
      <c r="M23" s="37">
        <v>10220</v>
      </c>
    </row>
    <row r="24" spans="1:13" ht="13.5" customHeight="1">
      <c r="A24" s="20"/>
      <c r="B24" s="34" t="s">
        <v>31</v>
      </c>
      <c r="C24" s="30">
        <v>37858</v>
      </c>
      <c r="D24" s="20">
        <v>38117</v>
      </c>
      <c r="E24" s="42">
        <v>38268</v>
      </c>
      <c r="F24" s="42">
        <v>38332</v>
      </c>
      <c r="G24" s="42">
        <v>38533</v>
      </c>
      <c r="H24" s="41"/>
      <c r="I24" s="30"/>
      <c r="J24" s="20"/>
      <c r="K24" s="20"/>
      <c r="L24" s="20"/>
      <c r="M24" s="37"/>
    </row>
    <row r="25" spans="1:13" ht="13.5" customHeight="1">
      <c r="A25" s="20"/>
      <c r="B25" s="34" t="s">
        <v>32</v>
      </c>
      <c r="C25" s="30">
        <v>32670</v>
      </c>
      <c r="D25" s="20">
        <v>32454</v>
      </c>
      <c r="E25" s="42">
        <v>32357</v>
      </c>
      <c r="F25" s="42">
        <v>32372</v>
      </c>
      <c r="G25" s="42">
        <v>32324</v>
      </c>
      <c r="H25" s="36" t="s">
        <v>33</v>
      </c>
      <c r="I25" s="30">
        <v>8533</v>
      </c>
      <c r="J25" s="20">
        <v>8523</v>
      </c>
      <c r="K25" s="20">
        <v>8467</v>
      </c>
      <c r="L25" s="20">
        <v>8349</v>
      </c>
      <c r="M25" s="37">
        <v>8317</v>
      </c>
    </row>
    <row r="26" spans="1:13" ht="13.5" customHeight="1">
      <c r="A26" s="20"/>
      <c r="B26" s="30"/>
      <c r="C26" s="30"/>
      <c r="D26" s="20"/>
      <c r="E26" s="42"/>
      <c r="F26" s="42"/>
      <c r="G26" s="42"/>
      <c r="H26" s="36" t="s">
        <v>34</v>
      </c>
      <c r="I26" s="30">
        <v>19242</v>
      </c>
      <c r="J26" s="20">
        <v>19435</v>
      </c>
      <c r="K26" s="20">
        <v>19418</v>
      </c>
      <c r="L26" s="20">
        <v>19472</v>
      </c>
      <c r="M26" s="37">
        <v>19481</v>
      </c>
    </row>
    <row r="27" spans="1:13" ht="13.5" customHeight="1">
      <c r="A27" s="20"/>
      <c r="B27" s="34" t="s">
        <v>35</v>
      </c>
      <c r="C27" s="30">
        <v>33023</v>
      </c>
      <c r="D27" s="20">
        <v>32994</v>
      </c>
      <c r="E27" s="42">
        <v>33138</v>
      </c>
      <c r="F27" s="42">
        <v>33239</v>
      </c>
      <c r="G27" s="42">
        <v>33286</v>
      </c>
      <c r="H27" s="36" t="s">
        <v>36</v>
      </c>
      <c r="I27" s="30">
        <v>13454</v>
      </c>
      <c r="J27" s="20">
        <v>13382</v>
      </c>
      <c r="K27" s="20">
        <v>13389</v>
      </c>
      <c r="L27" s="20">
        <v>13395</v>
      </c>
      <c r="M27" s="37">
        <v>13400</v>
      </c>
    </row>
    <row r="28" spans="1:13" ht="13.5" customHeight="1">
      <c r="A28" s="20"/>
      <c r="B28" s="34" t="s">
        <v>37</v>
      </c>
      <c r="C28" s="30">
        <v>48082</v>
      </c>
      <c r="D28" s="20">
        <v>50194</v>
      </c>
      <c r="E28" s="42">
        <v>51183</v>
      </c>
      <c r="F28" s="42">
        <v>51998</v>
      </c>
      <c r="G28" s="42">
        <v>52597</v>
      </c>
      <c r="H28" s="36" t="s">
        <v>38</v>
      </c>
      <c r="I28" s="30">
        <v>10593</v>
      </c>
      <c r="J28" s="20">
        <v>10484</v>
      </c>
      <c r="K28" s="20">
        <v>10507</v>
      </c>
      <c r="L28" s="20">
        <v>10498</v>
      </c>
      <c r="M28" s="37">
        <v>10538</v>
      </c>
    </row>
    <row r="29" spans="1:13" ht="13.5" customHeight="1">
      <c r="A29" s="20"/>
      <c r="B29" s="34" t="s">
        <v>39</v>
      </c>
      <c r="C29" s="30">
        <v>39266</v>
      </c>
      <c r="D29" s="20">
        <v>39482</v>
      </c>
      <c r="E29" s="42">
        <v>39879</v>
      </c>
      <c r="F29" s="42">
        <v>40161</v>
      </c>
      <c r="G29" s="42">
        <v>40559</v>
      </c>
      <c r="H29" s="36" t="s">
        <v>40</v>
      </c>
      <c r="I29" s="30">
        <v>8545</v>
      </c>
      <c r="J29" s="20">
        <v>8532</v>
      </c>
      <c r="K29" s="20">
        <v>8587</v>
      </c>
      <c r="L29" s="20">
        <v>8684</v>
      </c>
      <c r="M29" s="37">
        <v>8690</v>
      </c>
    </row>
    <row r="30" spans="1:13" ht="13.5" customHeight="1">
      <c r="A30" s="20"/>
      <c r="B30" s="34" t="s">
        <v>41</v>
      </c>
      <c r="C30" s="30">
        <v>25377</v>
      </c>
      <c r="D30" s="20">
        <v>25287</v>
      </c>
      <c r="E30" s="42">
        <v>25254</v>
      </c>
      <c r="F30" s="42">
        <v>25251</v>
      </c>
      <c r="G30" s="42">
        <v>25231</v>
      </c>
      <c r="H30" s="36" t="s">
        <v>42</v>
      </c>
      <c r="I30" s="30">
        <v>8383</v>
      </c>
      <c r="J30" s="20">
        <v>8437</v>
      </c>
      <c r="K30" s="20">
        <v>8442</v>
      </c>
      <c r="L30" s="20">
        <v>8456</v>
      </c>
      <c r="M30" s="37">
        <v>8479</v>
      </c>
    </row>
    <row r="31" spans="1:13" ht="13.5" customHeight="1">
      <c r="A31" s="20"/>
      <c r="B31" s="34" t="s">
        <v>43</v>
      </c>
      <c r="C31" s="30">
        <v>36311</v>
      </c>
      <c r="D31" s="20">
        <v>36505</v>
      </c>
      <c r="E31" s="42">
        <v>36399</v>
      </c>
      <c r="F31" s="42">
        <v>36621</v>
      </c>
      <c r="G31" s="42">
        <v>36682</v>
      </c>
      <c r="H31" s="36" t="s">
        <v>44</v>
      </c>
      <c r="I31" s="30">
        <v>7386</v>
      </c>
      <c r="J31" s="20">
        <v>7090</v>
      </c>
      <c r="K31" s="20">
        <v>6971</v>
      </c>
      <c r="L31" s="20">
        <v>6922</v>
      </c>
      <c r="M31" s="37">
        <v>6900</v>
      </c>
    </row>
    <row r="32" spans="1:13" ht="13.5" customHeight="1">
      <c r="A32" s="20"/>
      <c r="B32" s="30"/>
      <c r="C32" s="30"/>
      <c r="D32" s="20"/>
      <c r="E32" s="42"/>
      <c r="F32" s="42"/>
      <c r="G32" s="42"/>
      <c r="H32" s="41"/>
      <c r="I32" s="30"/>
      <c r="J32" s="20"/>
      <c r="K32" s="20"/>
      <c r="L32" s="20"/>
      <c r="M32" s="37"/>
    </row>
    <row r="33" spans="1:13" ht="13.5" customHeight="1">
      <c r="A33" s="20"/>
      <c r="B33" s="34" t="s">
        <v>45</v>
      </c>
      <c r="C33" s="30">
        <v>14363</v>
      </c>
      <c r="D33" s="20">
        <v>14283</v>
      </c>
      <c r="E33" s="42">
        <v>14249</v>
      </c>
      <c r="F33" s="42">
        <v>14254</v>
      </c>
      <c r="G33" s="42">
        <v>14281</v>
      </c>
      <c r="H33" s="36" t="s">
        <v>46</v>
      </c>
      <c r="I33" s="30">
        <v>14438</v>
      </c>
      <c r="J33" s="20">
        <v>14257</v>
      </c>
      <c r="K33" s="20">
        <v>14134</v>
      </c>
      <c r="L33" s="20">
        <v>14178</v>
      </c>
      <c r="M33" s="37">
        <v>14051</v>
      </c>
    </row>
    <row r="34" spans="1:13" ht="13.5" customHeight="1">
      <c r="A34" s="20"/>
      <c r="B34" s="34" t="s">
        <v>47</v>
      </c>
      <c r="C34" s="30">
        <v>11281</v>
      </c>
      <c r="D34" s="20">
        <v>11442</v>
      </c>
      <c r="E34" s="42">
        <v>11554</v>
      </c>
      <c r="F34" s="42">
        <v>11592</v>
      </c>
      <c r="G34" s="42">
        <v>11624</v>
      </c>
      <c r="H34" s="41"/>
      <c r="I34" s="30"/>
      <c r="J34" s="20"/>
      <c r="K34" s="20"/>
      <c r="L34" s="20"/>
      <c r="M34" s="37"/>
    </row>
    <row r="35" spans="1:13" ht="13.5" customHeight="1">
      <c r="A35" s="20"/>
      <c r="B35" s="30"/>
      <c r="C35" s="30"/>
      <c r="D35" s="20"/>
      <c r="E35" s="42"/>
      <c r="F35" s="20"/>
      <c r="G35" s="20"/>
      <c r="H35" s="36" t="s">
        <v>48</v>
      </c>
      <c r="I35" s="30">
        <v>20481</v>
      </c>
      <c r="J35" s="20">
        <v>20443</v>
      </c>
      <c r="K35" s="20">
        <v>20481</v>
      </c>
      <c r="L35" s="20">
        <v>20438</v>
      </c>
      <c r="M35" s="37">
        <v>20412</v>
      </c>
    </row>
    <row r="36" spans="1:13" ht="13.5" customHeight="1">
      <c r="A36" s="20"/>
      <c r="B36" s="34" t="s">
        <v>49</v>
      </c>
      <c r="C36" s="30">
        <v>21947</v>
      </c>
      <c r="D36" s="20">
        <v>21816</v>
      </c>
      <c r="E36" s="42">
        <v>21832</v>
      </c>
      <c r="F36" s="20">
        <v>21882</v>
      </c>
      <c r="G36" s="20">
        <v>21880</v>
      </c>
      <c r="H36" s="36" t="s">
        <v>50</v>
      </c>
      <c r="I36" s="30">
        <v>8356</v>
      </c>
      <c r="J36" s="20">
        <v>8364</v>
      </c>
      <c r="K36" s="20">
        <v>8417</v>
      </c>
      <c r="L36" s="20">
        <v>8448</v>
      </c>
      <c r="M36" s="37">
        <v>8473</v>
      </c>
    </row>
    <row r="37" spans="1:13" ht="13.5" customHeight="1">
      <c r="A37" s="20"/>
      <c r="B37" s="34" t="s">
        <v>51</v>
      </c>
      <c r="C37" s="30">
        <v>10016</v>
      </c>
      <c r="D37" s="20">
        <v>9531</v>
      </c>
      <c r="E37" s="42">
        <v>9466</v>
      </c>
      <c r="F37" s="20">
        <v>9473</v>
      </c>
      <c r="G37" s="20">
        <v>9473</v>
      </c>
      <c r="H37" s="36" t="s">
        <v>52</v>
      </c>
      <c r="I37" s="30">
        <v>6524</v>
      </c>
      <c r="J37" s="20">
        <v>6458</v>
      </c>
      <c r="K37" s="20">
        <v>6474</v>
      </c>
      <c r="L37" s="20">
        <v>6440</v>
      </c>
      <c r="M37" s="37">
        <v>6395</v>
      </c>
    </row>
    <row r="38" spans="1:13" ht="13.5" customHeight="1">
      <c r="A38" s="20"/>
      <c r="B38" s="43" t="s">
        <v>53</v>
      </c>
      <c r="C38" s="44">
        <v>11646</v>
      </c>
      <c r="D38" s="45">
        <v>11382</v>
      </c>
      <c r="E38" s="46">
        <v>11313</v>
      </c>
      <c r="F38" s="45">
        <v>11208</v>
      </c>
      <c r="G38" s="45">
        <v>11109</v>
      </c>
      <c r="H38" s="47" t="s">
        <v>54</v>
      </c>
      <c r="I38" s="44">
        <v>8011</v>
      </c>
      <c r="J38" s="45">
        <v>8069</v>
      </c>
      <c r="K38" s="45">
        <v>8097</v>
      </c>
      <c r="L38" s="45">
        <v>8137</v>
      </c>
      <c r="M38" s="48">
        <v>8154</v>
      </c>
    </row>
    <row r="39" spans="1:7" ht="13.5" customHeight="1">
      <c r="A39" s="20"/>
      <c r="B39" s="49" t="s">
        <v>59</v>
      </c>
      <c r="C39" s="50"/>
      <c r="D39" s="20"/>
      <c r="E39" s="20"/>
      <c r="F39" s="20"/>
      <c r="G39" s="20"/>
    </row>
    <row r="40" ht="13.5" customHeight="1">
      <c r="A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2">
      <c r="A52" s="20"/>
    </row>
    <row r="53" ht="12">
      <c r="A53" s="20"/>
    </row>
    <row r="54" ht="12">
      <c r="A54" s="20"/>
    </row>
    <row r="55" ht="12">
      <c r="A55" s="20"/>
    </row>
    <row r="56" ht="12">
      <c r="A56" s="20"/>
    </row>
    <row r="57" ht="12">
      <c r="A57" s="20"/>
    </row>
    <row r="58" ht="12">
      <c r="A58" s="20"/>
    </row>
    <row r="59" ht="12">
      <c r="A59" s="20"/>
    </row>
    <row r="60" ht="12">
      <c r="A60" s="20"/>
    </row>
    <row r="61" spans="1:7" ht="12">
      <c r="A61" s="20"/>
      <c r="B61" s="50"/>
      <c r="C61" s="50"/>
      <c r="D61" s="50"/>
      <c r="E61" s="50"/>
      <c r="F61" s="50"/>
      <c r="G61" s="50"/>
    </row>
    <row r="62" spans="1:7" ht="12">
      <c r="A62" s="20"/>
      <c r="B62" s="50"/>
      <c r="C62" s="50"/>
      <c r="D62" s="50"/>
      <c r="E62" s="50"/>
      <c r="F62" s="50"/>
      <c r="G62" s="50"/>
    </row>
    <row r="63" ht="12">
      <c r="A63" s="20"/>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1:M141"/>
  <sheetViews>
    <sheetView workbookViewId="0" topLeftCell="A1">
      <selection activeCell="A1" sqref="A1"/>
    </sheetView>
  </sheetViews>
  <sheetFormatPr defaultColWidth="9.00390625" defaultRowHeight="12" customHeight="1"/>
  <cols>
    <col min="1" max="1" width="2.625" style="804" customWidth="1"/>
    <col min="2" max="2" width="3.125" style="804" customWidth="1"/>
    <col min="3" max="3" width="22.625" style="804" customWidth="1"/>
    <col min="4" max="4" width="12.625" style="804" customWidth="1"/>
    <col min="5" max="5" width="9.125" style="804" customWidth="1"/>
    <col min="6" max="6" width="12.625" style="804" customWidth="1"/>
    <col min="7" max="7" width="9.125" style="804" customWidth="1"/>
    <col min="8" max="8" width="13.625" style="804" customWidth="1"/>
    <col min="9" max="9" width="9.125" style="804" customWidth="1"/>
    <col min="10" max="16384" width="9.00390625" style="804" customWidth="1"/>
  </cols>
  <sheetData>
    <row r="1" ht="12" customHeight="1">
      <c r="B1" s="805" t="s">
        <v>538</v>
      </c>
    </row>
    <row r="3" ht="12" customHeight="1" thickBot="1">
      <c r="I3" s="806" t="s">
        <v>469</v>
      </c>
    </row>
    <row r="4" spans="2:13" ht="12" customHeight="1" thickTop="1">
      <c r="B4" s="1519" t="s">
        <v>470</v>
      </c>
      <c r="C4" s="1520"/>
      <c r="D4" s="1525" t="s">
        <v>471</v>
      </c>
      <c r="E4" s="1526"/>
      <c r="F4" s="1525">
        <v>54</v>
      </c>
      <c r="G4" s="1526"/>
      <c r="H4" s="1525" t="s">
        <v>472</v>
      </c>
      <c r="I4" s="1526"/>
      <c r="J4" s="807"/>
      <c r="K4" s="807"/>
      <c r="L4" s="807"/>
      <c r="M4" s="807"/>
    </row>
    <row r="5" spans="2:13" ht="12" customHeight="1">
      <c r="B5" s="1521"/>
      <c r="C5" s="1522"/>
      <c r="D5" s="1527" t="s">
        <v>473</v>
      </c>
      <c r="E5" s="1529" t="s">
        <v>474</v>
      </c>
      <c r="F5" s="1527" t="s">
        <v>473</v>
      </c>
      <c r="G5" s="1529" t="s">
        <v>474</v>
      </c>
      <c r="H5" s="1527" t="s">
        <v>473</v>
      </c>
      <c r="I5" s="1529" t="s">
        <v>475</v>
      </c>
      <c r="J5" s="807"/>
      <c r="K5" s="807"/>
      <c r="L5" s="807"/>
      <c r="M5" s="807"/>
    </row>
    <row r="6" spans="2:13" ht="12" customHeight="1">
      <c r="B6" s="1523"/>
      <c r="C6" s="1524"/>
      <c r="D6" s="1528"/>
      <c r="E6" s="1529"/>
      <c r="F6" s="1528"/>
      <c r="G6" s="1529"/>
      <c r="H6" s="1528"/>
      <c r="I6" s="1529"/>
      <c r="J6" s="807"/>
      <c r="K6" s="807"/>
      <c r="L6" s="807"/>
      <c r="M6" s="807"/>
    </row>
    <row r="7" spans="2:9" s="808" customFormat="1" ht="12" customHeight="1">
      <c r="B7" s="1515" t="s">
        <v>467</v>
      </c>
      <c r="C7" s="1516"/>
      <c r="D7" s="809">
        <f>SUM(D9,D15,D36,D38,D51,D56,D63,D67)</f>
        <v>61000252</v>
      </c>
      <c r="E7" s="810">
        <v>100</v>
      </c>
      <c r="F7" s="809">
        <f>SUM(F9+F15+F36+F38+F51+F56+F63+F67)</f>
        <v>43372082</v>
      </c>
      <c r="G7" s="810">
        <v>100</v>
      </c>
      <c r="H7" s="811">
        <f>D7-F7</f>
        <v>17628170</v>
      </c>
      <c r="I7" s="812">
        <v>40.6</v>
      </c>
    </row>
    <row r="8" spans="2:9" ht="12" customHeight="1">
      <c r="B8" s="813"/>
      <c r="C8" s="814"/>
      <c r="D8" s="815"/>
      <c r="E8" s="816"/>
      <c r="F8" s="817"/>
      <c r="G8" s="816"/>
      <c r="H8" s="818"/>
      <c r="I8" s="819"/>
    </row>
    <row r="9" spans="2:9" ht="12" customHeight="1">
      <c r="B9" s="1513" t="s">
        <v>468</v>
      </c>
      <c r="C9" s="1517"/>
      <c r="D9" s="815">
        <v>627229</v>
      </c>
      <c r="E9" s="822">
        <f>D9/D$7*100</f>
        <v>1.0282400144838746</v>
      </c>
      <c r="F9" s="817">
        <f>SUM(F10:F11)</f>
        <v>470678</v>
      </c>
      <c r="G9" s="822">
        <f>F9/F$7*100</f>
        <v>1.0852096055706986</v>
      </c>
      <c r="H9" s="818">
        <f>D9-F9</f>
        <v>156551</v>
      </c>
      <c r="I9" s="819">
        <v>33.3</v>
      </c>
    </row>
    <row r="10" spans="2:9" ht="12" customHeight="1">
      <c r="B10" s="813"/>
      <c r="C10" s="821" t="s">
        <v>476</v>
      </c>
      <c r="D10" s="815"/>
      <c r="E10" s="822"/>
      <c r="F10" s="817">
        <v>470678</v>
      </c>
      <c r="G10" s="822"/>
      <c r="H10" s="818"/>
      <c r="I10" s="819"/>
    </row>
    <row r="11" spans="2:9" ht="12" customHeight="1">
      <c r="B11" s="813"/>
      <c r="C11" s="821" t="s">
        <v>477</v>
      </c>
      <c r="D11" s="823">
        <v>0</v>
      </c>
      <c r="E11" s="822"/>
      <c r="F11" s="824">
        <v>0</v>
      </c>
      <c r="G11" s="822"/>
      <c r="H11" s="818"/>
      <c r="I11" s="819"/>
    </row>
    <row r="12" spans="2:9" ht="12" customHeight="1">
      <c r="B12" s="813"/>
      <c r="C12" s="821" t="s">
        <v>478</v>
      </c>
      <c r="D12" s="823">
        <v>0</v>
      </c>
      <c r="E12" s="822"/>
      <c r="F12" s="824">
        <v>0</v>
      </c>
      <c r="G12" s="822"/>
      <c r="H12" s="818"/>
      <c r="I12" s="819"/>
    </row>
    <row r="13" spans="2:9" ht="12" customHeight="1">
      <c r="B13" s="813"/>
      <c r="C13" s="821" t="s">
        <v>479</v>
      </c>
      <c r="D13" s="823">
        <v>0</v>
      </c>
      <c r="E13" s="822"/>
      <c r="F13" s="824">
        <v>0</v>
      </c>
      <c r="G13" s="822"/>
      <c r="H13" s="818"/>
      <c r="I13" s="819"/>
    </row>
    <row r="14" spans="2:9" ht="12" customHeight="1">
      <c r="B14" s="813"/>
      <c r="C14" s="821"/>
      <c r="D14" s="815"/>
      <c r="E14" s="822"/>
      <c r="F14" s="817"/>
      <c r="G14" s="822"/>
      <c r="H14" s="818"/>
      <c r="I14" s="819"/>
    </row>
    <row r="15" spans="2:9" ht="12" customHeight="1">
      <c r="B15" s="1513" t="s">
        <v>480</v>
      </c>
      <c r="C15" s="1517"/>
      <c r="D15" s="815">
        <f>SUM(D16:D34)</f>
        <v>45469429</v>
      </c>
      <c r="E15" s="822">
        <f>+D15/D$7*100</f>
        <v>74.53973960632163</v>
      </c>
      <c r="F15" s="817">
        <f>SUM(F16:F34)</f>
        <v>32999100</v>
      </c>
      <c r="G15" s="822">
        <f>+F15/F$7*100</f>
        <v>76.08373515479381</v>
      </c>
      <c r="H15" s="818">
        <f>D15-F15</f>
        <v>12470329</v>
      </c>
      <c r="I15" s="819">
        <v>37.8</v>
      </c>
    </row>
    <row r="16" spans="2:9" ht="12" customHeight="1">
      <c r="B16" s="813"/>
      <c r="C16" s="821" t="s">
        <v>481</v>
      </c>
      <c r="D16" s="815">
        <v>1296316</v>
      </c>
      <c r="E16" s="822"/>
      <c r="F16" s="817">
        <v>1833114</v>
      </c>
      <c r="G16" s="822"/>
      <c r="H16" s="818"/>
      <c r="I16" s="819"/>
    </row>
    <row r="17" spans="2:9" ht="12" customHeight="1">
      <c r="B17" s="813"/>
      <c r="C17" s="821" t="s">
        <v>482</v>
      </c>
      <c r="D17" s="815">
        <v>427750</v>
      </c>
      <c r="E17" s="822"/>
      <c r="F17" s="817">
        <v>220799</v>
      </c>
      <c r="G17" s="822"/>
      <c r="H17" s="818"/>
      <c r="I17" s="819"/>
    </row>
    <row r="18" spans="2:9" ht="12" customHeight="1">
      <c r="B18" s="813"/>
      <c r="C18" s="821" t="s">
        <v>483</v>
      </c>
      <c r="D18" s="815">
        <v>0</v>
      </c>
      <c r="E18" s="822"/>
      <c r="F18" s="817">
        <v>0</v>
      </c>
      <c r="G18" s="822"/>
      <c r="H18" s="818"/>
      <c r="I18" s="819"/>
    </row>
    <row r="19" spans="2:9" ht="12" customHeight="1">
      <c r="B19" s="813"/>
      <c r="C19" s="821" t="s">
        <v>484</v>
      </c>
      <c r="D19" s="815">
        <v>8100000</v>
      </c>
      <c r="E19" s="822"/>
      <c r="F19" s="817">
        <v>8500000</v>
      </c>
      <c r="G19" s="822"/>
      <c r="H19" s="818"/>
      <c r="I19" s="819"/>
    </row>
    <row r="20" spans="2:9" ht="12" customHeight="1">
      <c r="B20" s="813"/>
      <c r="C20" s="821" t="s">
        <v>485</v>
      </c>
      <c r="D20" s="815">
        <v>24776050</v>
      </c>
      <c r="E20" s="822"/>
      <c r="F20" s="817">
        <v>13030739</v>
      </c>
      <c r="G20" s="822"/>
      <c r="H20" s="818"/>
      <c r="I20" s="819"/>
    </row>
    <row r="21" spans="2:9" ht="12" customHeight="1">
      <c r="B21" s="813"/>
      <c r="C21" s="821" t="s">
        <v>486</v>
      </c>
      <c r="D21" s="815">
        <v>190974</v>
      </c>
      <c r="E21" s="822"/>
      <c r="F21" s="817">
        <v>86334</v>
      </c>
      <c r="G21" s="822"/>
      <c r="H21" s="818"/>
      <c r="I21" s="819"/>
    </row>
    <row r="22" spans="2:9" ht="12" customHeight="1">
      <c r="B22" s="813"/>
      <c r="C22" s="821" t="s">
        <v>487</v>
      </c>
      <c r="D22" s="815">
        <v>1478900</v>
      </c>
      <c r="E22" s="822"/>
      <c r="F22" s="817">
        <v>1255000</v>
      </c>
      <c r="G22" s="822"/>
      <c r="H22" s="818"/>
      <c r="I22" s="819"/>
    </row>
    <row r="23" spans="2:9" ht="12" customHeight="1">
      <c r="B23" s="813"/>
      <c r="C23" s="821" t="s">
        <v>488</v>
      </c>
      <c r="D23" s="815">
        <v>260511</v>
      </c>
      <c r="E23" s="822"/>
      <c r="F23" s="817">
        <v>44716</v>
      </c>
      <c r="G23" s="822"/>
      <c r="H23" s="818"/>
      <c r="I23" s="819"/>
    </row>
    <row r="24" spans="2:9" ht="12" customHeight="1">
      <c r="B24" s="813"/>
      <c r="C24" s="821" t="s">
        <v>489</v>
      </c>
      <c r="D24" s="815">
        <v>42948</v>
      </c>
      <c r="E24" s="822"/>
      <c r="F24" s="817">
        <v>100000</v>
      </c>
      <c r="G24" s="822"/>
      <c r="H24" s="818"/>
      <c r="I24" s="819"/>
    </row>
    <row r="25" spans="2:9" ht="12" customHeight="1">
      <c r="B25" s="813"/>
      <c r="C25" s="821" t="s">
        <v>490</v>
      </c>
      <c r="D25" s="815">
        <v>463361</v>
      </c>
      <c r="E25" s="822"/>
      <c r="F25" s="817">
        <v>217084</v>
      </c>
      <c r="G25" s="822"/>
      <c r="H25" s="818"/>
      <c r="I25" s="819"/>
    </row>
    <row r="26" spans="2:9" ht="12" customHeight="1">
      <c r="B26" s="813"/>
      <c r="C26" s="821" t="s">
        <v>491</v>
      </c>
      <c r="D26" s="815">
        <v>12810</v>
      </c>
      <c r="E26" s="822"/>
      <c r="F26" s="824">
        <v>51040</v>
      </c>
      <c r="G26" s="822"/>
      <c r="H26" s="818"/>
      <c r="I26" s="819"/>
    </row>
    <row r="27" spans="2:9" ht="12" customHeight="1">
      <c r="B27" s="813"/>
      <c r="C27" s="821" t="s">
        <v>492</v>
      </c>
      <c r="D27" s="815">
        <v>1005341</v>
      </c>
      <c r="E27" s="822"/>
      <c r="F27" s="817">
        <v>994521</v>
      </c>
      <c r="G27" s="822"/>
      <c r="H27" s="818"/>
      <c r="I27" s="819"/>
    </row>
    <row r="28" spans="2:9" ht="12" customHeight="1">
      <c r="B28" s="813"/>
      <c r="C28" s="821" t="s">
        <v>493</v>
      </c>
      <c r="D28" s="815">
        <v>269902</v>
      </c>
      <c r="E28" s="822"/>
      <c r="F28" s="817">
        <v>460862</v>
      </c>
      <c r="G28" s="822"/>
      <c r="H28" s="818"/>
      <c r="I28" s="819"/>
    </row>
    <row r="29" spans="2:9" ht="12" customHeight="1">
      <c r="B29" s="813"/>
      <c r="C29" s="821" t="s">
        <v>494</v>
      </c>
      <c r="D29" s="815">
        <v>107</v>
      </c>
      <c r="E29" s="822"/>
      <c r="F29" s="817">
        <v>51223</v>
      </c>
      <c r="G29" s="822"/>
      <c r="H29" s="818"/>
      <c r="I29" s="819"/>
    </row>
    <row r="30" spans="2:9" ht="12" customHeight="1">
      <c r="B30" s="813"/>
      <c r="C30" s="821" t="s">
        <v>495</v>
      </c>
      <c r="D30" s="815">
        <v>7115933</v>
      </c>
      <c r="E30" s="822"/>
      <c r="F30" s="817">
        <v>4683608</v>
      </c>
      <c r="G30" s="822"/>
      <c r="H30" s="818"/>
      <c r="I30" s="819"/>
    </row>
    <row r="31" spans="2:9" ht="12" customHeight="1">
      <c r="B31" s="813"/>
      <c r="C31" s="821" t="s">
        <v>496</v>
      </c>
      <c r="D31" s="815">
        <v>0</v>
      </c>
      <c r="E31" s="822"/>
      <c r="F31" s="817">
        <v>0</v>
      </c>
      <c r="G31" s="822"/>
      <c r="H31" s="818"/>
      <c r="I31" s="819"/>
    </row>
    <row r="32" spans="2:9" ht="12" customHeight="1">
      <c r="B32" s="813"/>
      <c r="C32" s="821" t="s">
        <v>497</v>
      </c>
      <c r="D32" s="815">
        <v>27376</v>
      </c>
      <c r="E32" s="822"/>
      <c r="F32" s="824">
        <v>25155</v>
      </c>
      <c r="G32" s="822"/>
      <c r="H32" s="818"/>
      <c r="I32" s="819"/>
    </row>
    <row r="33" spans="2:9" ht="12" customHeight="1">
      <c r="B33" s="813"/>
      <c r="C33" s="821" t="s">
        <v>498</v>
      </c>
      <c r="D33" s="823">
        <v>0</v>
      </c>
      <c r="E33" s="822"/>
      <c r="F33" s="824">
        <v>0</v>
      </c>
      <c r="G33" s="822"/>
      <c r="H33" s="818"/>
      <c r="I33" s="819"/>
    </row>
    <row r="34" spans="2:9" ht="12" customHeight="1">
      <c r="B34" s="813"/>
      <c r="C34" s="821" t="s">
        <v>499</v>
      </c>
      <c r="D34" s="823">
        <v>1150</v>
      </c>
      <c r="E34" s="822"/>
      <c r="F34" s="817">
        <v>1444905</v>
      </c>
      <c r="G34" s="822"/>
      <c r="H34" s="818"/>
      <c r="I34" s="819"/>
    </row>
    <row r="35" spans="2:9" ht="12" customHeight="1">
      <c r="B35" s="813"/>
      <c r="C35" s="821"/>
      <c r="D35" s="815"/>
      <c r="E35" s="822"/>
      <c r="F35" s="817"/>
      <c r="G35" s="822"/>
      <c r="H35" s="818"/>
      <c r="I35" s="819"/>
    </row>
    <row r="36" spans="2:9" ht="12" customHeight="1">
      <c r="B36" s="1513" t="s">
        <v>500</v>
      </c>
      <c r="C36" s="1514"/>
      <c r="D36" s="815">
        <v>4454003</v>
      </c>
      <c r="E36" s="822">
        <f>+D36/D$7*100</f>
        <v>7.301614098249955</v>
      </c>
      <c r="F36" s="817">
        <v>4471161</v>
      </c>
      <c r="G36" s="822">
        <f>+F36/F$7*100</f>
        <v>10.308845676350053</v>
      </c>
      <c r="H36" s="818">
        <f>D36-F36</f>
        <v>-17158</v>
      </c>
      <c r="I36" s="819">
        <v>-0.4</v>
      </c>
    </row>
    <row r="37" spans="2:9" ht="12" customHeight="1">
      <c r="B37" s="813"/>
      <c r="C37" s="821"/>
      <c r="D37" s="815"/>
      <c r="E37" s="822"/>
      <c r="F37" s="817"/>
      <c r="G37" s="822"/>
      <c r="H37" s="818"/>
      <c r="I37" s="819"/>
    </row>
    <row r="38" spans="2:9" ht="12" customHeight="1">
      <c r="B38" s="1513" t="s">
        <v>501</v>
      </c>
      <c r="C38" s="1518"/>
      <c r="D38" s="817">
        <f>SUM(D39:D49)</f>
        <v>2890531</v>
      </c>
      <c r="E38" s="822">
        <f>+D38/D$7*100</f>
        <v>4.738555834162783</v>
      </c>
      <c r="F38" s="817">
        <f>SUM(F39:F49)</f>
        <v>2264841</v>
      </c>
      <c r="G38" s="822">
        <f>+F38/F$7*100</f>
        <v>5.221886742720813</v>
      </c>
      <c r="H38" s="818">
        <f>D38-F38</f>
        <v>625690</v>
      </c>
      <c r="I38" s="819">
        <v>27.6</v>
      </c>
    </row>
    <row r="39" spans="2:9" ht="12" customHeight="1">
      <c r="B39" s="813"/>
      <c r="C39" s="821" t="s">
        <v>502</v>
      </c>
      <c r="D39" s="823">
        <v>0</v>
      </c>
      <c r="E39" s="822"/>
      <c r="F39" s="824">
        <v>0</v>
      </c>
      <c r="G39" s="822"/>
      <c r="H39" s="818"/>
      <c r="I39" s="819"/>
    </row>
    <row r="40" spans="2:9" ht="12" customHeight="1">
      <c r="B40" s="820"/>
      <c r="C40" s="821" t="s">
        <v>503</v>
      </c>
      <c r="D40" s="823">
        <v>76691</v>
      </c>
      <c r="E40" s="822"/>
      <c r="F40" s="824">
        <v>15593</v>
      </c>
      <c r="G40" s="822"/>
      <c r="H40" s="818"/>
      <c r="I40" s="819"/>
    </row>
    <row r="41" spans="2:9" ht="12" customHeight="1">
      <c r="B41" s="820"/>
      <c r="C41" s="821" t="s">
        <v>504</v>
      </c>
      <c r="D41" s="823">
        <v>86220</v>
      </c>
      <c r="E41" s="822"/>
      <c r="F41" s="824">
        <v>155348</v>
      </c>
      <c r="G41" s="822"/>
      <c r="H41" s="818"/>
      <c r="I41" s="819"/>
    </row>
    <row r="42" spans="2:9" ht="12" customHeight="1">
      <c r="B42" s="820"/>
      <c r="C42" s="821" t="s">
        <v>505</v>
      </c>
      <c r="D42" s="823">
        <v>472518</v>
      </c>
      <c r="E42" s="822"/>
      <c r="F42" s="824">
        <v>382833</v>
      </c>
      <c r="G42" s="822"/>
      <c r="H42" s="818"/>
      <c r="I42" s="819"/>
    </row>
    <row r="43" spans="2:9" ht="12" customHeight="1">
      <c r="B43" s="820"/>
      <c r="C43" s="821" t="s">
        <v>506</v>
      </c>
      <c r="D43" s="823">
        <v>1341522</v>
      </c>
      <c r="E43" s="822"/>
      <c r="F43" s="824">
        <v>1106809</v>
      </c>
      <c r="G43" s="822"/>
      <c r="H43" s="818"/>
      <c r="I43" s="819"/>
    </row>
    <row r="44" spans="2:9" ht="12" customHeight="1">
      <c r="B44" s="820"/>
      <c r="C44" s="821" t="s">
        <v>507</v>
      </c>
      <c r="D44" s="823">
        <v>69280</v>
      </c>
      <c r="E44" s="822"/>
      <c r="F44" s="824">
        <v>63217</v>
      </c>
      <c r="G44" s="822"/>
      <c r="H44" s="818"/>
      <c r="I44" s="819"/>
    </row>
    <row r="45" spans="2:9" ht="12.75" customHeight="1">
      <c r="B45" s="820"/>
      <c r="C45" s="821" t="s">
        <v>508</v>
      </c>
      <c r="D45" s="823">
        <v>107072</v>
      </c>
      <c r="E45" s="822"/>
      <c r="F45" s="824">
        <v>90754</v>
      </c>
      <c r="G45" s="822"/>
      <c r="H45" s="818"/>
      <c r="I45" s="819"/>
    </row>
    <row r="46" spans="2:9" ht="12" customHeight="1">
      <c r="B46" s="820"/>
      <c r="C46" s="821" t="s">
        <v>509</v>
      </c>
      <c r="D46" s="823">
        <v>21825</v>
      </c>
      <c r="E46" s="822"/>
      <c r="F46" s="824">
        <v>19181</v>
      </c>
      <c r="G46" s="822"/>
      <c r="H46" s="818"/>
      <c r="I46" s="819"/>
    </row>
    <row r="47" spans="2:9" ht="12" customHeight="1">
      <c r="B47" s="820"/>
      <c r="C47" s="821" t="s">
        <v>510</v>
      </c>
      <c r="D47" s="823">
        <v>16950</v>
      </c>
      <c r="E47" s="822"/>
      <c r="F47" s="824">
        <v>83560</v>
      </c>
      <c r="G47" s="822"/>
      <c r="H47" s="818"/>
      <c r="I47" s="819"/>
    </row>
    <row r="48" spans="2:9" ht="12" customHeight="1">
      <c r="B48" s="820"/>
      <c r="C48" s="821" t="s">
        <v>511</v>
      </c>
      <c r="D48" s="823">
        <v>352777</v>
      </c>
      <c r="E48" s="822"/>
      <c r="F48" s="824">
        <v>68206</v>
      </c>
      <c r="G48" s="822"/>
      <c r="H48" s="818"/>
      <c r="I48" s="819"/>
    </row>
    <row r="49" spans="2:9" ht="12" customHeight="1">
      <c r="B49" s="820"/>
      <c r="C49" s="821" t="s">
        <v>512</v>
      </c>
      <c r="D49" s="823">
        <v>345676</v>
      </c>
      <c r="E49" s="822"/>
      <c r="F49" s="824">
        <v>279340</v>
      </c>
      <c r="G49" s="822"/>
      <c r="H49" s="818"/>
      <c r="I49" s="819"/>
    </row>
    <row r="50" spans="2:9" ht="12" customHeight="1">
      <c r="B50" s="820"/>
      <c r="C50" s="821"/>
      <c r="D50" s="823"/>
      <c r="E50" s="822"/>
      <c r="F50" s="824"/>
      <c r="G50" s="822"/>
      <c r="H50" s="818"/>
      <c r="I50" s="819"/>
    </row>
    <row r="51" spans="2:9" ht="12" customHeight="1">
      <c r="B51" s="1513" t="s">
        <v>513</v>
      </c>
      <c r="C51" s="1518"/>
      <c r="D51" s="824">
        <f>SUM(D52:D54)</f>
        <v>689036</v>
      </c>
      <c r="E51" s="822">
        <f>+D51/D$7*100</f>
        <v>1.1295625467252168</v>
      </c>
      <c r="F51" s="824">
        <f>SUM(F52:F54)</f>
        <v>480271</v>
      </c>
      <c r="G51" s="822">
        <f>+F51/F$7*100</f>
        <v>1.1073275200392731</v>
      </c>
      <c r="H51" s="818">
        <f>D51-F51</f>
        <v>208765</v>
      </c>
      <c r="I51" s="819">
        <v>43.5</v>
      </c>
    </row>
    <row r="52" spans="2:9" ht="12" customHeight="1">
      <c r="B52" s="820"/>
      <c r="C52" s="821" t="s">
        <v>514</v>
      </c>
      <c r="D52" s="823">
        <v>894</v>
      </c>
      <c r="E52" s="822"/>
      <c r="F52" s="824">
        <v>28538</v>
      </c>
      <c r="G52" s="822"/>
      <c r="H52" s="818"/>
      <c r="I52" s="819"/>
    </row>
    <row r="53" spans="2:9" ht="12" customHeight="1">
      <c r="B53" s="820"/>
      <c r="C53" s="821" t="s">
        <v>515</v>
      </c>
      <c r="D53" s="823">
        <v>688142</v>
      </c>
      <c r="E53" s="822"/>
      <c r="F53" s="824">
        <v>451733</v>
      </c>
      <c r="G53" s="822"/>
      <c r="H53" s="818"/>
      <c r="I53" s="819"/>
    </row>
    <row r="54" spans="2:9" ht="12" customHeight="1">
      <c r="B54" s="820"/>
      <c r="C54" s="821" t="s">
        <v>516</v>
      </c>
      <c r="D54" s="823">
        <v>0</v>
      </c>
      <c r="E54" s="822"/>
      <c r="F54" s="824">
        <v>0</v>
      </c>
      <c r="G54" s="822"/>
      <c r="H54" s="818"/>
      <c r="I54" s="819"/>
    </row>
    <row r="55" spans="2:9" ht="12" customHeight="1">
      <c r="B55" s="820"/>
      <c r="C55" s="821"/>
      <c r="D55" s="823"/>
      <c r="E55" s="822"/>
      <c r="F55" s="824"/>
      <c r="G55" s="822"/>
      <c r="H55" s="818"/>
      <c r="I55" s="819"/>
    </row>
    <row r="56" spans="2:9" ht="12" customHeight="1">
      <c r="B56" s="1513" t="s">
        <v>517</v>
      </c>
      <c r="C56" s="1518"/>
      <c r="D56" s="823">
        <f>SUM(D58:D61)</f>
        <v>27618</v>
      </c>
      <c r="E56" s="822">
        <v>0.1</v>
      </c>
      <c r="F56" s="824">
        <f>SUM(F58:F61)</f>
        <v>17436</v>
      </c>
      <c r="G56" s="822">
        <v>0.1</v>
      </c>
      <c r="H56" s="818">
        <f>D56-F56</f>
        <v>10182</v>
      </c>
      <c r="I56" s="819">
        <v>58.4</v>
      </c>
    </row>
    <row r="57" spans="2:9" ht="12" customHeight="1">
      <c r="B57" s="813"/>
      <c r="C57" s="821" t="s">
        <v>518</v>
      </c>
      <c r="D57" s="823">
        <v>0</v>
      </c>
      <c r="E57" s="822"/>
      <c r="F57" s="824">
        <v>0</v>
      </c>
      <c r="G57" s="822"/>
      <c r="H57" s="818"/>
      <c r="I57" s="819"/>
    </row>
    <row r="58" spans="2:9" ht="12" customHeight="1">
      <c r="B58" s="820"/>
      <c r="C58" s="821" t="s">
        <v>519</v>
      </c>
      <c r="D58" s="823">
        <v>0</v>
      </c>
      <c r="E58" s="822"/>
      <c r="F58" s="824">
        <v>3150</v>
      </c>
      <c r="G58" s="822"/>
      <c r="H58" s="818"/>
      <c r="I58" s="819"/>
    </row>
    <row r="59" spans="2:9" ht="12" customHeight="1">
      <c r="B59" s="820"/>
      <c r="C59" s="821" t="s">
        <v>520</v>
      </c>
      <c r="D59" s="823">
        <v>6626</v>
      </c>
      <c r="E59" s="822"/>
      <c r="F59" s="824">
        <v>2064</v>
      </c>
      <c r="G59" s="822"/>
      <c r="H59" s="818"/>
      <c r="I59" s="819"/>
    </row>
    <row r="60" spans="2:9" ht="12" customHeight="1">
      <c r="B60" s="820"/>
      <c r="C60" s="821" t="s">
        <v>521</v>
      </c>
      <c r="D60" s="823">
        <v>0</v>
      </c>
      <c r="E60" s="822"/>
      <c r="F60" s="824">
        <v>0</v>
      </c>
      <c r="G60" s="822"/>
      <c r="H60" s="818"/>
      <c r="I60" s="819"/>
    </row>
    <row r="61" spans="2:9" ht="12" customHeight="1">
      <c r="B61" s="813"/>
      <c r="C61" s="821" t="s">
        <v>522</v>
      </c>
      <c r="D61" s="825">
        <v>20992</v>
      </c>
      <c r="E61" s="826"/>
      <c r="F61" s="827">
        <v>12222</v>
      </c>
      <c r="G61" s="826"/>
      <c r="H61" s="828"/>
      <c r="I61" s="829"/>
    </row>
    <row r="62" spans="2:9" ht="12" customHeight="1">
      <c r="B62" s="813"/>
      <c r="C62" s="814"/>
      <c r="D62" s="825"/>
      <c r="E62" s="826"/>
      <c r="F62" s="827"/>
      <c r="G62" s="826"/>
      <c r="H62" s="828"/>
      <c r="I62" s="829"/>
    </row>
    <row r="63" spans="2:9" ht="12" customHeight="1">
      <c r="B63" s="1513" t="s">
        <v>523</v>
      </c>
      <c r="C63" s="1514"/>
      <c r="D63" s="825">
        <f>SUM(D64:D65)</f>
        <v>822930</v>
      </c>
      <c r="E63" s="822">
        <v>1.4</v>
      </c>
      <c r="F63" s="827">
        <f>SUM(F64:F65)</f>
        <v>497250</v>
      </c>
      <c r="G63" s="822">
        <f>+F63/F$7*100</f>
        <v>1.1464748222139765</v>
      </c>
      <c r="H63" s="818">
        <f>D63-F63</f>
        <v>325680</v>
      </c>
      <c r="I63" s="830">
        <v>65.5</v>
      </c>
    </row>
    <row r="64" spans="2:9" ht="12" customHeight="1">
      <c r="B64" s="813"/>
      <c r="C64" s="831" t="s">
        <v>524</v>
      </c>
      <c r="D64" s="825">
        <v>822930</v>
      </c>
      <c r="E64" s="822"/>
      <c r="F64" s="827">
        <v>497250</v>
      </c>
      <c r="G64" s="822"/>
      <c r="H64" s="818"/>
      <c r="I64" s="819"/>
    </row>
    <row r="65" spans="2:9" ht="12" customHeight="1">
      <c r="B65" s="813"/>
      <c r="C65" s="821" t="s">
        <v>525</v>
      </c>
      <c r="D65" s="825">
        <v>0</v>
      </c>
      <c r="E65" s="822"/>
      <c r="F65" s="827">
        <v>0</v>
      </c>
      <c r="G65" s="822"/>
      <c r="H65" s="818"/>
      <c r="I65" s="819"/>
    </row>
    <row r="66" spans="2:9" ht="12" customHeight="1">
      <c r="B66" s="813"/>
      <c r="C66" s="821"/>
      <c r="D66" s="825"/>
      <c r="E66" s="826"/>
      <c r="F66" s="827"/>
      <c r="G66" s="826"/>
      <c r="H66" s="828"/>
      <c r="I66" s="829"/>
    </row>
    <row r="67" spans="2:9" ht="12" customHeight="1">
      <c r="B67" s="1513" t="s">
        <v>526</v>
      </c>
      <c r="C67" s="1514"/>
      <c r="D67" s="825">
        <f>SUM(D68:D77)</f>
        <v>6019476</v>
      </c>
      <c r="E67" s="822">
        <f>+D67/D$7*100</f>
        <v>9.867952676654516</v>
      </c>
      <c r="F67" s="827">
        <f>SUM(F68:F77)</f>
        <v>2171345</v>
      </c>
      <c r="G67" s="822">
        <f>+F67/F$7*100</f>
        <v>5.006319502946619</v>
      </c>
      <c r="H67" s="818">
        <f>D67-F67</f>
        <v>3848131</v>
      </c>
      <c r="I67" s="819">
        <v>177.2</v>
      </c>
    </row>
    <row r="68" spans="2:9" ht="12" customHeight="1">
      <c r="B68" s="813"/>
      <c r="C68" s="821" t="s">
        <v>527</v>
      </c>
      <c r="D68" s="825">
        <v>0</v>
      </c>
      <c r="E68" s="822"/>
      <c r="F68" s="827">
        <v>3717</v>
      </c>
      <c r="G68" s="822"/>
      <c r="H68" s="818"/>
      <c r="I68" s="819"/>
    </row>
    <row r="69" spans="2:9" ht="12" customHeight="1">
      <c r="B69" s="820"/>
      <c r="C69" s="821" t="s">
        <v>528</v>
      </c>
      <c r="D69" s="825">
        <v>30007</v>
      </c>
      <c r="E69" s="826"/>
      <c r="F69" s="827">
        <v>22868</v>
      </c>
      <c r="G69" s="826"/>
      <c r="H69" s="828"/>
      <c r="I69" s="829"/>
    </row>
    <row r="70" spans="2:9" ht="12" customHeight="1">
      <c r="B70" s="820"/>
      <c r="C70" s="821" t="s">
        <v>529</v>
      </c>
      <c r="D70" s="825">
        <v>0</v>
      </c>
      <c r="E70" s="826"/>
      <c r="F70" s="827">
        <v>0</v>
      </c>
      <c r="G70" s="826"/>
      <c r="H70" s="828"/>
      <c r="I70" s="829"/>
    </row>
    <row r="71" spans="2:9" ht="12" customHeight="1">
      <c r="B71" s="820"/>
      <c r="C71" s="821" t="s">
        <v>530</v>
      </c>
      <c r="D71" s="825">
        <v>5744430</v>
      </c>
      <c r="E71" s="826"/>
      <c r="F71" s="827">
        <v>2016802</v>
      </c>
      <c r="G71" s="826"/>
      <c r="H71" s="828"/>
      <c r="I71" s="829"/>
    </row>
    <row r="72" spans="2:9" ht="12" customHeight="1">
      <c r="B72" s="820"/>
      <c r="C72" s="821" t="s">
        <v>531</v>
      </c>
      <c r="D72" s="825">
        <v>211509</v>
      </c>
      <c r="E72" s="826"/>
      <c r="F72" s="827">
        <v>126911</v>
      </c>
      <c r="G72" s="826"/>
      <c r="H72" s="828"/>
      <c r="I72" s="829"/>
    </row>
    <row r="73" spans="2:9" ht="12" customHeight="1">
      <c r="B73" s="820"/>
      <c r="C73" s="832" t="s">
        <v>532</v>
      </c>
      <c r="D73" s="825">
        <v>0</v>
      </c>
      <c r="E73" s="826"/>
      <c r="F73" s="827">
        <v>0</v>
      </c>
      <c r="G73" s="826"/>
      <c r="H73" s="828"/>
      <c r="I73" s="829"/>
    </row>
    <row r="74" spans="2:9" ht="12" customHeight="1">
      <c r="B74" s="820"/>
      <c r="C74" s="832" t="s">
        <v>533</v>
      </c>
      <c r="D74" s="825">
        <v>0</v>
      </c>
      <c r="E74" s="826"/>
      <c r="F74" s="827">
        <v>0</v>
      </c>
      <c r="G74" s="826"/>
      <c r="H74" s="828"/>
      <c r="I74" s="829"/>
    </row>
    <row r="75" spans="2:9" ht="12" customHeight="1">
      <c r="B75" s="820"/>
      <c r="C75" s="832" t="s">
        <v>534</v>
      </c>
      <c r="D75" s="825">
        <v>0</v>
      </c>
      <c r="E75" s="826"/>
      <c r="F75" s="827">
        <v>0</v>
      </c>
      <c r="G75" s="826"/>
      <c r="H75" s="828"/>
      <c r="I75" s="829"/>
    </row>
    <row r="76" spans="2:9" ht="12" customHeight="1">
      <c r="B76" s="820"/>
      <c r="C76" s="832" t="s">
        <v>535</v>
      </c>
      <c r="D76" s="825">
        <v>32592</v>
      </c>
      <c r="E76" s="826"/>
      <c r="F76" s="827">
        <v>0</v>
      </c>
      <c r="G76" s="826"/>
      <c r="H76" s="828"/>
      <c r="I76" s="829"/>
    </row>
    <row r="77" spans="2:9" ht="12" customHeight="1">
      <c r="B77" s="833"/>
      <c r="C77" s="834" t="s">
        <v>536</v>
      </c>
      <c r="D77" s="835">
        <v>938</v>
      </c>
      <c r="E77" s="836"/>
      <c r="F77" s="837">
        <v>1047</v>
      </c>
      <c r="G77" s="836"/>
      <c r="H77" s="838"/>
      <c r="I77" s="839"/>
    </row>
    <row r="78" spans="2:9" ht="12" customHeight="1">
      <c r="B78" s="804" t="s">
        <v>537</v>
      </c>
      <c r="D78" s="807"/>
      <c r="E78" s="807"/>
      <c r="F78" s="807"/>
      <c r="G78" s="816"/>
      <c r="H78" s="807"/>
      <c r="I78" s="807"/>
    </row>
    <row r="79" spans="4:9" ht="12" customHeight="1">
      <c r="D79" s="807"/>
      <c r="E79" s="807"/>
      <c r="F79" s="807"/>
      <c r="G79" s="816"/>
      <c r="H79" s="807"/>
      <c r="I79" s="807"/>
    </row>
    <row r="80" spans="4:9" ht="12" customHeight="1">
      <c r="D80" s="807"/>
      <c r="E80" s="807"/>
      <c r="F80" s="807"/>
      <c r="G80" s="816"/>
      <c r="H80" s="807"/>
      <c r="I80" s="807"/>
    </row>
    <row r="81" spans="7:8" ht="12" customHeight="1">
      <c r="G81" s="840"/>
      <c r="H81" s="807"/>
    </row>
    <row r="82" spans="7:8" ht="12" customHeight="1">
      <c r="G82" s="840"/>
      <c r="H82" s="807"/>
    </row>
    <row r="83" spans="7:8" ht="12" customHeight="1">
      <c r="G83" s="840"/>
      <c r="H83" s="807"/>
    </row>
    <row r="84" spans="7:8" ht="12" customHeight="1">
      <c r="G84" s="840"/>
      <c r="H84" s="807"/>
    </row>
    <row r="85" spans="7:8" ht="12" customHeight="1">
      <c r="G85" s="840"/>
      <c r="H85" s="807"/>
    </row>
    <row r="86" spans="7:8" ht="12" customHeight="1">
      <c r="G86" s="840"/>
      <c r="H86" s="807"/>
    </row>
    <row r="87" spans="7:8" ht="12" customHeight="1">
      <c r="G87" s="840"/>
      <c r="H87" s="807"/>
    </row>
    <row r="88" spans="7:8" ht="12" customHeight="1">
      <c r="G88" s="840"/>
      <c r="H88" s="807"/>
    </row>
    <row r="89" spans="7:8" ht="12" customHeight="1">
      <c r="G89" s="840"/>
      <c r="H89" s="807"/>
    </row>
    <row r="90" spans="7:8" ht="12" customHeight="1">
      <c r="G90" s="840"/>
      <c r="H90" s="807"/>
    </row>
    <row r="91" ht="12" customHeight="1">
      <c r="H91" s="807"/>
    </row>
    <row r="92" ht="12" customHeight="1">
      <c r="H92" s="807"/>
    </row>
    <row r="93" ht="12" customHeight="1">
      <c r="H93" s="807"/>
    </row>
    <row r="94" ht="12" customHeight="1">
      <c r="H94" s="807"/>
    </row>
    <row r="95" ht="12" customHeight="1">
      <c r="H95" s="807"/>
    </row>
    <row r="96" ht="12" customHeight="1">
      <c r="H96" s="807"/>
    </row>
    <row r="97" ht="12" customHeight="1">
      <c r="H97" s="807"/>
    </row>
    <row r="98" ht="12" customHeight="1">
      <c r="H98" s="807"/>
    </row>
    <row r="99" ht="12" customHeight="1">
      <c r="H99" s="807"/>
    </row>
    <row r="100" ht="12" customHeight="1">
      <c r="H100" s="807"/>
    </row>
    <row r="101" ht="12" customHeight="1">
      <c r="H101" s="807"/>
    </row>
    <row r="102" ht="12" customHeight="1">
      <c r="H102" s="807"/>
    </row>
    <row r="103" ht="12" customHeight="1">
      <c r="H103" s="807"/>
    </row>
    <row r="104" ht="12" customHeight="1">
      <c r="H104" s="807"/>
    </row>
    <row r="105" ht="12" customHeight="1">
      <c r="H105" s="807"/>
    </row>
    <row r="106" ht="12" customHeight="1">
      <c r="H106" s="807"/>
    </row>
    <row r="107" ht="12" customHeight="1">
      <c r="H107" s="807"/>
    </row>
    <row r="108" ht="12" customHeight="1">
      <c r="H108" s="807"/>
    </row>
    <row r="109" ht="12" customHeight="1">
      <c r="H109" s="807"/>
    </row>
    <row r="110" ht="12" customHeight="1">
      <c r="H110" s="807"/>
    </row>
    <row r="111" ht="12" customHeight="1">
      <c r="H111" s="807"/>
    </row>
    <row r="112" ht="12" customHeight="1">
      <c r="H112" s="807"/>
    </row>
    <row r="113" ht="12" customHeight="1">
      <c r="H113" s="807"/>
    </row>
    <row r="114" ht="12" customHeight="1">
      <c r="H114" s="807"/>
    </row>
    <row r="115" ht="12" customHeight="1">
      <c r="H115" s="807"/>
    </row>
    <row r="116" ht="12" customHeight="1">
      <c r="H116" s="807"/>
    </row>
    <row r="117" ht="12" customHeight="1">
      <c r="H117" s="807"/>
    </row>
    <row r="118" ht="12" customHeight="1">
      <c r="H118" s="807"/>
    </row>
    <row r="119" ht="12" customHeight="1">
      <c r="H119" s="807"/>
    </row>
    <row r="120" ht="12" customHeight="1">
      <c r="H120" s="807"/>
    </row>
    <row r="121" ht="12" customHeight="1">
      <c r="H121" s="807"/>
    </row>
    <row r="122" ht="12" customHeight="1">
      <c r="H122" s="807"/>
    </row>
    <row r="123" ht="12" customHeight="1">
      <c r="H123" s="807"/>
    </row>
    <row r="124" ht="12" customHeight="1">
      <c r="H124" s="807"/>
    </row>
    <row r="125" ht="12" customHeight="1">
      <c r="H125" s="807"/>
    </row>
    <row r="126" ht="12" customHeight="1">
      <c r="H126" s="807"/>
    </row>
    <row r="127" ht="12" customHeight="1">
      <c r="H127" s="807"/>
    </row>
    <row r="128" ht="12" customHeight="1">
      <c r="H128" s="807"/>
    </row>
    <row r="129" ht="12" customHeight="1">
      <c r="H129" s="807"/>
    </row>
    <row r="130" ht="12" customHeight="1">
      <c r="H130" s="807"/>
    </row>
    <row r="131" ht="12" customHeight="1">
      <c r="H131" s="807"/>
    </row>
    <row r="132" ht="12" customHeight="1">
      <c r="H132" s="807"/>
    </row>
    <row r="133" ht="12" customHeight="1">
      <c r="H133" s="807"/>
    </row>
    <row r="134" ht="12" customHeight="1">
      <c r="H134" s="807"/>
    </row>
    <row r="135" ht="12" customHeight="1">
      <c r="H135" s="807"/>
    </row>
    <row r="136" ht="12" customHeight="1">
      <c r="H136" s="807"/>
    </row>
    <row r="137" ht="12" customHeight="1">
      <c r="H137" s="807"/>
    </row>
    <row r="138" ht="12" customHeight="1">
      <c r="H138" s="807"/>
    </row>
    <row r="139" ht="12" customHeight="1">
      <c r="H139" s="807"/>
    </row>
    <row r="140" ht="12" customHeight="1">
      <c r="H140" s="807"/>
    </row>
    <row r="141" ht="12" customHeight="1">
      <c r="H141" s="807"/>
    </row>
  </sheetData>
  <mergeCells count="19">
    <mergeCell ref="B4:C6"/>
    <mergeCell ref="H4:I4"/>
    <mergeCell ref="H5:H6"/>
    <mergeCell ref="I5:I6"/>
    <mergeCell ref="F4:G4"/>
    <mergeCell ref="D4:E4"/>
    <mergeCell ref="D5:D6"/>
    <mergeCell ref="E5:E6"/>
    <mergeCell ref="F5:F6"/>
    <mergeCell ref="G5:G6"/>
    <mergeCell ref="B63:C63"/>
    <mergeCell ref="B67:C67"/>
    <mergeCell ref="B7:C7"/>
    <mergeCell ref="B9:C9"/>
    <mergeCell ref="B15:C15"/>
    <mergeCell ref="B38:C38"/>
    <mergeCell ref="B51:C51"/>
    <mergeCell ref="B56:C56"/>
    <mergeCell ref="B36:C36"/>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9.00390625" defaultRowHeight="13.5"/>
  <cols>
    <col min="1" max="1" width="2.625" style="841" customWidth="1"/>
    <col min="2" max="2" width="9.625" style="841" customWidth="1"/>
    <col min="3" max="22" width="5.625" style="841" customWidth="1"/>
    <col min="23" max="16384" width="9.00390625" style="841" customWidth="1"/>
  </cols>
  <sheetData>
    <row r="2" spans="2:20" ht="14.25">
      <c r="B2" s="842" t="s">
        <v>584</v>
      </c>
      <c r="H2" s="843"/>
      <c r="I2" s="843"/>
      <c r="J2" s="843"/>
      <c r="K2" s="843"/>
      <c r="L2" s="843"/>
      <c r="M2" s="843"/>
      <c r="N2" s="843"/>
      <c r="O2" s="843"/>
      <c r="P2" s="843"/>
      <c r="Q2" s="843"/>
      <c r="R2" s="843"/>
      <c r="S2" s="843"/>
      <c r="T2" s="843"/>
    </row>
    <row r="3" spans="5:22" ht="11.25" customHeight="1" thickBot="1">
      <c r="E3" s="843"/>
      <c r="F3" s="843"/>
      <c r="G3" s="843"/>
      <c r="H3" s="843"/>
      <c r="I3" s="843"/>
      <c r="J3" s="843"/>
      <c r="K3" s="843"/>
      <c r="L3" s="843"/>
      <c r="M3" s="843"/>
      <c r="N3" s="843"/>
      <c r="O3" s="843"/>
      <c r="P3" s="843"/>
      <c r="Q3" s="843"/>
      <c r="R3" s="843"/>
      <c r="S3" s="843"/>
      <c r="T3" s="843"/>
      <c r="V3" s="844" t="s">
        <v>555</v>
      </c>
    </row>
    <row r="4" spans="1:22" ht="14.25" customHeight="1" thickTop="1">
      <c r="A4" s="845"/>
      <c r="B4" s="846"/>
      <c r="C4" s="1539" t="s">
        <v>556</v>
      </c>
      <c r="D4" s="1540"/>
      <c r="E4" s="1541"/>
      <c r="F4" s="847" t="s">
        <v>539</v>
      </c>
      <c r="G4" s="847"/>
      <c r="H4" s="847"/>
      <c r="I4" s="847"/>
      <c r="J4" s="847"/>
      <c r="K4" s="847"/>
      <c r="L4" s="847"/>
      <c r="M4" s="847"/>
      <c r="N4" s="848"/>
      <c r="O4" s="847" t="s">
        <v>557</v>
      </c>
      <c r="P4" s="847"/>
      <c r="Q4" s="847"/>
      <c r="R4" s="848"/>
      <c r="S4" s="1548" t="s">
        <v>540</v>
      </c>
      <c r="T4" s="849" t="s">
        <v>558</v>
      </c>
      <c r="U4" s="849" t="s">
        <v>559</v>
      </c>
      <c r="V4" s="1542" t="s">
        <v>560</v>
      </c>
    </row>
    <row r="5" spans="1:22" ht="13.5" customHeight="1">
      <c r="A5" s="845"/>
      <c r="B5" s="1530" t="s">
        <v>541</v>
      </c>
      <c r="C5" s="851" t="s">
        <v>542</v>
      </c>
      <c r="D5" s="1531" t="s">
        <v>561</v>
      </c>
      <c r="E5" s="1532"/>
      <c r="F5" s="1535" t="s">
        <v>562</v>
      </c>
      <c r="G5" s="1532"/>
      <c r="H5" s="1535" t="s">
        <v>563</v>
      </c>
      <c r="I5" s="1532"/>
      <c r="J5" s="1535" t="s">
        <v>564</v>
      </c>
      <c r="K5" s="1532"/>
      <c r="L5" s="1537" t="s">
        <v>565</v>
      </c>
      <c r="M5" s="1531" t="s">
        <v>566</v>
      </c>
      <c r="N5" s="1532"/>
      <c r="O5" s="1537" t="s">
        <v>567</v>
      </c>
      <c r="P5" s="1545" t="s">
        <v>568</v>
      </c>
      <c r="Q5" s="851" t="s">
        <v>569</v>
      </c>
      <c r="R5" s="852" t="s">
        <v>570</v>
      </c>
      <c r="S5" s="1530"/>
      <c r="T5" s="850" t="s">
        <v>571</v>
      </c>
      <c r="U5" s="850" t="s">
        <v>543</v>
      </c>
      <c r="V5" s="1543"/>
    </row>
    <row r="6" spans="1:22" ht="13.5" customHeight="1">
      <c r="A6" s="845"/>
      <c r="B6" s="1530"/>
      <c r="C6" s="853" t="s">
        <v>544</v>
      </c>
      <c r="D6" s="1533"/>
      <c r="E6" s="1534"/>
      <c r="F6" s="1536"/>
      <c r="G6" s="1534"/>
      <c r="H6" s="1536"/>
      <c r="I6" s="1534"/>
      <c r="J6" s="1536"/>
      <c r="K6" s="1534"/>
      <c r="L6" s="1543"/>
      <c r="M6" s="1533"/>
      <c r="N6" s="1534"/>
      <c r="O6" s="1530"/>
      <c r="P6" s="1546"/>
      <c r="Q6" s="850" t="s">
        <v>572</v>
      </c>
      <c r="R6" s="852" t="s">
        <v>572</v>
      </c>
      <c r="S6" s="1530"/>
      <c r="T6" s="850" t="s">
        <v>573</v>
      </c>
      <c r="U6" s="853" t="s">
        <v>545</v>
      </c>
      <c r="V6" s="1544"/>
    </row>
    <row r="7" spans="1:22" ht="12">
      <c r="A7" s="845"/>
      <c r="B7" s="855"/>
      <c r="C7" s="853" t="s">
        <v>574</v>
      </c>
      <c r="D7" s="856" t="s">
        <v>575</v>
      </c>
      <c r="E7" s="854" t="s">
        <v>574</v>
      </c>
      <c r="F7" s="856" t="s">
        <v>575</v>
      </c>
      <c r="G7" s="854" t="s">
        <v>574</v>
      </c>
      <c r="H7" s="856" t="s">
        <v>575</v>
      </c>
      <c r="I7" s="854" t="s">
        <v>574</v>
      </c>
      <c r="J7" s="856" t="s">
        <v>575</v>
      </c>
      <c r="K7" s="854" t="s">
        <v>574</v>
      </c>
      <c r="L7" s="1544"/>
      <c r="M7" s="856" t="s">
        <v>575</v>
      </c>
      <c r="N7" s="854" t="s">
        <v>574</v>
      </c>
      <c r="O7" s="1538"/>
      <c r="P7" s="1547"/>
      <c r="Q7" s="853" t="s">
        <v>576</v>
      </c>
      <c r="R7" s="854" t="s">
        <v>576</v>
      </c>
      <c r="S7" s="1538"/>
      <c r="T7" s="853" t="s">
        <v>577</v>
      </c>
      <c r="U7" s="857" t="s">
        <v>578</v>
      </c>
      <c r="V7" s="854" t="s">
        <v>579</v>
      </c>
    </row>
    <row r="8" spans="1:22" s="863" customFormat="1" ht="18.75" customHeight="1">
      <c r="A8" s="858"/>
      <c r="B8" s="859" t="s">
        <v>580</v>
      </c>
      <c r="C8" s="860">
        <f aca="true" t="shared" si="0" ref="C8:S8">SUM(C9:C21,C23:C31)</f>
        <v>2</v>
      </c>
      <c r="D8" s="861">
        <f t="shared" si="0"/>
        <v>2</v>
      </c>
      <c r="E8" s="861">
        <f t="shared" si="0"/>
        <v>108</v>
      </c>
      <c r="F8" s="861">
        <f t="shared" si="0"/>
        <v>2</v>
      </c>
      <c r="G8" s="861">
        <f t="shared" si="0"/>
        <v>86</v>
      </c>
      <c r="H8" s="861">
        <f t="shared" si="0"/>
        <v>5</v>
      </c>
      <c r="I8" s="861">
        <f t="shared" si="0"/>
        <v>37</v>
      </c>
      <c r="J8" s="861">
        <f t="shared" si="0"/>
        <v>8</v>
      </c>
      <c r="K8" s="861">
        <f t="shared" si="0"/>
        <v>24</v>
      </c>
      <c r="L8" s="861">
        <f t="shared" si="0"/>
        <v>2</v>
      </c>
      <c r="M8" s="861">
        <f t="shared" si="0"/>
        <v>1</v>
      </c>
      <c r="N8" s="861">
        <f t="shared" si="0"/>
        <v>9</v>
      </c>
      <c r="O8" s="861">
        <f t="shared" si="0"/>
        <v>1</v>
      </c>
      <c r="P8" s="861">
        <f t="shared" si="0"/>
        <v>6</v>
      </c>
      <c r="Q8" s="861">
        <f t="shared" si="0"/>
        <v>274</v>
      </c>
      <c r="R8" s="861">
        <f t="shared" si="0"/>
        <v>9</v>
      </c>
      <c r="S8" s="861">
        <f t="shared" si="0"/>
        <v>395</v>
      </c>
      <c r="T8" s="861">
        <v>1</v>
      </c>
      <c r="U8" s="861">
        <f>SUM(U9:U21,U23:U31)</f>
        <v>3</v>
      </c>
      <c r="V8" s="862">
        <f>SUM(V9:V21,V23:V31)</f>
        <v>18</v>
      </c>
    </row>
    <row r="9" spans="1:22" ht="13.5" customHeight="1">
      <c r="A9" s="845"/>
      <c r="B9" s="864" t="s">
        <v>20</v>
      </c>
      <c r="C9" s="865">
        <v>2</v>
      </c>
      <c r="D9" s="865">
        <v>1</v>
      </c>
      <c r="E9" s="865">
        <v>35</v>
      </c>
      <c r="F9" s="866">
        <v>2</v>
      </c>
      <c r="G9" s="865">
        <v>25</v>
      </c>
      <c r="H9" s="865">
        <v>1</v>
      </c>
      <c r="I9" s="865">
        <v>6</v>
      </c>
      <c r="J9" s="865">
        <v>4</v>
      </c>
      <c r="K9" s="865">
        <v>6</v>
      </c>
      <c r="L9" s="865">
        <v>1</v>
      </c>
      <c r="M9" s="865">
        <v>1</v>
      </c>
      <c r="N9" s="865">
        <v>1</v>
      </c>
      <c r="O9" s="865">
        <v>1</v>
      </c>
      <c r="P9" s="865">
        <v>2</v>
      </c>
      <c r="Q9" s="865">
        <v>33</v>
      </c>
      <c r="R9" s="866">
        <v>0</v>
      </c>
      <c r="S9" s="865">
        <v>52</v>
      </c>
      <c r="T9" s="865">
        <v>1</v>
      </c>
      <c r="U9" s="865">
        <v>1</v>
      </c>
      <c r="V9" s="867">
        <v>18</v>
      </c>
    </row>
    <row r="10" spans="1:22" ht="13.5" customHeight="1">
      <c r="A10" s="845"/>
      <c r="B10" s="864" t="s">
        <v>21</v>
      </c>
      <c r="C10" s="866">
        <v>0</v>
      </c>
      <c r="D10" s="866">
        <v>0</v>
      </c>
      <c r="E10" s="866">
        <v>6</v>
      </c>
      <c r="F10" s="866">
        <v>0</v>
      </c>
      <c r="G10" s="866">
        <v>2</v>
      </c>
      <c r="H10" s="865">
        <v>1</v>
      </c>
      <c r="I10" s="865">
        <v>4</v>
      </c>
      <c r="J10" s="866">
        <v>0</v>
      </c>
      <c r="K10" s="866">
        <v>2</v>
      </c>
      <c r="L10" s="866">
        <v>0</v>
      </c>
      <c r="M10" s="866">
        <v>0</v>
      </c>
      <c r="N10" s="865">
        <v>1</v>
      </c>
      <c r="O10" s="866">
        <v>0</v>
      </c>
      <c r="P10" s="866">
        <v>0</v>
      </c>
      <c r="Q10" s="865">
        <v>10</v>
      </c>
      <c r="R10" s="866">
        <v>3</v>
      </c>
      <c r="S10" s="865">
        <v>23</v>
      </c>
      <c r="T10" s="866">
        <v>0</v>
      </c>
      <c r="U10" s="866">
        <v>1</v>
      </c>
      <c r="V10" s="868" t="s">
        <v>74</v>
      </c>
    </row>
    <row r="11" spans="1:22" ht="13.5" customHeight="1">
      <c r="A11" s="845"/>
      <c r="B11" s="864" t="s">
        <v>23</v>
      </c>
      <c r="C11" s="866">
        <v>0</v>
      </c>
      <c r="D11" s="866">
        <v>1</v>
      </c>
      <c r="E11" s="865">
        <v>11</v>
      </c>
      <c r="F11" s="866">
        <v>0</v>
      </c>
      <c r="G11" s="866">
        <v>7</v>
      </c>
      <c r="H11" s="865">
        <v>1</v>
      </c>
      <c r="I11" s="866">
        <v>8</v>
      </c>
      <c r="J11" s="866">
        <v>0</v>
      </c>
      <c r="K11" s="866">
        <v>0</v>
      </c>
      <c r="L11" s="866">
        <v>0</v>
      </c>
      <c r="M11" s="866">
        <v>0</v>
      </c>
      <c r="N11" s="865">
        <v>1</v>
      </c>
      <c r="O11" s="866">
        <v>0</v>
      </c>
      <c r="P11" s="866">
        <v>1</v>
      </c>
      <c r="Q11" s="865">
        <v>13</v>
      </c>
      <c r="R11" s="865">
        <v>2</v>
      </c>
      <c r="S11" s="865">
        <v>28</v>
      </c>
      <c r="T11" s="866">
        <v>0</v>
      </c>
      <c r="U11" s="866">
        <v>0</v>
      </c>
      <c r="V11" s="868" t="s">
        <v>74</v>
      </c>
    </row>
    <row r="12" spans="1:22" ht="13.5" customHeight="1">
      <c r="A12" s="845"/>
      <c r="B12" s="864" t="s">
        <v>25</v>
      </c>
      <c r="C12" s="866">
        <v>0</v>
      </c>
      <c r="D12" s="866">
        <v>0</v>
      </c>
      <c r="E12" s="866">
        <v>11</v>
      </c>
      <c r="F12" s="866">
        <v>0</v>
      </c>
      <c r="G12" s="865">
        <v>8</v>
      </c>
      <c r="H12" s="865">
        <v>1</v>
      </c>
      <c r="I12" s="865">
        <v>6</v>
      </c>
      <c r="J12" s="866">
        <v>0</v>
      </c>
      <c r="K12" s="866">
        <v>0</v>
      </c>
      <c r="L12" s="866">
        <v>1</v>
      </c>
      <c r="M12" s="866">
        <v>0</v>
      </c>
      <c r="N12" s="865">
        <v>1</v>
      </c>
      <c r="O12" s="866">
        <v>0</v>
      </c>
      <c r="P12" s="866">
        <v>1</v>
      </c>
      <c r="Q12" s="865">
        <v>17</v>
      </c>
      <c r="R12" s="865">
        <v>0</v>
      </c>
      <c r="S12" s="865">
        <v>30</v>
      </c>
      <c r="T12" s="866">
        <v>0</v>
      </c>
      <c r="U12" s="866">
        <v>1</v>
      </c>
      <c r="V12" s="868" t="s">
        <v>74</v>
      </c>
    </row>
    <row r="13" spans="1:22" ht="13.5" customHeight="1">
      <c r="A13" s="845"/>
      <c r="B13" s="864" t="s">
        <v>27</v>
      </c>
      <c r="C13" s="866">
        <v>0</v>
      </c>
      <c r="D13" s="866">
        <v>0</v>
      </c>
      <c r="E13" s="866">
        <v>2</v>
      </c>
      <c r="F13" s="866">
        <v>0</v>
      </c>
      <c r="G13" s="866">
        <v>2</v>
      </c>
      <c r="H13" s="865">
        <v>1</v>
      </c>
      <c r="I13" s="865">
        <v>3</v>
      </c>
      <c r="J13" s="866">
        <v>0</v>
      </c>
      <c r="K13" s="866">
        <v>1</v>
      </c>
      <c r="L13" s="866">
        <v>0</v>
      </c>
      <c r="M13" s="866">
        <v>0</v>
      </c>
      <c r="N13" s="865">
        <v>1</v>
      </c>
      <c r="O13" s="866">
        <v>0</v>
      </c>
      <c r="P13" s="866">
        <v>1</v>
      </c>
      <c r="Q13" s="865">
        <v>8</v>
      </c>
      <c r="R13" s="866">
        <v>0</v>
      </c>
      <c r="S13" s="865">
        <v>12</v>
      </c>
      <c r="T13" s="866">
        <v>0</v>
      </c>
      <c r="U13" s="866">
        <v>0</v>
      </c>
      <c r="V13" s="868" t="s">
        <v>74</v>
      </c>
    </row>
    <row r="14" spans="1:22" ht="13.5" customHeight="1">
      <c r="A14" s="845"/>
      <c r="B14" s="864" t="s">
        <v>29</v>
      </c>
      <c r="C14" s="866">
        <v>0</v>
      </c>
      <c r="D14" s="866">
        <v>0</v>
      </c>
      <c r="E14" s="866">
        <v>2</v>
      </c>
      <c r="F14" s="866">
        <v>0</v>
      </c>
      <c r="G14" s="866">
        <v>4</v>
      </c>
      <c r="H14" s="866">
        <v>0</v>
      </c>
      <c r="I14" s="865">
        <v>1</v>
      </c>
      <c r="J14" s="866">
        <v>0</v>
      </c>
      <c r="K14" s="866">
        <v>1</v>
      </c>
      <c r="L14" s="866">
        <v>0</v>
      </c>
      <c r="M14" s="866">
        <v>0</v>
      </c>
      <c r="N14" s="865">
        <v>0</v>
      </c>
      <c r="O14" s="866">
        <v>0</v>
      </c>
      <c r="P14" s="866">
        <v>0</v>
      </c>
      <c r="Q14" s="865">
        <v>10</v>
      </c>
      <c r="R14" s="866">
        <v>0</v>
      </c>
      <c r="S14" s="865">
        <v>13</v>
      </c>
      <c r="T14" s="866">
        <v>0</v>
      </c>
      <c r="U14" s="866">
        <v>0</v>
      </c>
      <c r="V14" s="868" t="s">
        <v>74</v>
      </c>
    </row>
    <row r="15" spans="1:22" ht="13.5" customHeight="1">
      <c r="A15" s="845"/>
      <c r="B15" s="864" t="s">
        <v>31</v>
      </c>
      <c r="C15" s="866">
        <v>0</v>
      </c>
      <c r="D15" s="866">
        <v>0</v>
      </c>
      <c r="E15" s="866">
        <v>2</v>
      </c>
      <c r="F15" s="866">
        <v>0</v>
      </c>
      <c r="G15" s="866">
        <v>2</v>
      </c>
      <c r="H15" s="866">
        <v>0</v>
      </c>
      <c r="I15" s="865">
        <v>1</v>
      </c>
      <c r="J15" s="866">
        <v>0</v>
      </c>
      <c r="K15" s="866">
        <v>1</v>
      </c>
      <c r="L15" s="866">
        <v>0</v>
      </c>
      <c r="M15" s="866">
        <v>0</v>
      </c>
      <c r="N15" s="865">
        <v>1</v>
      </c>
      <c r="O15" s="866">
        <v>0</v>
      </c>
      <c r="P15" s="866">
        <v>0</v>
      </c>
      <c r="Q15" s="865">
        <v>10</v>
      </c>
      <c r="R15" s="866">
        <v>0</v>
      </c>
      <c r="S15" s="865">
        <v>10</v>
      </c>
      <c r="T15" s="866">
        <v>0</v>
      </c>
      <c r="U15" s="866">
        <v>0</v>
      </c>
      <c r="V15" s="868" t="s">
        <v>74</v>
      </c>
    </row>
    <row r="16" spans="1:22" ht="13.5" customHeight="1">
      <c r="A16" s="845"/>
      <c r="B16" s="864" t="s">
        <v>32</v>
      </c>
      <c r="C16" s="866">
        <v>0</v>
      </c>
      <c r="D16" s="866">
        <v>0</v>
      </c>
      <c r="E16" s="866">
        <v>3</v>
      </c>
      <c r="F16" s="866">
        <v>0</v>
      </c>
      <c r="G16" s="866">
        <v>2</v>
      </c>
      <c r="H16" s="866">
        <v>0</v>
      </c>
      <c r="I16" s="866">
        <v>0</v>
      </c>
      <c r="J16" s="866">
        <v>1</v>
      </c>
      <c r="K16" s="866">
        <v>0</v>
      </c>
      <c r="L16" s="866">
        <v>0</v>
      </c>
      <c r="M16" s="866">
        <v>0</v>
      </c>
      <c r="N16" s="865">
        <v>1</v>
      </c>
      <c r="O16" s="866">
        <v>0</v>
      </c>
      <c r="P16" s="866">
        <v>0</v>
      </c>
      <c r="Q16" s="865">
        <v>10</v>
      </c>
      <c r="R16" s="866">
        <v>0</v>
      </c>
      <c r="S16" s="865">
        <v>12</v>
      </c>
      <c r="T16" s="866">
        <v>0</v>
      </c>
      <c r="U16" s="866">
        <v>0</v>
      </c>
      <c r="V16" s="868" t="s">
        <v>74</v>
      </c>
    </row>
    <row r="17" spans="1:22" ht="13.5" customHeight="1">
      <c r="A17" s="845"/>
      <c r="B17" s="864" t="s">
        <v>35</v>
      </c>
      <c r="C17" s="866">
        <v>0</v>
      </c>
      <c r="D17" s="866">
        <v>0</v>
      </c>
      <c r="E17" s="866">
        <v>2</v>
      </c>
      <c r="F17" s="866">
        <v>0</v>
      </c>
      <c r="G17" s="866">
        <v>2</v>
      </c>
      <c r="H17" s="866">
        <v>0</v>
      </c>
      <c r="I17" s="865">
        <v>1</v>
      </c>
      <c r="J17" s="866">
        <v>1</v>
      </c>
      <c r="K17" s="866">
        <v>0</v>
      </c>
      <c r="L17" s="866">
        <v>0</v>
      </c>
      <c r="M17" s="866">
        <v>0</v>
      </c>
      <c r="N17" s="865">
        <v>1</v>
      </c>
      <c r="O17" s="866">
        <v>0</v>
      </c>
      <c r="P17" s="866">
        <v>0</v>
      </c>
      <c r="Q17" s="865">
        <v>8</v>
      </c>
      <c r="R17" s="866">
        <v>1</v>
      </c>
      <c r="S17" s="865">
        <v>9</v>
      </c>
      <c r="T17" s="866">
        <v>0</v>
      </c>
      <c r="U17" s="866">
        <v>0</v>
      </c>
      <c r="V17" s="868" t="s">
        <v>74</v>
      </c>
    </row>
    <row r="18" spans="1:22" ht="13.5" customHeight="1">
      <c r="A18" s="845"/>
      <c r="B18" s="864" t="s">
        <v>37</v>
      </c>
      <c r="C18" s="866">
        <v>0</v>
      </c>
      <c r="D18" s="866">
        <v>0</v>
      </c>
      <c r="E18" s="866">
        <v>4</v>
      </c>
      <c r="F18" s="866">
        <v>0</v>
      </c>
      <c r="G18" s="866">
        <v>4</v>
      </c>
      <c r="H18" s="866">
        <v>0</v>
      </c>
      <c r="I18" s="865">
        <v>1</v>
      </c>
      <c r="J18" s="866">
        <v>0</v>
      </c>
      <c r="K18" s="866">
        <v>1</v>
      </c>
      <c r="L18" s="866">
        <v>0</v>
      </c>
      <c r="M18" s="866">
        <v>0</v>
      </c>
      <c r="N18" s="865">
        <v>1</v>
      </c>
      <c r="O18" s="866">
        <v>0</v>
      </c>
      <c r="P18" s="866">
        <v>0</v>
      </c>
      <c r="Q18" s="865">
        <v>10</v>
      </c>
      <c r="R18" s="866">
        <v>0</v>
      </c>
      <c r="S18" s="865">
        <v>13</v>
      </c>
      <c r="T18" s="866">
        <v>0</v>
      </c>
      <c r="U18" s="866">
        <v>0</v>
      </c>
      <c r="V18" s="868" t="s">
        <v>74</v>
      </c>
    </row>
    <row r="19" spans="1:22" ht="13.5" customHeight="1">
      <c r="A19" s="845"/>
      <c r="B19" s="864" t="s">
        <v>39</v>
      </c>
      <c r="C19" s="866">
        <v>0</v>
      </c>
      <c r="D19" s="866">
        <v>0</v>
      </c>
      <c r="E19" s="866">
        <v>3</v>
      </c>
      <c r="F19" s="866">
        <v>0</v>
      </c>
      <c r="G19" s="866">
        <v>3</v>
      </c>
      <c r="H19" s="866">
        <v>0</v>
      </c>
      <c r="I19" s="866">
        <v>0</v>
      </c>
      <c r="J19" s="866">
        <v>0</v>
      </c>
      <c r="K19" s="866">
        <v>1</v>
      </c>
      <c r="L19" s="866">
        <v>0</v>
      </c>
      <c r="M19" s="866">
        <v>0</v>
      </c>
      <c r="N19" s="866">
        <v>0</v>
      </c>
      <c r="O19" s="866">
        <v>0</v>
      </c>
      <c r="P19" s="866">
        <v>0</v>
      </c>
      <c r="Q19" s="865">
        <v>7</v>
      </c>
      <c r="R19" s="866">
        <v>0</v>
      </c>
      <c r="S19" s="865">
        <v>9</v>
      </c>
      <c r="T19" s="866">
        <v>0</v>
      </c>
      <c r="U19" s="866">
        <v>0</v>
      </c>
      <c r="V19" s="868" t="s">
        <v>74</v>
      </c>
    </row>
    <row r="20" spans="1:22" ht="13.5" customHeight="1">
      <c r="A20" s="845"/>
      <c r="B20" s="864" t="s">
        <v>41</v>
      </c>
      <c r="C20" s="866">
        <v>0</v>
      </c>
      <c r="D20" s="866">
        <v>0</v>
      </c>
      <c r="E20" s="866">
        <v>1</v>
      </c>
      <c r="F20" s="866">
        <v>0</v>
      </c>
      <c r="G20" s="866">
        <v>2</v>
      </c>
      <c r="H20" s="866">
        <v>0</v>
      </c>
      <c r="I20" s="866">
        <v>0</v>
      </c>
      <c r="J20" s="866">
        <v>0</v>
      </c>
      <c r="K20" s="866">
        <v>1</v>
      </c>
      <c r="L20" s="866">
        <v>0</v>
      </c>
      <c r="M20" s="866">
        <v>0</v>
      </c>
      <c r="N20" s="866">
        <v>0</v>
      </c>
      <c r="O20" s="866">
        <v>0</v>
      </c>
      <c r="P20" s="866">
        <v>0</v>
      </c>
      <c r="Q20" s="865">
        <v>7</v>
      </c>
      <c r="R20" s="866">
        <v>0</v>
      </c>
      <c r="S20" s="865">
        <v>8</v>
      </c>
      <c r="T20" s="866">
        <v>0</v>
      </c>
      <c r="U20" s="866">
        <v>0</v>
      </c>
      <c r="V20" s="868" t="s">
        <v>74</v>
      </c>
    </row>
    <row r="21" spans="1:22" ht="13.5" customHeight="1">
      <c r="A21" s="845"/>
      <c r="B21" s="864" t="s">
        <v>43</v>
      </c>
      <c r="C21" s="866">
        <v>0</v>
      </c>
      <c r="D21" s="866">
        <v>0</v>
      </c>
      <c r="E21" s="866">
        <v>2</v>
      </c>
      <c r="F21" s="866">
        <v>0</v>
      </c>
      <c r="G21" s="866">
        <v>3</v>
      </c>
      <c r="H21" s="866">
        <v>0</v>
      </c>
      <c r="I21" s="865">
        <v>1</v>
      </c>
      <c r="J21" s="866">
        <v>0</v>
      </c>
      <c r="K21" s="866">
        <v>2</v>
      </c>
      <c r="L21" s="866">
        <v>0</v>
      </c>
      <c r="M21" s="866">
        <v>0</v>
      </c>
      <c r="N21" s="865">
        <v>0</v>
      </c>
      <c r="O21" s="866">
        <v>0</v>
      </c>
      <c r="P21" s="866">
        <v>1</v>
      </c>
      <c r="Q21" s="865">
        <v>11</v>
      </c>
      <c r="R21" s="866">
        <v>0</v>
      </c>
      <c r="S21" s="865">
        <v>9</v>
      </c>
      <c r="T21" s="866">
        <v>0</v>
      </c>
      <c r="U21" s="866">
        <v>0</v>
      </c>
      <c r="V21" s="868" t="s">
        <v>74</v>
      </c>
    </row>
    <row r="22" spans="1:22" ht="7.5" customHeight="1">
      <c r="A22" s="845"/>
      <c r="B22" s="864"/>
      <c r="C22" s="866"/>
      <c r="D22" s="866"/>
      <c r="E22" s="866"/>
      <c r="F22" s="866"/>
      <c r="G22" s="865"/>
      <c r="H22" s="866"/>
      <c r="I22" s="865"/>
      <c r="J22" s="865"/>
      <c r="K22" s="866"/>
      <c r="L22" s="866"/>
      <c r="M22" s="866"/>
      <c r="N22" s="865"/>
      <c r="O22" s="866"/>
      <c r="P22" s="865"/>
      <c r="Q22" s="865"/>
      <c r="R22" s="865"/>
      <c r="S22" s="865"/>
      <c r="T22" s="866"/>
      <c r="U22" s="866"/>
      <c r="V22" s="868" t="s">
        <v>74</v>
      </c>
    </row>
    <row r="23" spans="1:22" ht="13.5" customHeight="1">
      <c r="A23" s="845"/>
      <c r="B23" s="864" t="s">
        <v>546</v>
      </c>
      <c r="C23" s="869">
        <v>0</v>
      </c>
      <c r="D23" s="866">
        <v>0</v>
      </c>
      <c r="E23" s="866">
        <v>2</v>
      </c>
      <c r="F23" s="866">
        <v>0</v>
      </c>
      <c r="G23" s="866">
        <v>3</v>
      </c>
      <c r="H23" s="866">
        <v>0</v>
      </c>
      <c r="I23" s="866">
        <v>0</v>
      </c>
      <c r="J23" s="866">
        <v>0</v>
      </c>
      <c r="K23" s="866">
        <v>0</v>
      </c>
      <c r="L23" s="866">
        <v>0</v>
      </c>
      <c r="M23" s="866">
        <v>0</v>
      </c>
      <c r="N23" s="866">
        <v>0</v>
      </c>
      <c r="O23" s="866">
        <v>0</v>
      </c>
      <c r="P23" s="866">
        <v>0</v>
      </c>
      <c r="Q23" s="865">
        <v>7</v>
      </c>
      <c r="R23" s="866">
        <v>0</v>
      </c>
      <c r="S23" s="865">
        <v>6</v>
      </c>
      <c r="T23" s="866">
        <v>0</v>
      </c>
      <c r="U23" s="866">
        <v>0</v>
      </c>
      <c r="V23" s="868" t="s">
        <v>74</v>
      </c>
    </row>
    <row r="24" spans="1:22" ht="13.5" customHeight="1">
      <c r="A24" s="845"/>
      <c r="B24" s="864" t="s">
        <v>547</v>
      </c>
      <c r="C24" s="869">
        <v>0</v>
      </c>
      <c r="D24" s="866">
        <v>0</v>
      </c>
      <c r="E24" s="866">
        <v>3</v>
      </c>
      <c r="F24" s="866">
        <v>0</v>
      </c>
      <c r="G24" s="866">
        <v>6</v>
      </c>
      <c r="H24" s="866">
        <v>0</v>
      </c>
      <c r="I24" s="865">
        <v>1</v>
      </c>
      <c r="J24" s="866">
        <v>0</v>
      </c>
      <c r="K24" s="866">
        <v>3</v>
      </c>
      <c r="L24" s="866">
        <v>0</v>
      </c>
      <c r="M24" s="866">
        <v>0</v>
      </c>
      <c r="N24" s="866">
        <v>0</v>
      </c>
      <c r="O24" s="866">
        <v>0</v>
      </c>
      <c r="P24" s="866">
        <v>0</v>
      </c>
      <c r="Q24" s="865">
        <v>13</v>
      </c>
      <c r="R24" s="866">
        <v>0</v>
      </c>
      <c r="S24" s="865">
        <v>20</v>
      </c>
      <c r="T24" s="866">
        <v>0</v>
      </c>
      <c r="U24" s="866">
        <v>0</v>
      </c>
      <c r="V24" s="868" t="s">
        <v>74</v>
      </c>
    </row>
    <row r="25" spans="1:22" ht="13.5" customHeight="1">
      <c r="A25" s="845"/>
      <c r="B25" s="864" t="s">
        <v>548</v>
      </c>
      <c r="C25" s="869">
        <v>0</v>
      </c>
      <c r="D25" s="866">
        <v>0</v>
      </c>
      <c r="E25" s="866">
        <v>1</v>
      </c>
      <c r="F25" s="866">
        <v>0</v>
      </c>
      <c r="G25" s="866">
        <v>0</v>
      </c>
      <c r="H25" s="866">
        <v>0</v>
      </c>
      <c r="I25" s="866">
        <v>1</v>
      </c>
      <c r="J25" s="866">
        <v>0</v>
      </c>
      <c r="K25" s="866">
        <v>0</v>
      </c>
      <c r="L25" s="866">
        <v>0</v>
      </c>
      <c r="M25" s="866">
        <v>0</v>
      </c>
      <c r="N25" s="866">
        <v>0</v>
      </c>
      <c r="O25" s="866">
        <v>0</v>
      </c>
      <c r="P25" s="866">
        <v>0</v>
      </c>
      <c r="Q25" s="865">
        <v>5</v>
      </c>
      <c r="R25" s="866">
        <v>0</v>
      </c>
      <c r="S25" s="865">
        <v>4</v>
      </c>
      <c r="T25" s="866">
        <v>0</v>
      </c>
      <c r="U25" s="866">
        <v>0</v>
      </c>
      <c r="V25" s="868" t="s">
        <v>74</v>
      </c>
    </row>
    <row r="26" spans="1:22" ht="13.5" customHeight="1">
      <c r="A26" s="845"/>
      <c r="B26" s="864" t="s">
        <v>549</v>
      </c>
      <c r="C26" s="869">
        <v>0</v>
      </c>
      <c r="D26" s="866">
        <v>0</v>
      </c>
      <c r="E26" s="866">
        <v>4</v>
      </c>
      <c r="F26" s="866">
        <v>0</v>
      </c>
      <c r="G26" s="866">
        <v>1</v>
      </c>
      <c r="H26" s="866">
        <v>0</v>
      </c>
      <c r="I26" s="866">
        <v>1</v>
      </c>
      <c r="J26" s="866">
        <v>0</v>
      </c>
      <c r="K26" s="866">
        <v>0</v>
      </c>
      <c r="L26" s="866">
        <v>0</v>
      </c>
      <c r="M26" s="866">
        <v>0</v>
      </c>
      <c r="N26" s="866">
        <v>0</v>
      </c>
      <c r="O26" s="866">
        <v>0</v>
      </c>
      <c r="P26" s="866">
        <v>0</v>
      </c>
      <c r="Q26" s="865">
        <v>17</v>
      </c>
      <c r="R26" s="866">
        <v>0</v>
      </c>
      <c r="S26" s="865">
        <v>28</v>
      </c>
      <c r="T26" s="866">
        <v>0</v>
      </c>
      <c r="U26" s="866">
        <v>0</v>
      </c>
      <c r="V26" s="868" t="s">
        <v>74</v>
      </c>
    </row>
    <row r="27" spans="1:22" ht="13.5" customHeight="1">
      <c r="A27" s="845"/>
      <c r="B27" s="864" t="s">
        <v>550</v>
      </c>
      <c r="C27" s="869">
        <v>0</v>
      </c>
      <c r="D27" s="866">
        <v>0</v>
      </c>
      <c r="E27" s="866">
        <v>2</v>
      </c>
      <c r="F27" s="866">
        <v>0</v>
      </c>
      <c r="G27" s="866">
        <v>2</v>
      </c>
      <c r="H27" s="866">
        <v>0</v>
      </c>
      <c r="I27" s="865">
        <v>1</v>
      </c>
      <c r="J27" s="866">
        <v>1</v>
      </c>
      <c r="K27" s="866">
        <v>2</v>
      </c>
      <c r="L27" s="866">
        <v>0</v>
      </c>
      <c r="M27" s="866">
        <v>0</v>
      </c>
      <c r="N27" s="866">
        <v>0</v>
      </c>
      <c r="O27" s="866">
        <v>0</v>
      </c>
      <c r="P27" s="866">
        <v>0</v>
      </c>
      <c r="Q27" s="865">
        <v>15</v>
      </c>
      <c r="R27" s="866">
        <v>0</v>
      </c>
      <c r="S27" s="865">
        <v>19</v>
      </c>
      <c r="T27" s="866">
        <v>0</v>
      </c>
      <c r="U27" s="866">
        <v>0</v>
      </c>
      <c r="V27" s="868" t="s">
        <v>74</v>
      </c>
    </row>
    <row r="28" spans="1:22" ht="13.5" customHeight="1">
      <c r="A28" s="845"/>
      <c r="B28" s="864" t="s">
        <v>551</v>
      </c>
      <c r="C28" s="869">
        <v>0</v>
      </c>
      <c r="D28" s="866">
        <v>0</v>
      </c>
      <c r="E28" s="866">
        <v>2</v>
      </c>
      <c r="F28" s="866">
        <v>0</v>
      </c>
      <c r="G28" s="866">
        <v>2</v>
      </c>
      <c r="H28" s="866">
        <v>0</v>
      </c>
      <c r="I28" s="866">
        <v>0</v>
      </c>
      <c r="J28" s="866">
        <v>0</v>
      </c>
      <c r="K28" s="866">
        <v>2</v>
      </c>
      <c r="L28" s="866">
        <v>0</v>
      </c>
      <c r="M28" s="866">
        <v>0</v>
      </c>
      <c r="N28" s="866">
        <v>0</v>
      </c>
      <c r="O28" s="866">
        <v>0</v>
      </c>
      <c r="P28" s="866">
        <v>0</v>
      </c>
      <c r="Q28" s="865">
        <v>17</v>
      </c>
      <c r="R28" s="866">
        <v>0</v>
      </c>
      <c r="S28" s="865">
        <v>22</v>
      </c>
      <c r="T28" s="866">
        <v>0</v>
      </c>
      <c r="U28" s="866">
        <v>0</v>
      </c>
      <c r="V28" s="868" t="s">
        <v>74</v>
      </c>
    </row>
    <row r="29" spans="1:22" ht="13.5" customHeight="1">
      <c r="A29" s="845"/>
      <c r="B29" s="864" t="s">
        <v>552</v>
      </c>
      <c r="C29" s="869">
        <v>0</v>
      </c>
      <c r="D29" s="866">
        <v>0</v>
      </c>
      <c r="E29" s="866">
        <v>6</v>
      </c>
      <c r="F29" s="866">
        <v>0</v>
      </c>
      <c r="G29" s="866">
        <v>1</v>
      </c>
      <c r="H29" s="866">
        <v>0</v>
      </c>
      <c r="I29" s="866">
        <v>0</v>
      </c>
      <c r="J29" s="866">
        <v>1</v>
      </c>
      <c r="K29" s="866">
        <v>0</v>
      </c>
      <c r="L29" s="866">
        <v>0</v>
      </c>
      <c r="M29" s="866">
        <v>0</v>
      </c>
      <c r="N29" s="866">
        <v>0</v>
      </c>
      <c r="O29" s="866">
        <v>0</v>
      </c>
      <c r="P29" s="866">
        <v>0</v>
      </c>
      <c r="Q29" s="865">
        <v>26</v>
      </c>
      <c r="R29" s="866">
        <v>0</v>
      </c>
      <c r="S29" s="865">
        <v>32</v>
      </c>
      <c r="T29" s="866">
        <v>0</v>
      </c>
      <c r="U29" s="866">
        <v>0</v>
      </c>
      <c r="V29" s="868" t="s">
        <v>74</v>
      </c>
    </row>
    <row r="30" spans="1:22" ht="13.5" customHeight="1">
      <c r="A30" s="845"/>
      <c r="B30" s="864" t="s">
        <v>553</v>
      </c>
      <c r="C30" s="869">
        <v>0</v>
      </c>
      <c r="D30" s="866">
        <v>0</v>
      </c>
      <c r="E30" s="866">
        <v>2</v>
      </c>
      <c r="F30" s="866">
        <v>0</v>
      </c>
      <c r="G30" s="866">
        <v>2</v>
      </c>
      <c r="H30" s="866">
        <v>0</v>
      </c>
      <c r="I30" s="866">
        <v>1</v>
      </c>
      <c r="J30" s="866">
        <v>0</v>
      </c>
      <c r="K30" s="866">
        <v>0</v>
      </c>
      <c r="L30" s="866">
        <v>0</v>
      </c>
      <c r="M30" s="866">
        <v>0</v>
      </c>
      <c r="N30" s="866">
        <v>0</v>
      </c>
      <c r="O30" s="866">
        <v>0</v>
      </c>
      <c r="P30" s="866">
        <v>0</v>
      </c>
      <c r="Q30" s="865">
        <v>4</v>
      </c>
      <c r="R30" s="865">
        <v>2</v>
      </c>
      <c r="S30" s="865">
        <v>13</v>
      </c>
      <c r="T30" s="866">
        <v>0</v>
      </c>
      <c r="U30" s="866">
        <v>0</v>
      </c>
      <c r="V30" s="868" t="s">
        <v>74</v>
      </c>
    </row>
    <row r="31" spans="1:22" ht="13.5" customHeight="1">
      <c r="A31" s="845"/>
      <c r="B31" s="870" t="s">
        <v>554</v>
      </c>
      <c r="C31" s="871">
        <v>0</v>
      </c>
      <c r="D31" s="872">
        <v>0</v>
      </c>
      <c r="E31" s="872">
        <v>2</v>
      </c>
      <c r="F31" s="872">
        <v>0</v>
      </c>
      <c r="G31" s="872">
        <v>3</v>
      </c>
      <c r="H31" s="872">
        <v>0</v>
      </c>
      <c r="I31" s="872">
        <v>0</v>
      </c>
      <c r="J31" s="872">
        <v>0</v>
      </c>
      <c r="K31" s="872">
        <v>1</v>
      </c>
      <c r="L31" s="872">
        <v>0</v>
      </c>
      <c r="M31" s="872">
        <v>0</v>
      </c>
      <c r="N31" s="872">
        <v>0</v>
      </c>
      <c r="O31" s="872">
        <v>0</v>
      </c>
      <c r="P31" s="872">
        <v>0</v>
      </c>
      <c r="Q31" s="873">
        <v>16</v>
      </c>
      <c r="R31" s="873">
        <v>1</v>
      </c>
      <c r="S31" s="873">
        <v>23</v>
      </c>
      <c r="T31" s="872">
        <v>0</v>
      </c>
      <c r="U31" s="872">
        <v>0</v>
      </c>
      <c r="V31" s="874" t="s">
        <v>74</v>
      </c>
    </row>
    <row r="32" ht="12">
      <c r="B32" s="841" t="s">
        <v>581</v>
      </c>
    </row>
    <row r="33" ht="12">
      <c r="B33" s="841" t="s">
        <v>582</v>
      </c>
    </row>
    <row r="34" ht="12">
      <c r="B34" s="841" t="s">
        <v>583</v>
      </c>
    </row>
  </sheetData>
  <mergeCells count="12">
    <mergeCell ref="O5:O7"/>
    <mergeCell ref="C4:E4"/>
    <mergeCell ref="V4:V6"/>
    <mergeCell ref="J5:K6"/>
    <mergeCell ref="L5:L7"/>
    <mergeCell ref="M5:N6"/>
    <mergeCell ref="P5:P7"/>
    <mergeCell ref="S4:S7"/>
    <mergeCell ref="B5:B6"/>
    <mergeCell ref="D5:E6"/>
    <mergeCell ref="F5:G6"/>
    <mergeCell ref="H5:I6"/>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00390625" defaultRowHeight="13.5"/>
  <cols>
    <col min="1" max="1" width="3.375" style="17" customWidth="1"/>
    <col min="2" max="2" width="3.125" style="17" customWidth="1"/>
    <col min="3" max="3" width="22.25390625" style="17" customWidth="1"/>
    <col min="4" max="7" width="10.50390625" style="17" customWidth="1"/>
    <col min="8" max="8" width="4.50390625" style="17" customWidth="1"/>
    <col min="9" max="9" width="16.75390625" style="17" customWidth="1"/>
    <col min="10" max="13" width="10.50390625" style="17" customWidth="1"/>
    <col min="14" max="16384" width="9.00390625" style="17" customWidth="1"/>
  </cols>
  <sheetData>
    <row r="2" ht="14.25">
      <c r="B2" s="18" t="s">
        <v>625</v>
      </c>
    </row>
    <row r="3" spans="2:13" s="20" customFormat="1" ht="12.75" thickBot="1">
      <c r="B3" s="374"/>
      <c r="C3" s="374"/>
      <c r="D3" s="374"/>
      <c r="E3" s="374"/>
      <c r="F3" s="374"/>
      <c r="G3" s="374"/>
      <c r="H3" s="374"/>
      <c r="I3" s="374"/>
      <c r="J3" s="374"/>
      <c r="K3" s="374"/>
      <c r="L3" s="374"/>
      <c r="M3" s="376" t="s">
        <v>585</v>
      </c>
    </row>
    <row r="4" spans="2:13" s="20" customFormat="1" ht="27.75" customHeight="1" thickTop="1">
      <c r="B4" s="1371" t="s">
        <v>586</v>
      </c>
      <c r="C4" s="1373"/>
      <c r="D4" s="875" t="s">
        <v>587</v>
      </c>
      <c r="E4" s="22">
        <v>53</v>
      </c>
      <c r="F4" s="22">
        <v>54</v>
      </c>
      <c r="G4" s="395">
        <v>55</v>
      </c>
      <c r="H4" s="876" t="s">
        <v>588</v>
      </c>
      <c r="I4" s="877"/>
      <c r="J4" s="875" t="s">
        <v>587</v>
      </c>
      <c r="K4" s="22">
        <v>53</v>
      </c>
      <c r="L4" s="22">
        <v>54</v>
      </c>
      <c r="M4" s="22">
        <v>55</v>
      </c>
    </row>
    <row r="5" spans="1:13" s="151" customFormat="1" ht="12">
      <c r="A5" s="155"/>
      <c r="B5" s="1555" t="s">
        <v>589</v>
      </c>
      <c r="C5" s="1556"/>
      <c r="D5" s="155">
        <f>SUM(D7,D25,D27,J5,J7,J9,J11,J15,J17,J19,J21,J23,J25,J27)</f>
        <v>423119</v>
      </c>
      <c r="E5" s="155">
        <f>SUM(E7,E25,E27,K5,K7,K9,K11,K15,K17,K19,K21,K23,K25,K27)</f>
        <v>471915</v>
      </c>
      <c r="F5" s="155">
        <f>SUM(F7,F25,F27,L5,L7,L9,L11,L15,L17,L19,L21,L23,L25,L27)</f>
        <v>512599</v>
      </c>
      <c r="G5" s="155">
        <f>SUM(G7,G25,G27,M5,M7,M9,M11,M15,M17,M19,M21,M23,M25,M27)</f>
        <v>552813</v>
      </c>
      <c r="H5" s="1550" t="s">
        <v>590</v>
      </c>
      <c r="I5" s="1551"/>
      <c r="J5" s="20">
        <v>755</v>
      </c>
      <c r="K5" s="31">
        <v>1067</v>
      </c>
      <c r="L5" s="31">
        <v>1066</v>
      </c>
      <c r="M5" s="33">
        <v>1103</v>
      </c>
    </row>
    <row r="6" spans="1:13" s="151" customFormat="1" ht="12">
      <c r="A6" s="155"/>
      <c r="B6" s="153"/>
      <c r="C6" s="632"/>
      <c r="D6" s="155"/>
      <c r="E6" s="155"/>
      <c r="F6" s="155"/>
      <c r="G6" s="155"/>
      <c r="H6" s="36"/>
      <c r="I6" s="625"/>
      <c r="J6" s="20"/>
      <c r="K6" s="20"/>
      <c r="L6" s="20"/>
      <c r="M6" s="37"/>
    </row>
    <row r="7" spans="1:13" ht="12">
      <c r="A7" s="20"/>
      <c r="B7" s="1552" t="s">
        <v>591</v>
      </c>
      <c r="C7" s="1551"/>
      <c r="D7" s="20">
        <f>SUM(D8:D23)</f>
        <v>92660</v>
      </c>
      <c r="E7" s="20">
        <f>SUM(E8:E23)</f>
        <v>94422</v>
      </c>
      <c r="F7" s="20">
        <f>SUM(F8:F23)</f>
        <v>101290</v>
      </c>
      <c r="G7" s="878">
        <f>SUM(G8:G23)</f>
        <v>112512</v>
      </c>
      <c r="H7" s="1440" t="s">
        <v>592</v>
      </c>
      <c r="I7" s="1551"/>
      <c r="J7" s="20">
        <v>2213</v>
      </c>
      <c r="K7" s="20">
        <v>2019</v>
      </c>
      <c r="L7" s="20">
        <v>1742</v>
      </c>
      <c r="M7" s="37">
        <v>1606</v>
      </c>
    </row>
    <row r="8" spans="1:13" ht="12">
      <c r="A8" s="20"/>
      <c r="B8" s="879"/>
      <c r="C8" s="880" t="s">
        <v>517</v>
      </c>
      <c r="D8" s="20">
        <v>14018</v>
      </c>
      <c r="E8" s="20">
        <v>14484</v>
      </c>
      <c r="F8" s="20">
        <v>15592</v>
      </c>
      <c r="G8" s="20">
        <v>15988</v>
      </c>
      <c r="H8" s="41"/>
      <c r="I8" s="37"/>
      <c r="J8" s="20"/>
      <c r="K8" s="20"/>
      <c r="L8" s="20"/>
      <c r="M8" s="37"/>
    </row>
    <row r="9" spans="1:13" ht="12">
      <c r="A9" s="20"/>
      <c r="B9" s="881"/>
      <c r="C9" s="880" t="s">
        <v>593</v>
      </c>
      <c r="D9" s="20">
        <v>15302</v>
      </c>
      <c r="E9" s="20">
        <v>14529</v>
      </c>
      <c r="F9" s="20">
        <v>14581</v>
      </c>
      <c r="G9" s="20">
        <v>15059</v>
      </c>
      <c r="H9" s="1550" t="s">
        <v>594</v>
      </c>
      <c r="I9" s="1551"/>
      <c r="J9" s="20">
        <v>29994</v>
      </c>
      <c r="K9" s="20">
        <v>35835</v>
      </c>
      <c r="L9" s="20">
        <v>39527</v>
      </c>
      <c r="M9" s="37">
        <v>43747</v>
      </c>
    </row>
    <row r="10" spans="1:13" ht="12">
      <c r="A10" s="20"/>
      <c r="B10" s="882"/>
      <c r="C10" s="880" t="s">
        <v>595</v>
      </c>
      <c r="D10" s="20">
        <v>14662</v>
      </c>
      <c r="E10" s="20">
        <v>13908</v>
      </c>
      <c r="F10" s="20">
        <v>16381</v>
      </c>
      <c r="G10" s="20">
        <v>16873</v>
      </c>
      <c r="H10" s="36"/>
      <c r="I10" s="37"/>
      <c r="J10" s="20"/>
      <c r="K10" s="20"/>
      <c r="L10" s="20"/>
      <c r="M10" s="37"/>
    </row>
    <row r="11" spans="1:13" ht="12">
      <c r="A11" s="20"/>
      <c r="B11" s="882"/>
      <c r="C11" s="880" t="s">
        <v>596</v>
      </c>
      <c r="D11" s="20">
        <v>1374</v>
      </c>
      <c r="E11" s="20">
        <v>1265</v>
      </c>
      <c r="F11" s="20">
        <v>1490</v>
      </c>
      <c r="G11" s="20">
        <v>1442</v>
      </c>
      <c r="H11" s="1550" t="s">
        <v>597</v>
      </c>
      <c r="I11" s="1551"/>
      <c r="J11" s="42">
        <f>SUM(J12:J13)</f>
        <v>120110</v>
      </c>
      <c r="K11" s="42">
        <f>SUM(K12:K13)</f>
        <v>131794</v>
      </c>
      <c r="L11" s="42">
        <f>SUM(L12:L13)</f>
        <v>143605</v>
      </c>
      <c r="M11" s="883">
        <f>SUM(M12:M13)</f>
        <v>149147</v>
      </c>
    </row>
    <row r="12" spans="1:13" ht="12">
      <c r="A12" s="20"/>
      <c r="B12" s="882"/>
      <c r="C12" s="880" t="s">
        <v>598</v>
      </c>
      <c r="D12" s="20">
        <v>1527</v>
      </c>
      <c r="E12" s="20">
        <v>1538</v>
      </c>
      <c r="F12" s="20">
        <v>1770</v>
      </c>
      <c r="G12" s="20">
        <v>1922</v>
      </c>
      <c r="H12" s="41"/>
      <c r="I12" s="625" t="s">
        <v>599</v>
      </c>
      <c r="J12" s="42">
        <v>57269</v>
      </c>
      <c r="K12" s="20">
        <v>59609</v>
      </c>
      <c r="L12" s="20">
        <v>65091</v>
      </c>
      <c r="M12" s="37">
        <v>67436</v>
      </c>
    </row>
    <row r="13" spans="1:13" ht="12">
      <c r="A13" s="20"/>
      <c r="B13" s="882"/>
      <c r="C13" s="880" t="s">
        <v>600</v>
      </c>
      <c r="D13" s="20">
        <v>3937</v>
      </c>
      <c r="E13" s="20">
        <v>3781</v>
      </c>
      <c r="F13" s="20">
        <v>3751</v>
      </c>
      <c r="G13" s="20">
        <v>5725</v>
      </c>
      <c r="H13" s="41"/>
      <c r="I13" s="625" t="s">
        <v>601</v>
      </c>
      <c r="J13" s="20">
        <v>62841</v>
      </c>
      <c r="K13" s="20">
        <v>72185</v>
      </c>
      <c r="L13" s="20">
        <v>78514</v>
      </c>
      <c r="M13" s="37">
        <v>81711</v>
      </c>
    </row>
    <row r="14" spans="1:13" ht="12">
      <c r="A14" s="20"/>
      <c r="B14" s="882"/>
      <c r="C14" s="880" t="s">
        <v>602</v>
      </c>
      <c r="D14" s="310">
        <v>0</v>
      </c>
      <c r="E14" s="20">
        <v>30</v>
      </c>
      <c r="F14" s="20">
        <v>30</v>
      </c>
      <c r="G14" s="20">
        <v>16</v>
      </c>
      <c r="H14" s="41"/>
      <c r="I14" s="37"/>
      <c r="J14" s="42"/>
      <c r="K14" s="42"/>
      <c r="L14" s="42"/>
      <c r="M14" s="37"/>
    </row>
    <row r="15" spans="1:13" ht="12">
      <c r="A15" s="20"/>
      <c r="B15" s="882"/>
      <c r="C15" s="880" t="s">
        <v>603</v>
      </c>
      <c r="D15" s="20">
        <v>8764</v>
      </c>
      <c r="E15" s="20">
        <v>10187</v>
      </c>
      <c r="F15" s="20">
        <v>10644</v>
      </c>
      <c r="G15" s="20">
        <v>11378</v>
      </c>
      <c r="H15" s="1550" t="s">
        <v>604</v>
      </c>
      <c r="I15" s="1551"/>
      <c r="J15" s="20">
        <v>2983</v>
      </c>
      <c r="K15" s="20">
        <v>3632</v>
      </c>
      <c r="L15" s="20">
        <v>5037</v>
      </c>
      <c r="M15" s="37">
        <v>5854</v>
      </c>
    </row>
    <row r="16" spans="1:13" ht="12">
      <c r="A16" s="20"/>
      <c r="B16" s="882"/>
      <c r="C16" s="880" t="s">
        <v>605</v>
      </c>
      <c r="D16" s="20">
        <v>1908</v>
      </c>
      <c r="E16" s="20">
        <v>1540</v>
      </c>
      <c r="F16" s="20">
        <v>1784</v>
      </c>
      <c r="G16" s="20">
        <v>2635</v>
      </c>
      <c r="H16" s="41"/>
      <c r="I16" s="37"/>
      <c r="J16" s="20"/>
      <c r="K16" s="20"/>
      <c r="L16" s="20"/>
      <c r="M16" s="37"/>
    </row>
    <row r="17" spans="1:13" ht="12">
      <c r="A17" s="20"/>
      <c r="B17" s="882"/>
      <c r="C17" s="880" t="s">
        <v>606</v>
      </c>
      <c r="D17" s="20">
        <v>2429</v>
      </c>
      <c r="E17" s="20">
        <v>2796</v>
      </c>
      <c r="F17" s="20">
        <v>3033</v>
      </c>
      <c r="G17" s="20">
        <v>3883</v>
      </c>
      <c r="H17" s="1550" t="s">
        <v>607</v>
      </c>
      <c r="I17" s="1551"/>
      <c r="J17" s="42">
        <v>23938</v>
      </c>
      <c r="K17" s="20">
        <v>27268</v>
      </c>
      <c r="L17" s="20">
        <v>26120</v>
      </c>
      <c r="M17" s="37">
        <v>26363</v>
      </c>
    </row>
    <row r="18" spans="1:13" ht="12">
      <c r="A18" s="20"/>
      <c r="B18" s="882"/>
      <c r="C18" s="880" t="s">
        <v>608</v>
      </c>
      <c r="D18" s="20">
        <v>2902</v>
      </c>
      <c r="E18" s="20">
        <v>2867</v>
      </c>
      <c r="F18" s="20">
        <v>3202</v>
      </c>
      <c r="G18" s="20">
        <v>3667</v>
      </c>
      <c r="H18" s="41"/>
      <c r="I18" s="37"/>
      <c r="J18" s="20"/>
      <c r="K18" s="20"/>
      <c r="L18" s="20"/>
      <c r="M18" s="37"/>
    </row>
    <row r="19" spans="1:13" ht="12">
      <c r="A19" s="20"/>
      <c r="B19" s="882"/>
      <c r="C19" s="880" t="s">
        <v>609</v>
      </c>
      <c r="D19" s="20">
        <v>6328</v>
      </c>
      <c r="E19" s="20">
        <v>6369</v>
      </c>
      <c r="F19" s="20">
        <v>6149</v>
      </c>
      <c r="G19" s="20">
        <v>6778</v>
      </c>
      <c r="H19" s="1550" t="s">
        <v>610</v>
      </c>
      <c r="I19" s="1551"/>
      <c r="J19" s="20">
        <v>5653</v>
      </c>
      <c r="K19" s="20">
        <v>4928</v>
      </c>
      <c r="L19" s="20">
        <v>6016</v>
      </c>
      <c r="M19" s="37">
        <v>6621</v>
      </c>
    </row>
    <row r="20" spans="1:13" ht="12">
      <c r="A20" s="20"/>
      <c r="B20" s="882"/>
      <c r="C20" s="880" t="s">
        <v>611</v>
      </c>
      <c r="D20" s="20">
        <v>8751</v>
      </c>
      <c r="E20" s="20">
        <v>10312</v>
      </c>
      <c r="F20" s="20">
        <v>11469</v>
      </c>
      <c r="G20" s="20">
        <v>14082</v>
      </c>
      <c r="H20" s="41"/>
      <c r="I20" s="37"/>
      <c r="J20" s="20"/>
      <c r="K20" s="20"/>
      <c r="L20" s="20"/>
      <c r="M20" s="37"/>
    </row>
    <row r="21" spans="1:13" ht="12">
      <c r="A21" s="20"/>
      <c r="B21" s="882"/>
      <c r="C21" s="880" t="s">
        <v>612</v>
      </c>
      <c r="D21" s="20">
        <v>2042</v>
      </c>
      <c r="E21" s="20">
        <v>2433</v>
      </c>
      <c r="F21" s="20">
        <v>2739</v>
      </c>
      <c r="G21" s="20">
        <v>2848</v>
      </c>
      <c r="H21" s="1550" t="s">
        <v>613</v>
      </c>
      <c r="I21" s="1551"/>
      <c r="J21" s="42">
        <v>3401</v>
      </c>
      <c r="K21" s="20">
        <v>3612</v>
      </c>
      <c r="L21" s="20">
        <v>4521</v>
      </c>
      <c r="M21" s="37">
        <v>5118</v>
      </c>
    </row>
    <row r="22" spans="1:13" ht="12">
      <c r="A22" s="20"/>
      <c r="B22" s="882"/>
      <c r="C22" s="880" t="s">
        <v>614</v>
      </c>
      <c r="D22" s="20">
        <v>2833</v>
      </c>
      <c r="E22" s="20">
        <v>2247</v>
      </c>
      <c r="F22" s="20">
        <v>2468</v>
      </c>
      <c r="G22" s="20">
        <v>2746</v>
      </c>
      <c r="H22" s="41" t="s">
        <v>615</v>
      </c>
      <c r="I22" s="37"/>
      <c r="J22" s="42"/>
      <c r="K22" s="20"/>
      <c r="L22" s="20"/>
      <c r="M22" s="37"/>
    </row>
    <row r="23" spans="1:13" ht="12">
      <c r="A23" s="20"/>
      <c r="B23" s="882"/>
      <c r="C23" s="880" t="s">
        <v>616</v>
      </c>
      <c r="D23" s="20">
        <v>5883</v>
      </c>
      <c r="E23" s="20">
        <v>6136</v>
      </c>
      <c r="F23" s="20">
        <v>6207</v>
      </c>
      <c r="G23" s="20">
        <v>7470</v>
      </c>
      <c r="H23" s="1550" t="s">
        <v>617</v>
      </c>
      <c r="I23" s="1551"/>
      <c r="J23" s="42">
        <v>35163</v>
      </c>
      <c r="K23" s="20">
        <v>40153</v>
      </c>
      <c r="L23" s="20">
        <v>43941</v>
      </c>
      <c r="M23" s="37">
        <v>47284</v>
      </c>
    </row>
    <row r="24" spans="1:13" ht="12">
      <c r="A24" s="20"/>
      <c r="B24" s="882"/>
      <c r="C24" s="880"/>
      <c r="D24" s="20"/>
      <c r="E24" s="20"/>
      <c r="F24" s="20"/>
      <c r="G24" s="20"/>
      <c r="H24" s="41"/>
      <c r="I24" s="37"/>
      <c r="J24" s="42"/>
      <c r="K24" s="20"/>
      <c r="L24" s="20"/>
      <c r="M24" s="37"/>
    </row>
    <row r="25" spans="1:13" ht="12">
      <c r="A25" s="20"/>
      <c r="B25" s="1552" t="s">
        <v>618</v>
      </c>
      <c r="C25" s="1551"/>
      <c r="D25" s="20">
        <v>11195</v>
      </c>
      <c r="E25" s="20">
        <v>11960</v>
      </c>
      <c r="F25" s="20">
        <v>13305</v>
      </c>
      <c r="G25" s="20">
        <v>13853</v>
      </c>
      <c r="H25" s="1550" t="s">
        <v>619</v>
      </c>
      <c r="I25" s="1551"/>
      <c r="J25" s="20">
        <v>17239</v>
      </c>
      <c r="K25" s="20">
        <v>21720</v>
      </c>
      <c r="L25" s="20">
        <v>18746</v>
      </c>
      <c r="M25" s="37">
        <v>26277</v>
      </c>
    </row>
    <row r="26" spans="1:13" ht="12">
      <c r="A26" s="20"/>
      <c r="B26" s="34"/>
      <c r="C26" s="625"/>
      <c r="D26" s="20"/>
      <c r="E26" s="20"/>
      <c r="F26" s="20"/>
      <c r="G26" s="20"/>
      <c r="H26" s="884"/>
      <c r="I26" s="885"/>
      <c r="J26" s="20"/>
      <c r="K26" s="20"/>
      <c r="L26" s="20"/>
      <c r="M26" s="37"/>
    </row>
    <row r="27" spans="1:13" ht="12">
      <c r="A27" s="20"/>
      <c r="B27" s="1552" t="s">
        <v>620</v>
      </c>
      <c r="C27" s="1551"/>
      <c r="D27" s="20">
        <v>393</v>
      </c>
      <c r="E27" s="20">
        <v>392</v>
      </c>
      <c r="F27" s="20">
        <v>501</v>
      </c>
      <c r="G27" s="20">
        <v>462</v>
      </c>
      <c r="H27" s="36" t="s">
        <v>621</v>
      </c>
      <c r="I27" s="886" t="s">
        <v>622</v>
      </c>
      <c r="J27" s="20">
        <v>77422</v>
      </c>
      <c r="K27" s="20">
        <v>93113</v>
      </c>
      <c r="L27" s="20">
        <v>107182</v>
      </c>
      <c r="M27" s="37">
        <v>112866</v>
      </c>
    </row>
    <row r="28" spans="1:13" ht="12">
      <c r="A28" s="20"/>
      <c r="B28" s="1553"/>
      <c r="C28" s="1554"/>
      <c r="D28" s="45"/>
      <c r="E28" s="45"/>
      <c r="F28" s="45"/>
      <c r="G28" s="45"/>
      <c r="H28" s="644"/>
      <c r="I28" s="887" t="s">
        <v>623</v>
      </c>
      <c r="J28" s="45"/>
      <c r="K28" s="45"/>
      <c r="L28" s="45"/>
      <c r="M28" s="48"/>
    </row>
    <row r="29" ht="12">
      <c r="B29" s="17" t="s">
        <v>624</v>
      </c>
    </row>
    <row r="30" spans="8:9" ht="12">
      <c r="H30" s="1549"/>
      <c r="I30" s="1549"/>
    </row>
  </sheetData>
  <mergeCells count="17">
    <mergeCell ref="B4:C4"/>
    <mergeCell ref="B5:C5"/>
    <mergeCell ref="H11:I11"/>
    <mergeCell ref="B7:C7"/>
    <mergeCell ref="B27:C27"/>
    <mergeCell ref="B28:C28"/>
    <mergeCell ref="H5:I5"/>
    <mergeCell ref="H7:I7"/>
    <mergeCell ref="H9:I9"/>
    <mergeCell ref="B25:C25"/>
    <mergeCell ref="H23:I23"/>
    <mergeCell ref="H25:I25"/>
    <mergeCell ref="H30:I30"/>
    <mergeCell ref="H15:I15"/>
    <mergeCell ref="H17:I17"/>
    <mergeCell ref="H19:I19"/>
    <mergeCell ref="H21:I21"/>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3.5"/>
  <cols>
    <col min="1" max="1" width="3.375" style="17" customWidth="1"/>
    <col min="2" max="2" width="3.125" style="17" customWidth="1"/>
    <col min="3" max="3" width="13.375" style="17" bestFit="1" customWidth="1"/>
    <col min="4" max="7" width="7.25390625" style="17" bestFit="1" customWidth="1"/>
    <col min="8" max="8" width="3.125" style="17" customWidth="1"/>
    <col min="9" max="9" width="19.375" style="17" customWidth="1"/>
    <col min="10" max="13" width="7.625" style="17" customWidth="1"/>
    <col min="14" max="16384" width="9.00390625" style="17" customWidth="1"/>
  </cols>
  <sheetData>
    <row r="2" ht="14.25">
      <c r="B2" s="18" t="s">
        <v>639</v>
      </c>
    </row>
    <row r="3" spans="2:13" s="20" customFormat="1" ht="12.75" thickBot="1">
      <c r="B3" s="374"/>
      <c r="C3" s="374"/>
      <c r="D3" s="374"/>
      <c r="E3" s="374"/>
      <c r="F3" s="374"/>
      <c r="G3" s="374"/>
      <c r="H3" s="374"/>
      <c r="I3" s="374"/>
      <c r="J3" s="374"/>
      <c r="K3" s="374"/>
      <c r="L3" s="374"/>
      <c r="M3" s="376" t="s">
        <v>626</v>
      </c>
    </row>
    <row r="4" spans="2:13" s="20" customFormat="1" ht="32.25" customHeight="1" thickTop="1">
      <c r="B4" s="1558" t="s">
        <v>627</v>
      </c>
      <c r="C4" s="1559"/>
      <c r="D4" s="888" t="s">
        <v>628</v>
      </c>
      <c r="E4" s="22">
        <v>53</v>
      </c>
      <c r="F4" s="22">
        <v>54</v>
      </c>
      <c r="G4" s="395">
        <v>55</v>
      </c>
      <c r="H4" s="876" t="s">
        <v>588</v>
      </c>
      <c r="I4" s="877"/>
      <c r="J4" s="888" t="s">
        <v>628</v>
      </c>
      <c r="K4" s="22">
        <v>53</v>
      </c>
      <c r="L4" s="22">
        <v>54</v>
      </c>
      <c r="M4" s="22">
        <v>55</v>
      </c>
    </row>
    <row r="5" spans="1:13" s="151" customFormat="1" ht="12">
      <c r="A5" s="155"/>
      <c r="B5" s="1555" t="s">
        <v>629</v>
      </c>
      <c r="C5" s="1556"/>
      <c r="D5" s="157">
        <f>SUM(D7,D18,D20,D22,D24,D26,J5,J10,J12,J14,J16,J19,J24,J26)</f>
        <v>244017</v>
      </c>
      <c r="E5" s="157">
        <f>SUM(E7,E18,E20,E22,E24,E26,K5,K10,K12,K14,K16,K19,K24,K26)</f>
        <v>277417</v>
      </c>
      <c r="F5" s="157">
        <f>SUM(F7,F18,F20,F22,F24,F26,L5,L10,L12,L14,L16,L19,L24,L26)</f>
        <v>302618</v>
      </c>
      <c r="G5" s="889">
        <f>SUM(G7,G18,G20,G22,G24,G26,M5,M10,M12,M14,M16,M19,M24,M26)</f>
        <v>317577</v>
      </c>
      <c r="H5" s="1560" t="s">
        <v>597</v>
      </c>
      <c r="I5" s="1561"/>
      <c r="J5" s="380">
        <f>SUM(J6:J7)</f>
        <v>66820</v>
      </c>
      <c r="K5" s="31">
        <f>SUM(K6:K7)</f>
        <v>70929</v>
      </c>
      <c r="L5" s="31">
        <f>SUM(L6:L7)</f>
        <v>75197</v>
      </c>
      <c r="M5" s="33">
        <f>SUM(M6:M7)</f>
        <v>77963</v>
      </c>
    </row>
    <row r="6" spans="1:13" s="151" customFormat="1" ht="12">
      <c r="A6" s="155"/>
      <c r="B6" s="153"/>
      <c r="C6" s="632"/>
      <c r="D6" s="155"/>
      <c r="E6" s="155"/>
      <c r="F6" s="155"/>
      <c r="G6" s="890"/>
      <c r="H6" s="20"/>
      <c r="I6" s="625" t="s">
        <v>599</v>
      </c>
      <c r="J6" s="20">
        <v>23094</v>
      </c>
      <c r="K6" s="20">
        <v>23435</v>
      </c>
      <c r="L6" s="20">
        <v>24207</v>
      </c>
      <c r="M6" s="37">
        <v>24441</v>
      </c>
    </row>
    <row r="7" spans="1:13" ht="12">
      <c r="A7" s="20"/>
      <c r="B7" s="1552" t="s">
        <v>591</v>
      </c>
      <c r="C7" s="1551"/>
      <c r="D7" s="20">
        <v>56451</v>
      </c>
      <c r="E7" s="20">
        <v>55838</v>
      </c>
      <c r="F7" s="20">
        <v>58384</v>
      </c>
      <c r="G7" s="878">
        <v>62072</v>
      </c>
      <c r="H7" s="20"/>
      <c r="I7" s="625" t="s">
        <v>601</v>
      </c>
      <c r="J7" s="20">
        <v>43726</v>
      </c>
      <c r="K7" s="20">
        <v>47494</v>
      </c>
      <c r="L7" s="20">
        <v>50990</v>
      </c>
      <c r="M7" s="37">
        <v>53522</v>
      </c>
    </row>
    <row r="8" spans="1:13" ht="12">
      <c r="A8" s="20"/>
      <c r="B8" s="879"/>
      <c r="C8" s="891" t="s">
        <v>517</v>
      </c>
      <c r="D8" s="20">
        <v>6155</v>
      </c>
      <c r="E8" s="20">
        <v>6317</v>
      </c>
      <c r="F8" s="20">
        <v>6768</v>
      </c>
      <c r="G8" s="878">
        <v>6597</v>
      </c>
      <c r="H8" s="20"/>
      <c r="I8" s="625" t="s">
        <v>630</v>
      </c>
      <c r="J8" s="892">
        <v>4166</v>
      </c>
      <c r="K8" s="892">
        <v>4316</v>
      </c>
      <c r="L8" s="892">
        <v>5184</v>
      </c>
      <c r="M8" s="893">
        <v>5438</v>
      </c>
    </row>
    <row r="9" spans="1:13" ht="12">
      <c r="A9" s="20"/>
      <c r="B9" s="894"/>
      <c r="C9" s="891" t="s">
        <v>593</v>
      </c>
      <c r="D9" s="20">
        <v>9096</v>
      </c>
      <c r="E9" s="20">
        <v>8271</v>
      </c>
      <c r="F9" s="20">
        <v>8561</v>
      </c>
      <c r="G9" s="878">
        <v>8608</v>
      </c>
      <c r="H9" s="20"/>
      <c r="I9" s="37"/>
      <c r="J9" s="20"/>
      <c r="K9" s="20"/>
      <c r="L9" s="20"/>
      <c r="M9" s="37"/>
    </row>
    <row r="10" spans="1:13" ht="12">
      <c r="A10" s="20"/>
      <c r="B10" s="895"/>
      <c r="C10" s="891" t="s">
        <v>595</v>
      </c>
      <c r="D10" s="20">
        <v>9864</v>
      </c>
      <c r="E10" s="20">
        <v>9004</v>
      </c>
      <c r="F10" s="20">
        <v>9347</v>
      </c>
      <c r="G10" s="878">
        <v>10569</v>
      </c>
      <c r="H10" s="1440" t="s">
        <v>604</v>
      </c>
      <c r="I10" s="1551"/>
      <c r="J10" s="20">
        <v>1525</v>
      </c>
      <c r="K10" s="20">
        <v>2188</v>
      </c>
      <c r="L10" s="20">
        <v>3436</v>
      </c>
      <c r="M10" s="37">
        <v>3902</v>
      </c>
    </row>
    <row r="11" spans="1:13" ht="12">
      <c r="A11" s="20"/>
      <c r="B11" s="895"/>
      <c r="C11" s="625" t="s">
        <v>600</v>
      </c>
      <c r="D11" s="20">
        <v>2929</v>
      </c>
      <c r="E11" s="20">
        <v>2945</v>
      </c>
      <c r="F11" s="20">
        <v>3053</v>
      </c>
      <c r="G11" s="878">
        <v>3361</v>
      </c>
      <c r="H11" s="1440"/>
      <c r="I11" s="1551"/>
      <c r="J11" s="42"/>
      <c r="K11" s="42"/>
      <c r="L11" s="42"/>
      <c r="M11" s="883"/>
    </row>
    <row r="12" spans="1:13" ht="12">
      <c r="A12" s="20"/>
      <c r="B12" s="895"/>
      <c r="C12" s="891" t="s">
        <v>608</v>
      </c>
      <c r="D12" s="20">
        <v>5735</v>
      </c>
      <c r="E12" s="20">
        <v>5804</v>
      </c>
      <c r="F12" s="20">
        <v>5913</v>
      </c>
      <c r="G12" s="878">
        <v>6423</v>
      </c>
      <c r="H12" s="1440" t="s">
        <v>607</v>
      </c>
      <c r="I12" s="1551"/>
      <c r="J12" s="42">
        <v>4479</v>
      </c>
      <c r="K12" s="20">
        <v>4978</v>
      </c>
      <c r="L12" s="20">
        <v>6652</v>
      </c>
      <c r="M12" s="37">
        <v>6858</v>
      </c>
    </row>
    <row r="13" spans="1:13" ht="12">
      <c r="A13" s="20"/>
      <c r="B13" s="895"/>
      <c r="C13" s="891" t="s">
        <v>603</v>
      </c>
      <c r="D13" s="20">
        <v>3696</v>
      </c>
      <c r="E13" s="20">
        <v>4250</v>
      </c>
      <c r="F13" s="20">
        <v>4200</v>
      </c>
      <c r="G13" s="878">
        <v>4965</v>
      </c>
      <c r="H13" s="20"/>
      <c r="I13" s="625"/>
      <c r="J13" s="20"/>
      <c r="K13" s="20"/>
      <c r="L13" s="20"/>
      <c r="M13" s="37"/>
    </row>
    <row r="14" spans="1:13" ht="12">
      <c r="A14" s="20"/>
      <c r="B14" s="895"/>
      <c r="C14" s="891" t="s">
        <v>631</v>
      </c>
      <c r="D14" s="20">
        <v>3173</v>
      </c>
      <c r="E14" s="20">
        <v>2848</v>
      </c>
      <c r="F14" s="20">
        <v>2855</v>
      </c>
      <c r="G14" s="878">
        <v>2899</v>
      </c>
      <c r="H14" s="1440" t="s">
        <v>610</v>
      </c>
      <c r="I14" s="1551"/>
      <c r="J14" s="42">
        <v>2813</v>
      </c>
      <c r="K14" s="42">
        <v>2898</v>
      </c>
      <c r="L14" s="42">
        <v>3334</v>
      </c>
      <c r="M14" s="37">
        <v>4173</v>
      </c>
    </row>
    <row r="15" spans="1:13" ht="12">
      <c r="A15" s="20"/>
      <c r="B15" s="895"/>
      <c r="C15" s="891" t="s">
        <v>609</v>
      </c>
      <c r="D15" s="20">
        <v>3803</v>
      </c>
      <c r="E15" s="20">
        <v>3751</v>
      </c>
      <c r="F15" s="20">
        <v>3976</v>
      </c>
      <c r="G15" s="878">
        <v>4594</v>
      </c>
      <c r="H15" s="20"/>
      <c r="I15" s="37"/>
      <c r="J15" s="20"/>
      <c r="K15" s="20"/>
      <c r="L15" s="20"/>
      <c r="M15" s="37"/>
    </row>
    <row r="16" spans="1:13" ht="12">
      <c r="A16" s="20"/>
      <c r="B16" s="895"/>
      <c r="C16" s="891" t="s">
        <v>611</v>
      </c>
      <c r="D16" s="20">
        <v>3128</v>
      </c>
      <c r="E16" s="20">
        <v>3392</v>
      </c>
      <c r="F16" s="20">
        <v>3542</v>
      </c>
      <c r="G16" s="878">
        <v>4008</v>
      </c>
      <c r="H16" s="1440" t="s">
        <v>613</v>
      </c>
      <c r="I16" s="1551"/>
      <c r="J16" s="20">
        <v>992</v>
      </c>
      <c r="K16" s="20">
        <v>1038</v>
      </c>
      <c r="L16" s="20">
        <v>1260</v>
      </c>
      <c r="M16" s="37">
        <v>1244</v>
      </c>
    </row>
    <row r="17" spans="1:13" ht="12">
      <c r="A17" s="20"/>
      <c r="B17" s="895"/>
      <c r="C17" s="891"/>
      <c r="D17" s="20"/>
      <c r="E17" s="20"/>
      <c r="F17" s="20"/>
      <c r="G17" s="878"/>
      <c r="H17" s="20" t="s">
        <v>632</v>
      </c>
      <c r="I17" s="37"/>
      <c r="J17" s="42"/>
      <c r="K17" s="20"/>
      <c r="L17" s="20"/>
      <c r="M17" s="37"/>
    </row>
    <row r="18" spans="1:13" ht="12">
      <c r="A18" s="20"/>
      <c r="B18" s="1552" t="s">
        <v>618</v>
      </c>
      <c r="C18" s="1551"/>
      <c r="D18" s="20">
        <v>6021</v>
      </c>
      <c r="E18" s="20">
        <v>6342</v>
      </c>
      <c r="F18" s="20">
        <v>6770</v>
      </c>
      <c r="G18" s="878">
        <v>6121</v>
      </c>
      <c r="H18" s="41"/>
      <c r="I18" s="37"/>
      <c r="J18" s="20"/>
      <c r="K18" s="20"/>
      <c r="L18" s="20"/>
      <c r="M18" s="37"/>
    </row>
    <row r="19" spans="1:13" ht="12">
      <c r="A19" s="20"/>
      <c r="B19" s="895"/>
      <c r="C19" s="625"/>
      <c r="D19" s="20"/>
      <c r="E19" s="20"/>
      <c r="F19" s="20"/>
      <c r="G19" s="878"/>
      <c r="H19" s="1550" t="s">
        <v>617</v>
      </c>
      <c r="I19" s="1551"/>
      <c r="J19" s="20">
        <v>26090</v>
      </c>
      <c r="K19" s="20">
        <v>28532</v>
      </c>
      <c r="L19" s="20">
        <v>32424</v>
      </c>
      <c r="M19" s="37">
        <v>34575</v>
      </c>
    </row>
    <row r="20" spans="1:13" ht="12">
      <c r="A20" s="20"/>
      <c r="B20" s="1552" t="s">
        <v>620</v>
      </c>
      <c r="C20" s="1551"/>
      <c r="D20" s="20">
        <v>379</v>
      </c>
      <c r="E20" s="20">
        <v>348</v>
      </c>
      <c r="F20" s="20">
        <v>340</v>
      </c>
      <c r="G20" s="878">
        <v>405</v>
      </c>
      <c r="H20" s="41"/>
      <c r="I20" s="625" t="s">
        <v>633</v>
      </c>
      <c r="J20" s="20">
        <v>5447</v>
      </c>
      <c r="K20" s="20">
        <v>6020</v>
      </c>
      <c r="L20" s="20">
        <v>6894</v>
      </c>
      <c r="M20" s="37">
        <v>7504</v>
      </c>
    </row>
    <row r="21" spans="1:13" ht="12">
      <c r="A21" s="20"/>
      <c r="B21" s="895"/>
      <c r="C21" s="625"/>
      <c r="D21" s="20"/>
      <c r="E21" s="20"/>
      <c r="F21" s="20"/>
      <c r="G21" s="878"/>
      <c r="H21" s="41"/>
      <c r="I21" s="625" t="s">
        <v>634</v>
      </c>
      <c r="J21" s="42">
        <v>1074</v>
      </c>
      <c r="K21" s="20">
        <v>949</v>
      </c>
      <c r="L21" s="20">
        <v>1537</v>
      </c>
      <c r="M21" s="37">
        <v>1603</v>
      </c>
    </row>
    <row r="22" spans="1:13" ht="12">
      <c r="A22" s="20"/>
      <c r="B22" s="1552" t="s">
        <v>590</v>
      </c>
      <c r="C22" s="1551"/>
      <c r="D22" s="20">
        <v>367</v>
      </c>
      <c r="E22" s="20">
        <v>408</v>
      </c>
      <c r="F22" s="20">
        <v>416</v>
      </c>
      <c r="G22" s="878">
        <v>425</v>
      </c>
      <c r="H22" s="41"/>
      <c r="I22" s="625" t="s">
        <v>635</v>
      </c>
      <c r="J22" s="42">
        <v>6834</v>
      </c>
      <c r="K22" s="20">
        <v>7164</v>
      </c>
      <c r="L22" s="20">
        <v>8544</v>
      </c>
      <c r="M22" s="37">
        <v>8937</v>
      </c>
    </row>
    <row r="23" spans="1:13" ht="12">
      <c r="A23" s="20"/>
      <c r="B23" s="895"/>
      <c r="C23" s="37"/>
      <c r="D23" s="20"/>
      <c r="E23" s="20"/>
      <c r="F23" s="20"/>
      <c r="G23" s="878"/>
      <c r="H23" s="41"/>
      <c r="I23" s="37"/>
      <c r="J23" s="42"/>
      <c r="K23" s="20"/>
      <c r="L23" s="20"/>
      <c r="M23" s="37"/>
    </row>
    <row r="24" spans="1:13" ht="12">
      <c r="A24" s="20"/>
      <c r="B24" s="1552" t="s">
        <v>592</v>
      </c>
      <c r="C24" s="1551"/>
      <c r="D24" s="20">
        <v>505</v>
      </c>
      <c r="E24" s="20">
        <v>476</v>
      </c>
      <c r="F24" s="20">
        <v>647</v>
      </c>
      <c r="G24" s="878">
        <v>813</v>
      </c>
      <c r="H24" s="1550" t="s">
        <v>619</v>
      </c>
      <c r="I24" s="1551"/>
      <c r="J24" s="42">
        <v>286</v>
      </c>
      <c r="K24" s="20">
        <v>302</v>
      </c>
      <c r="L24" s="20">
        <v>329</v>
      </c>
      <c r="M24" s="37">
        <v>743</v>
      </c>
    </row>
    <row r="25" spans="1:13" ht="12" customHeight="1">
      <c r="A25" s="20"/>
      <c r="B25" s="30"/>
      <c r="C25" s="37"/>
      <c r="D25" s="20"/>
      <c r="E25" s="20"/>
      <c r="F25" s="20"/>
      <c r="G25" s="878"/>
      <c r="H25" s="41"/>
      <c r="I25" s="37"/>
      <c r="J25" s="20"/>
      <c r="K25" s="20"/>
      <c r="L25" s="20"/>
      <c r="M25" s="37"/>
    </row>
    <row r="26" spans="1:13" ht="12">
      <c r="A26" s="20"/>
      <c r="B26" s="1553" t="s">
        <v>594</v>
      </c>
      <c r="C26" s="1554"/>
      <c r="D26" s="45">
        <v>35617</v>
      </c>
      <c r="E26" s="45">
        <v>40560</v>
      </c>
      <c r="F26" s="45">
        <v>44610</v>
      </c>
      <c r="G26" s="896">
        <v>47533</v>
      </c>
      <c r="H26" s="1557" t="s">
        <v>636</v>
      </c>
      <c r="I26" s="1554"/>
      <c r="J26" s="45">
        <v>41672</v>
      </c>
      <c r="K26" s="45">
        <v>62580</v>
      </c>
      <c r="L26" s="45">
        <v>68819</v>
      </c>
      <c r="M26" s="48">
        <v>70750</v>
      </c>
    </row>
    <row r="27" ht="12">
      <c r="B27" s="17" t="s">
        <v>637</v>
      </c>
    </row>
    <row r="28" ht="12">
      <c r="B28" s="17" t="s">
        <v>638</v>
      </c>
    </row>
  </sheetData>
  <mergeCells count="17">
    <mergeCell ref="B4:C4"/>
    <mergeCell ref="B5:C5"/>
    <mergeCell ref="H11:I11"/>
    <mergeCell ref="B7:C7"/>
    <mergeCell ref="H5:I5"/>
    <mergeCell ref="H26:I26"/>
    <mergeCell ref="B22:C22"/>
    <mergeCell ref="B24:C24"/>
    <mergeCell ref="B26:C26"/>
    <mergeCell ref="H24:I24"/>
    <mergeCell ref="B18:C18"/>
    <mergeCell ref="B20:C20"/>
    <mergeCell ref="H10:I10"/>
    <mergeCell ref="H12:I12"/>
    <mergeCell ref="H14:I14"/>
    <mergeCell ref="H16:I16"/>
    <mergeCell ref="H19:I19"/>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897" customWidth="1"/>
    <col min="2" max="2" width="3.375" style="897" customWidth="1"/>
    <col min="3" max="3" width="20.625" style="897" customWidth="1"/>
    <col min="4" max="4" width="15.625" style="897" customWidth="1"/>
    <col min="5" max="5" width="8.625" style="897" customWidth="1"/>
    <col min="6" max="6" width="15.625" style="897" customWidth="1"/>
    <col min="7" max="7" width="8.625" style="897" customWidth="1"/>
    <col min="8" max="8" width="15.625" style="897" customWidth="1"/>
    <col min="9" max="9" width="8.625" style="897" customWidth="1"/>
    <col min="10" max="16384" width="9.00390625" style="897" customWidth="1"/>
  </cols>
  <sheetData>
    <row r="2" ht="14.25">
      <c r="B2" s="898" t="s">
        <v>679</v>
      </c>
    </row>
    <row r="3" spans="2:9" ht="12.75" thickBot="1">
      <c r="B3" s="897" t="s">
        <v>640</v>
      </c>
      <c r="I3" s="899" t="s">
        <v>641</v>
      </c>
    </row>
    <row r="4" spans="2:9" s="900" customFormat="1" ht="15" customHeight="1" thickTop="1">
      <c r="B4" s="1566" t="s">
        <v>673</v>
      </c>
      <c r="C4" s="1567"/>
      <c r="D4" s="901" t="s">
        <v>674</v>
      </c>
      <c r="E4" s="902"/>
      <c r="F4" s="901">
        <v>54</v>
      </c>
      <c r="G4" s="902"/>
      <c r="H4" s="901">
        <v>55</v>
      </c>
      <c r="I4" s="902"/>
    </row>
    <row r="5" spans="2:9" s="900" customFormat="1" ht="15" customHeight="1">
      <c r="B5" s="1568"/>
      <c r="C5" s="1569"/>
      <c r="D5" s="903" t="s">
        <v>642</v>
      </c>
      <c r="E5" s="904" t="s">
        <v>643</v>
      </c>
      <c r="F5" s="903" t="s">
        <v>642</v>
      </c>
      <c r="G5" s="904" t="s">
        <v>643</v>
      </c>
      <c r="H5" s="903" t="s">
        <v>642</v>
      </c>
      <c r="I5" s="904" t="s">
        <v>643</v>
      </c>
    </row>
    <row r="6" spans="2:9" s="905" customFormat="1" ht="15" customHeight="1">
      <c r="B6" s="1562" t="s">
        <v>644</v>
      </c>
      <c r="C6" s="1563"/>
      <c r="D6" s="1208">
        <f>SUM(D8:D22)</f>
        <v>319165293068</v>
      </c>
      <c r="E6" s="1209">
        <f>SUM(E8:E22)</f>
        <v>100</v>
      </c>
      <c r="F6" s="1208">
        <v>339633363742</v>
      </c>
      <c r="G6" s="1209">
        <f>SUM(G8:G22)</f>
        <v>100</v>
      </c>
      <c r="H6" s="1210">
        <f>SUM(H8:H22)</f>
        <v>369100722410</v>
      </c>
      <c r="I6" s="1200">
        <v>100</v>
      </c>
    </row>
    <row r="7" spans="2:9" ht="9.75" customHeight="1">
      <c r="B7" s="906"/>
      <c r="C7" s="907"/>
      <c r="D7" s="1214"/>
      <c r="E7" s="1215"/>
      <c r="F7" s="1214"/>
      <c r="G7" s="1215"/>
      <c r="H7" s="1216"/>
      <c r="I7" s="1202"/>
    </row>
    <row r="8" spans="2:10" s="900" customFormat="1" ht="15" customHeight="1">
      <c r="B8" s="910"/>
      <c r="C8" s="911" t="s">
        <v>645</v>
      </c>
      <c r="D8" s="912">
        <v>43632707417</v>
      </c>
      <c r="E8" s="913">
        <v>13.7</v>
      </c>
      <c r="F8" s="912">
        <v>50285707032</v>
      </c>
      <c r="G8" s="913">
        <v>14.8</v>
      </c>
      <c r="H8" s="1203">
        <v>53487202595</v>
      </c>
      <c r="I8" s="1204">
        <v>14.5</v>
      </c>
      <c r="J8" s="914"/>
    </row>
    <row r="9" spans="2:10" s="900" customFormat="1" ht="15" customHeight="1">
      <c r="B9" s="910"/>
      <c r="C9" s="911" t="s">
        <v>675</v>
      </c>
      <c r="D9" s="912">
        <v>3717906000</v>
      </c>
      <c r="E9" s="913">
        <v>1.2</v>
      </c>
      <c r="F9" s="912">
        <v>3684817000</v>
      </c>
      <c r="G9" s="913">
        <v>1.1</v>
      </c>
      <c r="H9" s="1203">
        <v>3519503000</v>
      </c>
      <c r="I9" s="1204">
        <v>1</v>
      </c>
      <c r="J9" s="915"/>
    </row>
    <row r="10" spans="2:9" s="900" customFormat="1" ht="15" customHeight="1">
      <c r="B10" s="910"/>
      <c r="C10" s="911" t="s">
        <v>646</v>
      </c>
      <c r="D10" s="916">
        <v>85352007000</v>
      </c>
      <c r="E10" s="913">
        <v>0.1</v>
      </c>
      <c r="F10" s="916">
        <v>92499816000</v>
      </c>
      <c r="G10" s="913">
        <v>27.2</v>
      </c>
      <c r="H10" s="1205">
        <v>103183341000</v>
      </c>
      <c r="I10" s="1204">
        <v>28</v>
      </c>
    </row>
    <row r="11" spans="2:9" s="900" customFormat="1" ht="15" customHeight="1">
      <c r="B11" s="910"/>
      <c r="C11" s="911" t="s">
        <v>647</v>
      </c>
      <c r="D11" s="912">
        <v>366990000</v>
      </c>
      <c r="E11" s="913">
        <v>26.7</v>
      </c>
      <c r="F11" s="912">
        <v>365572000</v>
      </c>
      <c r="G11" s="913">
        <v>0.1</v>
      </c>
      <c r="H11" s="1203">
        <v>265737000</v>
      </c>
      <c r="I11" s="1204">
        <v>0.1</v>
      </c>
    </row>
    <row r="12" spans="2:9" s="900" customFormat="1" ht="15" customHeight="1">
      <c r="B12" s="910"/>
      <c r="C12" s="911" t="s">
        <v>648</v>
      </c>
      <c r="D12" s="912">
        <v>8221773153</v>
      </c>
      <c r="E12" s="913">
        <v>2.6</v>
      </c>
      <c r="F12" s="912">
        <v>8559802222</v>
      </c>
      <c r="G12" s="913">
        <v>2.5</v>
      </c>
      <c r="H12" s="1203">
        <v>9437803460</v>
      </c>
      <c r="I12" s="1204">
        <v>2.6</v>
      </c>
    </row>
    <row r="13" spans="2:9" s="900" customFormat="1" ht="15" customHeight="1">
      <c r="B13" s="910"/>
      <c r="C13" s="911"/>
      <c r="D13" s="912"/>
      <c r="E13" s="913"/>
      <c r="F13" s="912"/>
      <c r="G13" s="913"/>
      <c r="H13" s="1203"/>
      <c r="I13" s="1204"/>
    </row>
    <row r="14" spans="2:9" s="900" customFormat="1" ht="15" customHeight="1">
      <c r="B14" s="910"/>
      <c r="C14" s="911" t="s">
        <v>649</v>
      </c>
      <c r="D14" s="912">
        <v>3530341461</v>
      </c>
      <c r="E14" s="913">
        <v>1.1</v>
      </c>
      <c r="F14" s="912">
        <v>4198124423</v>
      </c>
      <c r="G14" s="913">
        <v>1.2</v>
      </c>
      <c r="H14" s="1203">
        <v>4678350369</v>
      </c>
      <c r="I14" s="1204">
        <v>1.3</v>
      </c>
    </row>
    <row r="15" spans="2:9" s="900" customFormat="1" ht="15" customHeight="1">
      <c r="B15" s="910"/>
      <c r="C15" s="911" t="s">
        <v>650</v>
      </c>
      <c r="D15" s="912">
        <v>108569031379</v>
      </c>
      <c r="E15" s="913">
        <v>34</v>
      </c>
      <c r="F15" s="912">
        <v>113248792060</v>
      </c>
      <c r="G15" s="913">
        <v>33.3</v>
      </c>
      <c r="H15" s="1203">
        <v>123288581375</v>
      </c>
      <c r="I15" s="1204">
        <v>33.4</v>
      </c>
    </row>
    <row r="16" spans="2:9" s="900" customFormat="1" ht="15" customHeight="1">
      <c r="B16" s="910"/>
      <c r="C16" s="911" t="s">
        <v>651</v>
      </c>
      <c r="D16" s="912">
        <v>2567614489</v>
      </c>
      <c r="E16" s="913">
        <v>0.8</v>
      </c>
      <c r="F16" s="912">
        <v>2870001799</v>
      </c>
      <c r="G16" s="913">
        <v>0.9</v>
      </c>
      <c r="H16" s="1203">
        <v>3117004930</v>
      </c>
      <c r="I16" s="1204">
        <v>0.8</v>
      </c>
    </row>
    <row r="17" spans="2:9" s="900" customFormat="1" ht="15" customHeight="1">
      <c r="B17" s="910"/>
      <c r="C17" s="911" t="s">
        <v>652</v>
      </c>
      <c r="D17" s="912">
        <v>19066812</v>
      </c>
      <c r="E17" s="913">
        <v>0</v>
      </c>
      <c r="F17" s="912">
        <v>22632096</v>
      </c>
      <c r="G17" s="913">
        <v>0</v>
      </c>
      <c r="H17" s="1203">
        <v>20331962</v>
      </c>
      <c r="I17" s="1204">
        <v>0</v>
      </c>
    </row>
    <row r="18" spans="2:9" s="900" customFormat="1" ht="15" customHeight="1">
      <c r="B18" s="910"/>
      <c r="C18" s="911"/>
      <c r="D18" s="912"/>
      <c r="E18" s="913"/>
      <c r="F18" s="912"/>
      <c r="G18" s="913"/>
      <c r="H18" s="1203"/>
      <c r="I18" s="1204"/>
    </row>
    <row r="19" spans="2:9" s="900" customFormat="1" ht="15" customHeight="1">
      <c r="B19" s="910"/>
      <c r="C19" s="911" t="s">
        <v>653</v>
      </c>
      <c r="D19" s="912">
        <v>260479728</v>
      </c>
      <c r="E19" s="913">
        <v>0.1</v>
      </c>
      <c r="F19" s="912">
        <v>203338833</v>
      </c>
      <c r="G19" s="913">
        <v>0.1</v>
      </c>
      <c r="H19" s="1203">
        <v>518614563</v>
      </c>
      <c r="I19" s="1204">
        <v>0.1</v>
      </c>
    </row>
    <row r="20" spans="2:9" s="900" customFormat="1" ht="15" customHeight="1">
      <c r="B20" s="910"/>
      <c r="C20" s="911" t="s">
        <v>654</v>
      </c>
      <c r="D20" s="912">
        <v>1559150377</v>
      </c>
      <c r="E20" s="913">
        <v>0.5</v>
      </c>
      <c r="F20" s="912">
        <v>954436197</v>
      </c>
      <c r="G20" s="913">
        <v>0.3</v>
      </c>
      <c r="H20" s="1203">
        <v>1836758090</v>
      </c>
      <c r="I20" s="1204">
        <v>0.5</v>
      </c>
    </row>
    <row r="21" spans="2:9" s="900" customFormat="1" ht="15" customHeight="1">
      <c r="B21" s="910"/>
      <c r="C21" s="911" t="s">
        <v>655</v>
      </c>
      <c r="D21" s="912">
        <v>20376425252</v>
      </c>
      <c r="E21" s="913">
        <v>6.4</v>
      </c>
      <c r="F21" s="912">
        <v>23679824030</v>
      </c>
      <c r="G21" s="913">
        <v>7</v>
      </c>
      <c r="H21" s="1203">
        <v>28875994066</v>
      </c>
      <c r="I21" s="1204">
        <v>7.8</v>
      </c>
    </row>
    <row r="22" spans="2:9" s="900" customFormat="1" ht="15" customHeight="1">
      <c r="B22" s="910"/>
      <c r="C22" s="911" t="s">
        <v>656</v>
      </c>
      <c r="D22" s="912">
        <v>40991800000</v>
      </c>
      <c r="E22" s="913">
        <v>12.8</v>
      </c>
      <c r="F22" s="912">
        <v>39060500000</v>
      </c>
      <c r="G22" s="913">
        <v>11.5</v>
      </c>
      <c r="H22" s="1203">
        <v>36871500000</v>
      </c>
      <c r="I22" s="1204">
        <v>10</v>
      </c>
    </row>
    <row r="23" spans="2:9" ht="9.75" customHeight="1">
      <c r="B23" s="906"/>
      <c r="C23" s="907"/>
      <c r="D23" s="1214"/>
      <c r="E23" s="1215"/>
      <c r="F23" s="1214"/>
      <c r="G23" s="1215"/>
      <c r="H23" s="1216"/>
      <c r="I23" s="1217"/>
    </row>
    <row r="24" spans="2:9" s="905" customFormat="1" ht="15" customHeight="1">
      <c r="B24" s="1564" t="s">
        <v>657</v>
      </c>
      <c r="C24" s="1565"/>
      <c r="D24" s="1218">
        <f aca="true" t="shared" si="0" ref="D24:I24">SUM(D26:D40)</f>
        <v>318210856871</v>
      </c>
      <c r="E24" s="1219">
        <f t="shared" si="0"/>
        <v>100</v>
      </c>
      <c r="F24" s="1218">
        <f t="shared" si="0"/>
        <v>337796605652</v>
      </c>
      <c r="G24" s="1219">
        <f t="shared" si="0"/>
        <v>100</v>
      </c>
      <c r="H24" s="1220">
        <f t="shared" si="0"/>
        <v>367063448673</v>
      </c>
      <c r="I24" s="1221">
        <f t="shared" si="0"/>
        <v>100</v>
      </c>
    </row>
    <row r="25" spans="2:9" ht="9.75" customHeight="1">
      <c r="B25" s="906"/>
      <c r="C25" s="907"/>
      <c r="D25" s="908"/>
      <c r="E25" s="909"/>
      <c r="F25" s="908"/>
      <c r="G25" s="909"/>
      <c r="H25" s="1201"/>
      <c r="I25" s="1202"/>
    </row>
    <row r="26" spans="2:9" s="900" customFormat="1" ht="15" customHeight="1">
      <c r="B26" s="910"/>
      <c r="C26" s="911" t="s">
        <v>658</v>
      </c>
      <c r="D26" s="912">
        <v>683923332</v>
      </c>
      <c r="E26" s="913">
        <v>0.2</v>
      </c>
      <c r="F26" s="912">
        <v>699427750</v>
      </c>
      <c r="G26" s="913">
        <v>0.2</v>
      </c>
      <c r="H26" s="1203">
        <v>737708598</v>
      </c>
      <c r="I26" s="1204">
        <v>0.2</v>
      </c>
    </row>
    <row r="27" spans="2:9" s="900" customFormat="1" ht="15" customHeight="1">
      <c r="B27" s="910"/>
      <c r="C27" s="911" t="s">
        <v>659</v>
      </c>
      <c r="D27" s="912">
        <v>20295975248</v>
      </c>
      <c r="E27" s="913">
        <v>6.4</v>
      </c>
      <c r="F27" s="912">
        <v>23024519610</v>
      </c>
      <c r="G27" s="913">
        <v>6.8</v>
      </c>
      <c r="H27" s="1203">
        <v>21923635658</v>
      </c>
      <c r="I27" s="1204">
        <v>6</v>
      </c>
    </row>
    <row r="28" spans="2:9" s="900" customFormat="1" ht="15" customHeight="1">
      <c r="B28" s="910"/>
      <c r="C28" s="911" t="s">
        <v>660</v>
      </c>
      <c r="D28" s="912">
        <v>12729617777</v>
      </c>
      <c r="E28" s="913">
        <v>4</v>
      </c>
      <c r="F28" s="912">
        <v>14147789797</v>
      </c>
      <c r="G28" s="913">
        <v>4.2</v>
      </c>
      <c r="H28" s="1203">
        <v>15011162048</v>
      </c>
      <c r="I28" s="1204">
        <v>4.1</v>
      </c>
    </row>
    <row r="29" spans="2:9" s="900" customFormat="1" ht="15" customHeight="1">
      <c r="B29" s="910"/>
      <c r="C29" s="911" t="s">
        <v>661</v>
      </c>
      <c r="D29" s="912">
        <v>8328805527</v>
      </c>
      <c r="E29" s="913">
        <v>2.6</v>
      </c>
      <c r="F29" s="912">
        <v>8254960179</v>
      </c>
      <c r="G29" s="913">
        <v>2.4</v>
      </c>
      <c r="H29" s="1203">
        <v>8948648776</v>
      </c>
      <c r="I29" s="1204">
        <v>2.4</v>
      </c>
    </row>
    <row r="30" spans="2:9" s="900" customFormat="1" ht="15" customHeight="1">
      <c r="B30" s="910"/>
      <c r="C30" s="911" t="s">
        <v>662</v>
      </c>
      <c r="D30" s="912">
        <v>2452315608</v>
      </c>
      <c r="E30" s="913">
        <v>0.8</v>
      </c>
      <c r="F30" s="912">
        <v>2242117064</v>
      </c>
      <c r="G30" s="913">
        <v>0.7</v>
      </c>
      <c r="H30" s="1203">
        <v>2035101874</v>
      </c>
      <c r="I30" s="1204">
        <v>0.6</v>
      </c>
    </row>
    <row r="31" spans="2:9" s="900" customFormat="1" ht="15" customHeight="1">
      <c r="B31" s="910"/>
      <c r="C31" s="911"/>
      <c r="D31" s="912"/>
      <c r="E31" s="913"/>
      <c r="F31" s="912"/>
      <c r="G31" s="913"/>
      <c r="H31" s="1203"/>
      <c r="I31" s="1204"/>
    </row>
    <row r="32" spans="2:9" s="900" customFormat="1" ht="15" customHeight="1">
      <c r="B32" s="910"/>
      <c r="C32" s="911" t="s">
        <v>663</v>
      </c>
      <c r="D32" s="912">
        <v>58652934306</v>
      </c>
      <c r="E32" s="913">
        <v>18.4</v>
      </c>
      <c r="F32" s="912">
        <v>66212105420</v>
      </c>
      <c r="G32" s="913">
        <v>19.6</v>
      </c>
      <c r="H32" s="1203">
        <v>71466495312</v>
      </c>
      <c r="I32" s="1204">
        <v>19.5</v>
      </c>
    </row>
    <row r="33" spans="2:9" s="900" customFormat="1" ht="15" customHeight="1">
      <c r="B33" s="910"/>
      <c r="C33" s="911" t="s">
        <v>664</v>
      </c>
      <c r="D33" s="912">
        <v>13728143340</v>
      </c>
      <c r="E33" s="913">
        <v>4.3</v>
      </c>
      <c r="F33" s="912">
        <v>14683494846</v>
      </c>
      <c r="G33" s="913">
        <v>4.3</v>
      </c>
      <c r="H33" s="1203">
        <v>17440444624</v>
      </c>
      <c r="I33" s="1204">
        <v>4.6</v>
      </c>
    </row>
    <row r="34" spans="2:9" s="900" customFormat="1" ht="15" customHeight="1">
      <c r="B34" s="910"/>
      <c r="C34" s="911" t="s">
        <v>665</v>
      </c>
      <c r="D34" s="912">
        <v>72494309802</v>
      </c>
      <c r="E34" s="913">
        <v>22.8</v>
      </c>
      <c r="F34" s="912">
        <v>77516014363</v>
      </c>
      <c r="G34" s="913">
        <v>22.9</v>
      </c>
      <c r="H34" s="1203">
        <v>84832190174</v>
      </c>
      <c r="I34" s="1204">
        <v>23.1</v>
      </c>
    </row>
    <row r="35" spans="2:9" s="900" customFormat="1" ht="15" customHeight="1">
      <c r="B35" s="910"/>
      <c r="C35" s="911" t="s">
        <v>666</v>
      </c>
      <c r="D35" s="912">
        <v>13877172799</v>
      </c>
      <c r="E35" s="913">
        <v>4.4</v>
      </c>
      <c r="F35" s="912">
        <v>15111895356</v>
      </c>
      <c r="G35" s="913">
        <v>4.5</v>
      </c>
      <c r="H35" s="1203">
        <v>16681492979</v>
      </c>
      <c r="I35" s="1204">
        <v>4.5</v>
      </c>
    </row>
    <row r="36" spans="2:9" s="900" customFormat="1" ht="15" customHeight="1">
      <c r="B36" s="910"/>
      <c r="C36" s="911" t="s">
        <v>667</v>
      </c>
      <c r="D36" s="912">
        <v>88315527982</v>
      </c>
      <c r="E36" s="913">
        <v>27.8</v>
      </c>
      <c r="F36" s="912">
        <v>87345845773</v>
      </c>
      <c r="G36" s="913">
        <v>25.9</v>
      </c>
      <c r="H36" s="1203">
        <v>91003478509</v>
      </c>
      <c r="I36" s="1204">
        <v>24.8</v>
      </c>
    </row>
    <row r="37" spans="2:9" s="900" customFormat="1" ht="15" customHeight="1">
      <c r="B37" s="910"/>
      <c r="C37" s="911"/>
      <c r="D37" s="912"/>
      <c r="E37" s="913"/>
      <c r="F37" s="912"/>
      <c r="G37" s="913"/>
      <c r="H37" s="1203"/>
      <c r="I37" s="1204"/>
    </row>
    <row r="38" spans="2:9" s="900" customFormat="1" ht="15" customHeight="1">
      <c r="B38" s="910"/>
      <c r="C38" s="911" t="s">
        <v>668</v>
      </c>
      <c r="D38" s="912">
        <v>8331054351</v>
      </c>
      <c r="E38" s="913">
        <v>2.6</v>
      </c>
      <c r="F38" s="912">
        <v>6099588080</v>
      </c>
      <c r="G38" s="913">
        <v>1.8</v>
      </c>
      <c r="H38" s="1203">
        <v>8279694288</v>
      </c>
      <c r="I38" s="1204">
        <v>2.3</v>
      </c>
    </row>
    <row r="39" spans="2:9" s="900" customFormat="1" ht="15" customHeight="1">
      <c r="B39" s="910"/>
      <c r="C39" s="911" t="s">
        <v>669</v>
      </c>
      <c r="D39" s="912">
        <v>11905699057</v>
      </c>
      <c r="E39" s="913">
        <v>3.7</v>
      </c>
      <c r="F39" s="912">
        <v>15853624771</v>
      </c>
      <c r="G39" s="913">
        <v>4.7</v>
      </c>
      <c r="H39" s="1203">
        <v>21896293840</v>
      </c>
      <c r="I39" s="1204">
        <v>6</v>
      </c>
    </row>
    <row r="40" spans="2:9" s="900" customFormat="1" ht="15" customHeight="1">
      <c r="B40" s="910"/>
      <c r="C40" s="911" t="s">
        <v>670</v>
      </c>
      <c r="D40" s="912">
        <v>6415377742</v>
      </c>
      <c r="E40" s="913">
        <v>2</v>
      </c>
      <c r="F40" s="912">
        <v>6605222643</v>
      </c>
      <c r="G40" s="913">
        <v>2</v>
      </c>
      <c r="H40" s="1203">
        <v>6807101993</v>
      </c>
      <c r="I40" s="1204">
        <v>1.9</v>
      </c>
    </row>
    <row r="41" spans="2:9" s="900" customFormat="1" ht="15" customHeight="1">
      <c r="B41" s="910"/>
      <c r="C41" s="911" t="s">
        <v>671</v>
      </c>
      <c r="D41" s="916" t="s">
        <v>1230</v>
      </c>
      <c r="E41" s="917" t="s">
        <v>1230</v>
      </c>
      <c r="F41" s="916" t="s">
        <v>1230</v>
      </c>
      <c r="G41" s="917" t="s">
        <v>1230</v>
      </c>
      <c r="H41" s="1205" t="s">
        <v>197</v>
      </c>
      <c r="I41" s="1206" t="s">
        <v>197</v>
      </c>
    </row>
    <row r="42" spans="2:9" s="900" customFormat="1" ht="15" customHeight="1">
      <c r="B42" s="910"/>
      <c r="C42" s="911" t="s">
        <v>676</v>
      </c>
      <c r="D42" s="916" t="s">
        <v>677</v>
      </c>
      <c r="E42" s="917" t="s">
        <v>677</v>
      </c>
      <c r="F42" s="916" t="s">
        <v>677</v>
      </c>
      <c r="G42" s="917" t="s">
        <v>677</v>
      </c>
      <c r="H42" s="1205" t="s">
        <v>197</v>
      </c>
      <c r="I42" s="1206" t="s">
        <v>197</v>
      </c>
    </row>
    <row r="43" spans="2:9" ht="9.75" customHeight="1">
      <c r="B43" s="906"/>
      <c r="C43" s="907"/>
      <c r="D43" s="908"/>
      <c r="E43" s="918"/>
      <c r="F43" s="908"/>
      <c r="G43" s="918"/>
      <c r="H43" s="1201"/>
      <c r="I43" s="1202"/>
    </row>
    <row r="44" spans="2:9" s="905" customFormat="1" ht="15" customHeight="1">
      <c r="B44" s="919" t="s">
        <v>672</v>
      </c>
      <c r="C44" s="920"/>
      <c r="D44" s="1296">
        <f>SUM(D6-D24)</f>
        <v>954436197</v>
      </c>
      <c r="E44" s="1297"/>
      <c r="F44" s="1296">
        <f>SUM(F6-F24)</f>
        <v>1836758090</v>
      </c>
      <c r="G44" s="1297"/>
      <c r="H44" s="1298">
        <f>SUM(H6-H24)</f>
        <v>2037273737</v>
      </c>
      <c r="I44" s="1207"/>
    </row>
    <row r="45" ht="12">
      <c r="B45" s="897" t="s">
        <v>678</v>
      </c>
    </row>
  </sheetData>
  <mergeCells count="3">
    <mergeCell ref="B6:C6"/>
    <mergeCell ref="B24:C24"/>
    <mergeCell ref="B4:C5"/>
  </mergeCells>
  <printOptions/>
  <pageMargins left="0.75" right="0.75" top="1" bottom="1" header="0.512" footer="0.51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2:AL70"/>
  <sheetViews>
    <sheetView workbookViewId="0" topLeftCell="A1">
      <selection activeCell="A1" sqref="A1"/>
    </sheetView>
  </sheetViews>
  <sheetFormatPr defaultColWidth="9.00390625" defaultRowHeight="13.5"/>
  <cols>
    <col min="1" max="1" width="10.625" style="709" customWidth="1"/>
    <col min="2" max="2" width="12.625" style="709" customWidth="1"/>
    <col min="3" max="3" width="12.50390625" style="709" customWidth="1"/>
    <col min="4" max="4" width="11.875" style="709" customWidth="1"/>
    <col min="5" max="6" width="10.625" style="709" customWidth="1"/>
    <col min="7" max="7" width="11.50390625" style="709" customWidth="1"/>
    <col min="8" max="10" width="10.625" style="709" customWidth="1"/>
    <col min="11" max="11" width="11.625" style="709" customWidth="1"/>
    <col min="12" max="15" width="10.625" style="709" customWidth="1"/>
    <col min="16" max="16" width="11.75390625" style="709" customWidth="1"/>
    <col min="17" max="17" width="11.875" style="709" customWidth="1"/>
    <col min="18" max="18" width="12.125" style="709" customWidth="1"/>
    <col min="19" max="22" width="10.625" style="709" customWidth="1"/>
    <col min="23" max="23" width="12.625" style="709" customWidth="1"/>
    <col min="24" max="24" width="11.625" style="709" customWidth="1"/>
    <col min="25" max="25" width="10.625" style="709" customWidth="1"/>
    <col min="26" max="26" width="11.50390625" style="709" customWidth="1"/>
    <col min="27" max="27" width="12.00390625" style="709" customWidth="1"/>
    <col min="28" max="28" width="11.625" style="709" customWidth="1"/>
    <col min="29" max="29" width="10.625" style="709" customWidth="1"/>
    <col min="30" max="30" width="11.625" style="709" customWidth="1"/>
    <col min="31" max="31" width="10.625" style="709" customWidth="1"/>
    <col min="32" max="32" width="11.625" style="709" customWidth="1"/>
    <col min="33" max="33" width="10.625" style="709" customWidth="1"/>
    <col min="34" max="34" width="11.25390625" style="709" customWidth="1"/>
    <col min="35" max="35" width="10.625" style="709" customWidth="1"/>
    <col min="36" max="36" width="11.25390625" style="709" customWidth="1"/>
    <col min="37" max="16384" width="10.625" style="709" customWidth="1"/>
  </cols>
  <sheetData>
    <row r="2" ht="14.25">
      <c r="A2" s="921" t="s">
        <v>726</v>
      </c>
    </row>
    <row r="3" spans="1:38" ht="12" thickBot="1">
      <c r="A3" s="712"/>
      <c r="B3" s="712"/>
      <c r="C3" s="712"/>
      <c r="D3" s="712"/>
      <c r="E3" s="712"/>
      <c r="F3" s="712"/>
      <c r="G3" s="712"/>
      <c r="H3" s="712"/>
      <c r="I3" s="712"/>
      <c r="J3" s="712"/>
      <c r="K3" s="712"/>
      <c r="L3" s="712"/>
      <c r="M3" s="712"/>
      <c r="N3" s="712"/>
      <c r="O3" s="712"/>
      <c r="P3" s="922"/>
      <c r="Q3" s="712"/>
      <c r="R3" s="712"/>
      <c r="T3" s="712"/>
      <c r="U3" s="712"/>
      <c r="V3" s="712"/>
      <c r="AL3" s="922" t="s">
        <v>709</v>
      </c>
    </row>
    <row r="4" spans="1:38" s="108" customFormat="1" ht="12.75" customHeight="1" thickTop="1">
      <c r="A4" s="923"/>
      <c r="B4" s="718"/>
      <c r="C4" s="718"/>
      <c r="D4" s="923" t="s">
        <v>680</v>
      </c>
      <c r="E4" s="924"/>
      <c r="F4" s="924"/>
      <c r="G4" s="1570" t="s">
        <v>681</v>
      </c>
      <c r="H4" s="1571"/>
      <c r="I4" s="1571"/>
      <c r="J4" s="1571"/>
      <c r="K4" s="1571"/>
      <c r="L4" s="1571"/>
      <c r="M4" s="1571"/>
      <c r="N4" s="1571"/>
      <c r="O4" s="1571"/>
      <c r="P4" s="1571"/>
      <c r="Q4" s="1571"/>
      <c r="R4" s="1571"/>
      <c r="S4" s="1571"/>
      <c r="T4" s="1571"/>
      <c r="U4" s="1571"/>
      <c r="V4" s="1571"/>
      <c r="W4" s="1571"/>
      <c r="X4" s="1572"/>
      <c r="Y4" s="1570" t="s">
        <v>710</v>
      </c>
      <c r="Z4" s="1571"/>
      <c r="AA4" s="1571"/>
      <c r="AB4" s="1571"/>
      <c r="AC4" s="1571"/>
      <c r="AD4" s="1571"/>
      <c r="AE4" s="1571"/>
      <c r="AF4" s="1571"/>
      <c r="AG4" s="1571"/>
      <c r="AH4" s="1571"/>
      <c r="AI4" s="1571"/>
      <c r="AJ4" s="1571"/>
      <c r="AK4" s="1571"/>
      <c r="AL4" s="1572"/>
    </row>
    <row r="5" spans="1:38" s="108" customFormat="1" ht="12.75" customHeight="1">
      <c r="A5" s="729" t="s">
        <v>1147</v>
      </c>
      <c r="B5" s="729" t="s">
        <v>682</v>
      </c>
      <c r="C5" s="729" t="s">
        <v>683</v>
      </c>
      <c r="D5" s="729" t="s">
        <v>684</v>
      </c>
      <c r="E5" s="729" t="s">
        <v>685</v>
      </c>
      <c r="F5" s="729" t="s">
        <v>711</v>
      </c>
      <c r="G5" s="925"/>
      <c r="H5" s="925"/>
      <c r="I5" s="926" t="s">
        <v>712</v>
      </c>
      <c r="J5" s="926" t="s">
        <v>686</v>
      </c>
      <c r="K5" s="926"/>
      <c r="L5" s="926" t="s">
        <v>687</v>
      </c>
      <c r="M5" s="926" t="s">
        <v>713</v>
      </c>
      <c r="N5" s="926"/>
      <c r="O5" s="926"/>
      <c r="P5" s="925"/>
      <c r="Q5" s="926" t="s">
        <v>688</v>
      </c>
      <c r="R5" s="926"/>
      <c r="S5" s="926"/>
      <c r="T5" s="926"/>
      <c r="U5" s="926"/>
      <c r="V5" s="926"/>
      <c r="W5" s="1344" t="s">
        <v>655</v>
      </c>
      <c r="X5" s="1344" t="s">
        <v>689</v>
      </c>
      <c r="Y5" s="1344" t="s">
        <v>658</v>
      </c>
      <c r="Z5" s="1344" t="s">
        <v>659</v>
      </c>
      <c r="AA5" s="1344" t="s">
        <v>660</v>
      </c>
      <c r="AB5" s="1344" t="s">
        <v>690</v>
      </c>
      <c r="AC5" s="1344" t="s">
        <v>662</v>
      </c>
      <c r="AD5" s="1575" t="s">
        <v>663</v>
      </c>
      <c r="AE5" s="1344" t="s">
        <v>664</v>
      </c>
      <c r="AF5" s="1344" t="s">
        <v>665</v>
      </c>
      <c r="AG5" s="1344" t="s">
        <v>691</v>
      </c>
      <c r="AH5" s="1344" t="s">
        <v>667</v>
      </c>
      <c r="AI5" s="1344" t="s">
        <v>668</v>
      </c>
      <c r="AJ5" s="1344" t="s">
        <v>669</v>
      </c>
      <c r="AK5" s="1344" t="s">
        <v>670</v>
      </c>
      <c r="AL5" s="1575" t="s">
        <v>714</v>
      </c>
    </row>
    <row r="6" spans="1:38" s="108" customFormat="1" ht="12.75" customHeight="1">
      <c r="A6" s="729"/>
      <c r="B6" s="729" t="s">
        <v>692</v>
      </c>
      <c r="C6" s="729" t="s">
        <v>693</v>
      </c>
      <c r="D6" s="729" t="s">
        <v>694</v>
      </c>
      <c r="E6" s="729" t="s">
        <v>695</v>
      </c>
      <c r="F6" s="729" t="s">
        <v>696</v>
      </c>
      <c r="G6" s="729" t="s">
        <v>697</v>
      </c>
      <c r="H6" s="729" t="s">
        <v>698</v>
      </c>
      <c r="I6" s="729" t="s">
        <v>699</v>
      </c>
      <c r="J6" s="729"/>
      <c r="K6" s="729" t="s">
        <v>715</v>
      </c>
      <c r="L6" s="729" t="s">
        <v>700</v>
      </c>
      <c r="M6" s="729" t="s">
        <v>716</v>
      </c>
      <c r="N6" s="729" t="s">
        <v>717</v>
      </c>
      <c r="O6" s="729" t="s">
        <v>701</v>
      </c>
      <c r="P6" s="729" t="s">
        <v>650</v>
      </c>
      <c r="Q6" s="729" t="s">
        <v>702</v>
      </c>
      <c r="R6" s="729" t="s">
        <v>718</v>
      </c>
      <c r="S6" s="729" t="s">
        <v>719</v>
      </c>
      <c r="T6" s="729" t="s">
        <v>720</v>
      </c>
      <c r="U6" s="729" t="s">
        <v>721</v>
      </c>
      <c r="V6" s="729" t="s">
        <v>722</v>
      </c>
      <c r="W6" s="1573"/>
      <c r="X6" s="1573"/>
      <c r="Y6" s="1573"/>
      <c r="Z6" s="1573"/>
      <c r="AA6" s="1573"/>
      <c r="AB6" s="1573"/>
      <c r="AC6" s="1573"/>
      <c r="AD6" s="1573"/>
      <c r="AE6" s="1573"/>
      <c r="AF6" s="1573"/>
      <c r="AG6" s="1573"/>
      <c r="AH6" s="1573"/>
      <c r="AI6" s="1573"/>
      <c r="AJ6" s="1573"/>
      <c r="AK6" s="1573"/>
      <c r="AL6" s="1573"/>
    </row>
    <row r="7" spans="1:38" s="137" customFormat="1" ht="12.75" customHeight="1">
      <c r="A7" s="736"/>
      <c r="B7" s="734"/>
      <c r="C7" s="734"/>
      <c r="D7" s="927" t="s">
        <v>703</v>
      </c>
      <c r="E7" s="736" t="s">
        <v>704</v>
      </c>
      <c r="F7" s="927" t="s">
        <v>705</v>
      </c>
      <c r="G7" s="734"/>
      <c r="H7" s="734"/>
      <c r="I7" s="736" t="s">
        <v>706</v>
      </c>
      <c r="J7" s="736" t="s">
        <v>707</v>
      </c>
      <c r="K7" s="736"/>
      <c r="L7" s="736" t="s">
        <v>706</v>
      </c>
      <c r="M7" s="736" t="s">
        <v>723</v>
      </c>
      <c r="N7" s="736"/>
      <c r="O7" s="928"/>
      <c r="P7" s="734"/>
      <c r="Q7" s="736" t="s">
        <v>708</v>
      </c>
      <c r="R7" s="736"/>
      <c r="S7" s="736"/>
      <c r="T7" s="736"/>
      <c r="U7" s="736"/>
      <c r="V7" s="736"/>
      <c r="W7" s="1574"/>
      <c r="X7" s="1574"/>
      <c r="Y7" s="1574"/>
      <c r="Z7" s="1574"/>
      <c r="AA7" s="1574"/>
      <c r="AB7" s="1574"/>
      <c r="AC7" s="1574"/>
      <c r="AD7" s="1574"/>
      <c r="AE7" s="1574"/>
      <c r="AF7" s="1574"/>
      <c r="AG7" s="1574"/>
      <c r="AH7" s="1574"/>
      <c r="AI7" s="1574"/>
      <c r="AJ7" s="1574"/>
      <c r="AK7" s="1574"/>
      <c r="AL7" s="1574"/>
    </row>
    <row r="8" spans="1:38" s="108" customFormat="1" ht="12.75" customHeight="1">
      <c r="A8" s="671" t="s">
        <v>724</v>
      </c>
      <c r="B8" s="929">
        <v>209830528</v>
      </c>
      <c r="C8" s="930">
        <v>205251928</v>
      </c>
      <c r="D8" s="930">
        <f>SUM(B8-C8)</f>
        <v>4578600</v>
      </c>
      <c r="E8" s="930">
        <v>140803</v>
      </c>
      <c r="F8" s="930">
        <f>SUM(D8-E8)</f>
        <v>4437797</v>
      </c>
      <c r="G8" s="930">
        <v>54222198</v>
      </c>
      <c r="H8" s="930">
        <v>2737681</v>
      </c>
      <c r="I8" s="930">
        <v>51966</v>
      </c>
      <c r="J8" s="930">
        <v>2153257</v>
      </c>
      <c r="K8" s="930">
        <v>55723318</v>
      </c>
      <c r="L8" s="930">
        <v>181938</v>
      </c>
      <c r="M8" s="930">
        <v>1939686</v>
      </c>
      <c r="N8" s="930">
        <v>2987748</v>
      </c>
      <c r="O8" s="930">
        <v>865217</v>
      </c>
      <c r="P8" s="931">
        <v>27017674</v>
      </c>
      <c r="Q8" s="930">
        <v>37523</v>
      </c>
      <c r="R8" s="930">
        <v>17957497</v>
      </c>
      <c r="S8" s="930">
        <v>2772156</v>
      </c>
      <c r="T8" s="932">
        <v>541867</v>
      </c>
      <c r="U8" s="932">
        <v>2035613</v>
      </c>
      <c r="V8" s="932">
        <v>3937433</v>
      </c>
      <c r="W8" s="932">
        <v>8047556</v>
      </c>
      <c r="X8" s="932">
        <v>26620200</v>
      </c>
      <c r="Y8" s="932">
        <v>3479303</v>
      </c>
      <c r="Z8" s="932">
        <v>31391127</v>
      </c>
      <c r="AA8" s="932">
        <v>29442862</v>
      </c>
      <c r="AB8" s="932">
        <v>13748978</v>
      </c>
      <c r="AC8" s="932">
        <v>1408527</v>
      </c>
      <c r="AD8" s="932">
        <v>22804151</v>
      </c>
      <c r="AE8" s="932">
        <v>5620493</v>
      </c>
      <c r="AF8" s="932">
        <v>32420661</v>
      </c>
      <c r="AG8" s="932">
        <v>7629885</v>
      </c>
      <c r="AH8" s="932">
        <v>41450779</v>
      </c>
      <c r="AI8" s="932">
        <v>1811299</v>
      </c>
      <c r="AJ8" s="932">
        <v>11747756</v>
      </c>
      <c r="AK8" s="932">
        <v>239625</v>
      </c>
      <c r="AL8" s="933">
        <v>1456476</v>
      </c>
    </row>
    <row r="9" spans="1:38" s="108" customFormat="1" ht="12.75" customHeight="1">
      <c r="A9" s="671"/>
      <c r="B9" s="929"/>
      <c r="C9" s="934"/>
      <c r="D9" s="934"/>
      <c r="E9" s="934"/>
      <c r="F9" s="934"/>
      <c r="G9" s="934"/>
      <c r="H9" s="934"/>
      <c r="I9" s="934"/>
      <c r="J9" s="934"/>
      <c r="K9" s="934"/>
      <c r="L9" s="934"/>
      <c r="M9" s="934"/>
      <c r="N9" s="934"/>
      <c r="O9" s="934"/>
      <c r="P9" s="935"/>
      <c r="Q9" s="934"/>
      <c r="R9" s="934"/>
      <c r="S9" s="934"/>
      <c r="T9" s="936"/>
      <c r="U9" s="936"/>
      <c r="V9" s="936"/>
      <c r="W9" s="936"/>
      <c r="X9" s="936"/>
      <c r="Y9" s="936"/>
      <c r="Z9" s="936"/>
      <c r="AA9" s="936"/>
      <c r="AB9" s="936"/>
      <c r="AC9" s="936"/>
      <c r="AD9" s="936"/>
      <c r="AE9" s="936"/>
      <c r="AF9" s="936"/>
      <c r="AG9" s="936"/>
      <c r="AH9" s="936"/>
      <c r="AI9" s="936"/>
      <c r="AJ9" s="934"/>
      <c r="AK9" s="936"/>
      <c r="AL9" s="937"/>
    </row>
    <row r="10" spans="1:38" s="753" customFormat="1" ht="12.75" customHeight="1">
      <c r="A10" s="548">
        <v>55</v>
      </c>
      <c r="B10" s="938">
        <f>SUM(B12:B14)</f>
        <v>228982092</v>
      </c>
      <c r="C10" s="939">
        <f>SUM(C12:C14)</f>
        <v>222671953</v>
      </c>
      <c r="D10" s="939">
        <f>SUM(B10-C10)</f>
        <v>6310139</v>
      </c>
      <c r="E10" s="939">
        <f>SUM(E12:E14)</f>
        <v>669480</v>
      </c>
      <c r="F10" s="939">
        <f>SUM(D10-E10)</f>
        <v>5640659</v>
      </c>
      <c r="G10" s="939">
        <f aca="true" t="shared" si="0" ref="G10:AH10">SUM(G12:G14)</f>
        <v>61603622</v>
      </c>
      <c r="H10" s="939">
        <f t="shared" si="0"/>
        <v>2875705</v>
      </c>
      <c r="I10" s="939">
        <f t="shared" si="0"/>
        <v>52126</v>
      </c>
      <c r="J10" s="939">
        <f t="shared" si="0"/>
        <v>1854976</v>
      </c>
      <c r="K10" s="939">
        <f t="shared" si="0"/>
        <v>60117598</v>
      </c>
      <c r="L10" s="939">
        <f t="shared" si="0"/>
        <v>131831</v>
      </c>
      <c r="M10" s="939">
        <f t="shared" si="0"/>
        <v>2149915</v>
      </c>
      <c r="N10" s="939">
        <f t="shared" si="0"/>
        <v>3355262</v>
      </c>
      <c r="O10" s="939">
        <f t="shared" si="0"/>
        <v>898703</v>
      </c>
      <c r="P10" s="939">
        <f t="shared" si="0"/>
        <v>29560257</v>
      </c>
      <c r="Q10" s="939">
        <f t="shared" si="0"/>
        <v>40132</v>
      </c>
      <c r="R10" s="939">
        <f t="shared" si="0"/>
        <v>18949502</v>
      </c>
      <c r="S10" s="939">
        <f t="shared" si="0"/>
        <v>2136504</v>
      </c>
      <c r="T10" s="939">
        <f t="shared" si="0"/>
        <v>637700</v>
      </c>
      <c r="U10" s="939">
        <f t="shared" si="0"/>
        <v>2702287</v>
      </c>
      <c r="V10" s="939">
        <f t="shared" si="0"/>
        <v>4952501</v>
      </c>
      <c r="W10" s="939">
        <f t="shared" si="0"/>
        <v>8531981</v>
      </c>
      <c r="X10" s="939">
        <f t="shared" si="0"/>
        <v>28431490</v>
      </c>
      <c r="Y10" s="939">
        <f t="shared" si="0"/>
        <v>3761700</v>
      </c>
      <c r="Z10" s="939">
        <f t="shared" si="0"/>
        <v>32782806</v>
      </c>
      <c r="AA10" s="939">
        <f t="shared" si="0"/>
        <v>31437820</v>
      </c>
      <c r="AB10" s="939">
        <f t="shared" si="0"/>
        <v>15772885</v>
      </c>
      <c r="AC10" s="939">
        <f t="shared" si="0"/>
        <v>1809514</v>
      </c>
      <c r="AD10" s="939">
        <f t="shared" si="0"/>
        <v>24256936</v>
      </c>
      <c r="AE10" s="939">
        <f t="shared" si="0"/>
        <v>5766223</v>
      </c>
      <c r="AF10" s="939">
        <f t="shared" si="0"/>
        <v>37507467</v>
      </c>
      <c r="AG10" s="939">
        <f t="shared" si="0"/>
        <v>8237816</v>
      </c>
      <c r="AH10" s="939">
        <f t="shared" si="0"/>
        <v>44381134</v>
      </c>
      <c r="AI10" s="939">
        <v>715176</v>
      </c>
      <c r="AJ10" s="939">
        <f>SUM(AJ12:AJ14)</f>
        <v>14014384</v>
      </c>
      <c r="AK10" s="939">
        <f>SUM(AK12:AK14)</f>
        <v>91605</v>
      </c>
      <c r="AL10" s="940">
        <f>SUM(AL12:AL14)</f>
        <v>749666</v>
      </c>
    </row>
    <row r="11" spans="1:38" s="108" customFormat="1" ht="12.75" customHeight="1">
      <c r="A11" s="941"/>
      <c r="B11" s="942"/>
      <c r="C11" s="943"/>
      <c r="D11" s="939"/>
      <c r="E11" s="943"/>
      <c r="F11" s="939"/>
      <c r="G11" s="943"/>
      <c r="H11" s="943"/>
      <c r="I11" s="943"/>
      <c r="J11" s="943"/>
      <c r="K11" s="943"/>
      <c r="L11" s="943"/>
      <c r="M11" s="943"/>
      <c r="N11" s="943"/>
      <c r="O11" s="943"/>
      <c r="P11" s="944"/>
      <c r="Q11" s="943"/>
      <c r="R11" s="943"/>
      <c r="S11" s="943"/>
      <c r="T11" s="936"/>
      <c r="U11" s="936"/>
      <c r="V11" s="936"/>
      <c r="W11" s="936"/>
      <c r="X11" s="936"/>
      <c r="Y11" s="936"/>
      <c r="Z11" s="936"/>
      <c r="AA11" s="936"/>
      <c r="AB11" s="936"/>
      <c r="AC11" s="936"/>
      <c r="AD11" s="936"/>
      <c r="AE11" s="936"/>
      <c r="AF11" s="936"/>
      <c r="AG11" s="936"/>
      <c r="AH11" s="936"/>
      <c r="AI11" s="936"/>
      <c r="AJ11" s="936"/>
      <c r="AK11" s="936"/>
      <c r="AL11" s="937"/>
    </row>
    <row r="12" spans="1:38" s="753" customFormat="1" ht="12.75" customHeight="1">
      <c r="A12" s="548" t="s">
        <v>57</v>
      </c>
      <c r="B12" s="938">
        <f>SUM(B16:B30)</f>
        <v>143544309</v>
      </c>
      <c r="C12" s="939">
        <f>SUM(C16:C30)</f>
        <v>139305286</v>
      </c>
      <c r="D12" s="939">
        <f>SUM(B12-C12)</f>
        <v>4239023</v>
      </c>
      <c r="E12" s="939">
        <f>SUM(E16:E30)</f>
        <v>248673</v>
      </c>
      <c r="F12" s="939">
        <f>SUM(D12-E12)</f>
        <v>3990350</v>
      </c>
      <c r="G12" s="939">
        <f>SUM(G16:G30)</f>
        <v>49102425</v>
      </c>
      <c r="H12" s="939">
        <v>1692820</v>
      </c>
      <c r="I12" s="939">
        <f aca="true" t="shared" si="1" ref="I12:AL12">SUM(I16:I30)</f>
        <v>43670</v>
      </c>
      <c r="J12" s="939">
        <f t="shared" si="1"/>
        <v>1089034</v>
      </c>
      <c r="K12" s="939">
        <f t="shared" si="1"/>
        <v>28037969</v>
      </c>
      <c r="L12" s="939">
        <f t="shared" si="1"/>
        <v>110088</v>
      </c>
      <c r="M12" s="939">
        <f t="shared" si="1"/>
        <v>1153390</v>
      </c>
      <c r="N12" s="939">
        <f t="shared" si="1"/>
        <v>2246117</v>
      </c>
      <c r="O12" s="939">
        <f t="shared" si="1"/>
        <v>684099</v>
      </c>
      <c r="P12" s="939">
        <f t="shared" si="1"/>
        <v>21201566</v>
      </c>
      <c r="Q12" s="939">
        <f t="shared" si="1"/>
        <v>40132</v>
      </c>
      <c r="R12" s="939">
        <f t="shared" si="1"/>
        <v>8938447</v>
      </c>
      <c r="S12" s="939">
        <f t="shared" si="1"/>
        <v>1079421</v>
      </c>
      <c r="T12" s="945">
        <f t="shared" si="1"/>
        <v>326277</v>
      </c>
      <c r="U12" s="945">
        <f t="shared" si="1"/>
        <v>1534457</v>
      </c>
      <c r="V12" s="945">
        <f t="shared" si="1"/>
        <v>3282065</v>
      </c>
      <c r="W12" s="945">
        <f t="shared" si="1"/>
        <v>6954332</v>
      </c>
      <c r="X12" s="945">
        <f t="shared" si="1"/>
        <v>16028000</v>
      </c>
      <c r="Y12" s="945">
        <f t="shared" si="1"/>
        <v>2103363</v>
      </c>
      <c r="Z12" s="945">
        <f t="shared" si="1"/>
        <v>20442562</v>
      </c>
      <c r="AA12" s="939">
        <f t="shared" si="1"/>
        <v>22997623</v>
      </c>
      <c r="AB12" s="945">
        <f t="shared" si="1"/>
        <v>11422499</v>
      </c>
      <c r="AC12" s="945">
        <f t="shared" si="1"/>
        <v>1710625</v>
      </c>
      <c r="AD12" s="939">
        <f t="shared" si="1"/>
        <v>10108035</v>
      </c>
      <c r="AE12" s="939">
        <f t="shared" si="1"/>
        <v>4307461</v>
      </c>
      <c r="AF12" s="939">
        <f t="shared" si="1"/>
        <v>24089030</v>
      </c>
      <c r="AG12" s="939">
        <f t="shared" si="1"/>
        <v>5161334</v>
      </c>
      <c r="AH12" s="939">
        <f t="shared" si="1"/>
        <v>27826994</v>
      </c>
      <c r="AI12" s="939">
        <f t="shared" si="1"/>
        <v>635704</v>
      </c>
      <c r="AJ12" s="939">
        <f t="shared" si="1"/>
        <v>7709367</v>
      </c>
      <c r="AK12" s="945">
        <f t="shared" si="1"/>
        <v>41023</v>
      </c>
      <c r="AL12" s="946">
        <f t="shared" si="1"/>
        <v>749666</v>
      </c>
    </row>
    <row r="13" spans="1:38" s="108" customFormat="1" ht="12.75" customHeight="1">
      <c r="A13" s="941"/>
      <c r="B13" s="942"/>
      <c r="C13" s="943"/>
      <c r="D13" s="939"/>
      <c r="E13" s="943"/>
      <c r="F13" s="939"/>
      <c r="G13" s="943"/>
      <c r="H13" s="943"/>
      <c r="I13" s="943"/>
      <c r="J13" s="943"/>
      <c r="K13" s="943"/>
      <c r="L13" s="943"/>
      <c r="M13" s="943"/>
      <c r="N13" s="943"/>
      <c r="O13" s="943"/>
      <c r="P13" s="944"/>
      <c r="Q13" s="943"/>
      <c r="R13" s="943"/>
      <c r="S13" s="943"/>
      <c r="T13" s="936"/>
      <c r="U13" s="936"/>
      <c r="V13" s="936"/>
      <c r="W13" s="936"/>
      <c r="X13" s="936"/>
      <c r="Y13" s="936"/>
      <c r="Z13" s="936"/>
      <c r="AA13" s="936"/>
      <c r="AB13" s="936"/>
      <c r="AC13" s="936"/>
      <c r="AD13" s="936"/>
      <c r="AE13" s="936"/>
      <c r="AF13" s="936"/>
      <c r="AG13" s="936"/>
      <c r="AH13" s="936"/>
      <c r="AI13" s="936"/>
      <c r="AJ13" s="936"/>
      <c r="AK13" s="936"/>
      <c r="AL13" s="937"/>
    </row>
    <row r="14" spans="1:38" s="753" customFormat="1" ht="12.75" customHeight="1">
      <c r="A14" s="548" t="s">
        <v>58</v>
      </c>
      <c r="B14" s="938">
        <f>SUM(B32:B65)</f>
        <v>85437783</v>
      </c>
      <c r="C14" s="939">
        <f>SUM(C32:C65)</f>
        <v>83366667</v>
      </c>
      <c r="D14" s="939">
        <f>SUM(B14-C14)</f>
        <v>2071116</v>
      </c>
      <c r="E14" s="939">
        <f>SUM(E32:E65)</f>
        <v>420807</v>
      </c>
      <c r="F14" s="939">
        <f>SUM(D14-E14)</f>
        <v>1650309</v>
      </c>
      <c r="G14" s="939">
        <v>12501197</v>
      </c>
      <c r="H14" s="939">
        <f aca="true" t="shared" si="2" ref="H14:P14">SUM(H32:H65)</f>
        <v>1182885</v>
      </c>
      <c r="I14" s="939">
        <f t="shared" si="2"/>
        <v>8456</v>
      </c>
      <c r="J14" s="939">
        <f t="shared" si="2"/>
        <v>765942</v>
      </c>
      <c r="K14" s="939">
        <f t="shared" si="2"/>
        <v>32079629</v>
      </c>
      <c r="L14" s="939">
        <f t="shared" si="2"/>
        <v>21743</v>
      </c>
      <c r="M14" s="939">
        <f t="shared" si="2"/>
        <v>996525</v>
      </c>
      <c r="N14" s="939">
        <f t="shared" si="2"/>
        <v>1109145</v>
      </c>
      <c r="O14" s="939">
        <f t="shared" si="2"/>
        <v>214604</v>
      </c>
      <c r="P14" s="939">
        <f t="shared" si="2"/>
        <v>8358691</v>
      </c>
      <c r="Q14" s="934">
        <v>0</v>
      </c>
      <c r="R14" s="939">
        <v>10011055</v>
      </c>
      <c r="S14" s="939">
        <f aca="true" t="shared" si="3" ref="S14:AH14">SUM(S32:S65)</f>
        <v>1057083</v>
      </c>
      <c r="T14" s="945">
        <f t="shared" si="3"/>
        <v>311423</v>
      </c>
      <c r="U14" s="945">
        <f t="shared" si="3"/>
        <v>1167830</v>
      </c>
      <c r="V14" s="945">
        <f t="shared" si="3"/>
        <v>1670436</v>
      </c>
      <c r="W14" s="945">
        <f t="shared" si="3"/>
        <v>1577649</v>
      </c>
      <c r="X14" s="945">
        <f t="shared" si="3"/>
        <v>12403490</v>
      </c>
      <c r="Y14" s="945">
        <f t="shared" si="3"/>
        <v>1658337</v>
      </c>
      <c r="Z14" s="945">
        <f t="shared" si="3"/>
        <v>12340244</v>
      </c>
      <c r="AA14" s="945">
        <f t="shared" si="3"/>
        <v>8440197</v>
      </c>
      <c r="AB14" s="945">
        <f t="shared" si="3"/>
        <v>4350386</v>
      </c>
      <c r="AC14" s="945">
        <f t="shared" si="3"/>
        <v>98889</v>
      </c>
      <c r="AD14" s="945">
        <f t="shared" si="3"/>
        <v>14148901</v>
      </c>
      <c r="AE14" s="945">
        <f t="shared" si="3"/>
        <v>1458762</v>
      </c>
      <c r="AF14" s="945">
        <f t="shared" si="3"/>
        <v>13418437</v>
      </c>
      <c r="AG14" s="939">
        <f t="shared" si="3"/>
        <v>3076482</v>
      </c>
      <c r="AH14" s="945">
        <f t="shared" si="3"/>
        <v>16554140</v>
      </c>
      <c r="AI14" s="945">
        <v>507323</v>
      </c>
      <c r="AJ14" s="945">
        <v>6305017</v>
      </c>
      <c r="AK14" s="945">
        <v>50582</v>
      </c>
      <c r="AL14" s="946">
        <f>SUM(AL32:AL65)</f>
        <v>0</v>
      </c>
    </row>
    <row r="15" spans="1:38" s="108" customFormat="1" ht="12.75" customHeight="1">
      <c r="A15" s="671"/>
      <c r="B15" s="929"/>
      <c r="C15" s="934"/>
      <c r="D15" s="934"/>
      <c r="E15" s="934"/>
      <c r="F15" s="934"/>
      <c r="G15" s="934"/>
      <c r="H15" s="934"/>
      <c r="I15" s="934"/>
      <c r="J15" s="934"/>
      <c r="K15" s="934"/>
      <c r="L15" s="934"/>
      <c r="M15" s="934"/>
      <c r="N15" s="934"/>
      <c r="O15" s="934"/>
      <c r="P15" s="935"/>
      <c r="Q15" s="934"/>
      <c r="R15" s="934"/>
      <c r="S15" s="934"/>
      <c r="T15" s="936"/>
      <c r="U15" s="936"/>
      <c r="V15" s="936"/>
      <c r="W15" s="936"/>
      <c r="X15" s="936"/>
      <c r="Y15" s="936"/>
      <c r="Z15" s="936"/>
      <c r="AA15" s="936"/>
      <c r="AB15" s="936"/>
      <c r="AC15" s="936"/>
      <c r="AD15" s="936"/>
      <c r="AE15" s="936"/>
      <c r="AF15" s="936"/>
      <c r="AG15" s="936"/>
      <c r="AH15" s="936"/>
      <c r="AI15" s="936"/>
      <c r="AJ15" s="936"/>
      <c r="AK15" s="936"/>
      <c r="AL15" s="937"/>
    </row>
    <row r="16" spans="1:38" s="108" customFormat="1" ht="12.75" customHeight="1">
      <c r="A16" s="671" t="s">
        <v>20</v>
      </c>
      <c r="B16" s="929">
        <v>33678907</v>
      </c>
      <c r="C16" s="934">
        <v>32348727</v>
      </c>
      <c r="D16" s="934">
        <f>SUM(B16-C16)</f>
        <v>1330180</v>
      </c>
      <c r="E16" s="934">
        <v>183827</v>
      </c>
      <c r="F16" s="934">
        <f>SUM(D16-E16)</f>
        <v>1146353</v>
      </c>
      <c r="G16" s="934">
        <v>16572551</v>
      </c>
      <c r="H16" s="934">
        <v>387365</v>
      </c>
      <c r="I16" s="934">
        <v>5150</v>
      </c>
      <c r="J16" s="934">
        <v>253675</v>
      </c>
      <c r="K16" s="934">
        <v>3232184</v>
      </c>
      <c r="L16" s="934">
        <v>29709</v>
      </c>
      <c r="M16" s="934">
        <v>137713</v>
      </c>
      <c r="N16" s="934">
        <v>591894</v>
      </c>
      <c r="O16" s="935">
        <v>155418</v>
      </c>
      <c r="P16" s="934">
        <v>4721878</v>
      </c>
      <c r="Q16" s="934">
        <v>0</v>
      </c>
      <c r="R16" s="934">
        <v>1653912</v>
      </c>
      <c r="S16" s="934">
        <v>227827</v>
      </c>
      <c r="T16" s="934">
        <v>137193</v>
      </c>
      <c r="U16" s="934">
        <v>0</v>
      </c>
      <c r="V16" s="936">
        <v>1061336</v>
      </c>
      <c r="W16" s="936">
        <v>1591404</v>
      </c>
      <c r="X16" s="936">
        <v>2919700</v>
      </c>
      <c r="Y16" s="936">
        <v>410615</v>
      </c>
      <c r="Z16" s="936">
        <v>5032815</v>
      </c>
      <c r="AA16" s="936">
        <v>4907016</v>
      </c>
      <c r="AB16" s="936">
        <v>2745199</v>
      </c>
      <c r="AC16" s="936">
        <v>338964</v>
      </c>
      <c r="AD16" s="936">
        <v>1781842</v>
      </c>
      <c r="AE16" s="936">
        <v>1318757</v>
      </c>
      <c r="AF16" s="936">
        <v>5666224</v>
      </c>
      <c r="AG16" s="936">
        <v>1125815</v>
      </c>
      <c r="AH16" s="936">
        <v>7313999</v>
      </c>
      <c r="AI16" s="936">
        <v>45421</v>
      </c>
      <c r="AJ16" s="936">
        <v>1662060</v>
      </c>
      <c r="AK16" s="936">
        <v>0</v>
      </c>
      <c r="AL16" s="937">
        <v>0</v>
      </c>
    </row>
    <row r="17" spans="1:38" s="108" customFormat="1" ht="12.75" customHeight="1">
      <c r="A17" s="671" t="s">
        <v>21</v>
      </c>
      <c r="B17" s="929">
        <v>12931791</v>
      </c>
      <c r="C17" s="934">
        <v>12792152</v>
      </c>
      <c r="D17" s="934">
        <f>SUM(B17-C17)</f>
        <v>139639</v>
      </c>
      <c r="E17" s="934">
        <v>5230</v>
      </c>
      <c r="F17" s="934">
        <f>SUM(D17-E17)</f>
        <v>134409</v>
      </c>
      <c r="G17" s="934">
        <v>4464052</v>
      </c>
      <c r="H17" s="934">
        <v>160037</v>
      </c>
      <c r="I17" s="934">
        <v>0</v>
      </c>
      <c r="J17" s="934">
        <v>112552</v>
      </c>
      <c r="K17" s="934">
        <v>3579075</v>
      </c>
      <c r="L17" s="934">
        <v>16353</v>
      </c>
      <c r="M17" s="934">
        <v>169984</v>
      </c>
      <c r="N17" s="934">
        <v>202701</v>
      </c>
      <c r="O17" s="935">
        <v>47183</v>
      </c>
      <c r="P17" s="934">
        <v>2346516</v>
      </c>
      <c r="Q17" s="934">
        <v>0</v>
      </c>
      <c r="R17" s="934">
        <v>710108</v>
      </c>
      <c r="S17" s="934">
        <v>42758</v>
      </c>
      <c r="T17" s="934">
        <v>6250</v>
      </c>
      <c r="U17" s="934">
        <v>211200</v>
      </c>
      <c r="V17" s="936">
        <v>0</v>
      </c>
      <c r="W17" s="936">
        <v>252222</v>
      </c>
      <c r="X17" s="936">
        <v>610800</v>
      </c>
      <c r="Y17" s="936">
        <v>177393</v>
      </c>
      <c r="Z17" s="936">
        <v>1646194</v>
      </c>
      <c r="AA17" s="936">
        <v>2874394</v>
      </c>
      <c r="AB17" s="936">
        <v>937879</v>
      </c>
      <c r="AC17" s="936">
        <v>90624</v>
      </c>
      <c r="AD17" s="936">
        <v>650644</v>
      </c>
      <c r="AE17" s="936">
        <v>294165</v>
      </c>
      <c r="AF17" s="936">
        <v>1980045</v>
      </c>
      <c r="AG17" s="936">
        <v>501557</v>
      </c>
      <c r="AH17" s="936">
        <v>2054610</v>
      </c>
      <c r="AI17" s="936">
        <v>53301</v>
      </c>
      <c r="AJ17" s="936">
        <v>781680</v>
      </c>
      <c r="AK17" s="936">
        <v>0</v>
      </c>
      <c r="AL17" s="937">
        <v>749666</v>
      </c>
    </row>
    <row r="18" spans="1:38" s="108" customFormat="1" ht="12.75" customHeight="1">
      <c r="A18" s="671" t="s">
        <v>23</v>
      </c>
      <c r="B18" s="929">
        <v>16806285</v>
      </c>
      <c r="C18" s="934">
        <v>16270828</v>
      </c>
      <c r="D18" s="934">
        <f>SUM(B18-C18)</f>
        <v>535457</v>
      </c>
      <c r="E18" s="934">
        <v>0</v>
      </c>
      <c r="F18" s="934">
        <f>SUM(D18-E18)</f>
        <v>535457</v>
      </c>
      <c r="G18" s="934">
        <v>5289763</v>
      </c>
      <c r="H18" s="934">
        <v>195049</v>
      </c>
      <c r="I18" s="934">
        <v>8475</v>
      </c>
      <c r="J18" s="934">
        <v>120756</v>
      </c>
      <c r="K18" s="934">
        <v>3004102</v>
      </c>
      <c r="L18" s="934">
        <v>12241</v>
      </c>
      <c r="M18" s="934">
        <v>124279</v>
      </c>
      <c r="N18" s="934">
        <v>195258</v>
      </c>
      <c r="O18" s="935">
        <v>83712</v>
      </c>
      <c r="P18" s="934">
        <v>2298831</v>
      </c>
      <c r="Q18" s="934">
        <v>0</v>
      </c>
      <c r="R18" s="934">
        <v>1149610</v>
      </c>
      <c r="S18" s="934">
        <v>163294</v>
      </c>
      <c r="T18" s="934">
        <v>43359</v>
      </c>
      <c r="U18" s="934">
        <v>554560</v>
      </c>
      <c r="V18" s="936">
        <v>374565</v>
      </c>
      <c r="W18" s="936">
        <v>1183531</v>
      </c>
      <c r="X18" s="936">
        <v>2004900</v>
      </c>
      <c r="Y18" s="936">
        <v>199391</v>
      </c>
      <c r="Z18" s="936">
        <v>2686753</v>
      </c>
      <c r="AA18" s="936">
        <v>2636157</v>
      </c>
      <c r="AB18" s="936">
        <v>1758064</v>
      </c>
      <c r="AC18" s="936">
        <v>135539</v>
      </c>
      <c r="AD18" s="936">
        <v>1191190</v>
      </c>
      <c r="AE18" s="936">
        <v>487192</v>
      </c>
      <c r="AF18" s="936">
        <v>2576920</v>
      </c>
      <c r="AG18" s="936">
        <v>586558</v>
      </c>
      <c r="AH18" s="936">
        <v>3056936</v>
      </c>
      <c r="AI18" s="936">
        <v>119968</v>
      </c>
      <c r="AJ18" s="936">
        <v>836160</v>
      </c>
      <c r="AK18" s="936">
        <v>0</v>
      </c>
      <c r="AL18" s="937">
        <v>0</v>
      </c>
    </row>
    <row r="19" spans="1:38" s="108" customFormat="1" ht="12.75" customHeight="1">
      <c r="A19" s="671" t="s">
        <v>25</v>
      </c>
      <c r="B19" s="929">
        <v>16852277</v>
      </c>
      <c r="C19" s="934">
        <v>16458501</v>
      </c>
      <c r="D19" s="934">
        <f>SUM(B19-C19)</f>
        <v>393776</v>
      </c>
      <c r="E19" s="934">
        <v>48259</v>
      </c>
      <c r="F19" s="934">
        <f>SUM(D19-E19)</f>
        <v>345517</v>
      </c>
      <c r="G19" s="934">
        <v>7287038</v>
      </c>
      <c r="H19" s="934">
        <v>212699</v>
      </c>
      <c r="I19" s="934">
        <v>7034</v>
      </c>
      <c r="J19" s="934">
        <v>127886</v>
      </c>
      <c r="K19" s="934">
        <v>2168814</v>
      </c>
      <c r="L19" s="934">
        <v>14262</v>
      </c>
      <c r="M19" s="934">
        <v>172830</v>
      </c>
      <c r="N19" s="934">
        <v>221051</v>
      </c>
      <c r="O19" s="935">
        <v>227569</v>
      </c>
      <c r="P19" s="934">
        <v>2612922</v>
      </c>
      <c r="Q19" s="934">
        <v>0</v>
      </c>
      <c r="R19" s="934">
        <v>682201</v>
      </c>
      <c r="S19" s="934">
        <v>138508</v>
      </c>
      <c r="T19" s="934">
        <v>17438</v>
      </c>
      <c r="U19" s="934">
        <v>0</v>
      </c>
      <c r="V19" s="936">
        <v>266203</v>
      </c>
      <c r="W19" s="936">
        <v>728822</v>
      </c>
      <c r="X19" s="936">
        <v>1967000</v>
      </c>
      <c r="Y19" s="936">
        <v>227494</v>
      </c>
      <c r="Z19" s="936">
        <v>1679709</v>
      </c>
      <c r="AA19" s="936">
        <v>2746220</v>
      </c>
      <c r="AB19" s="936">
        <v>1434374</v>
      </c>
      <c r="AC19" s="936">
        <v>392506</v>
      </c>
      <c r="AD19" s="936">
        <v>712525</v>
      </c>
      <c r="AE19" s="936">
        <v>473515</v>
      </c>
      <c r="AF19" s="936">
        <v>2844325</v>
      </c>
      <c r="AG19" s="936">
        <v>638191</v>
      </c>
      <c r="AH19" s="936">
        <v>4398285</v>
      </c>
      <c r="AI19" s="936">
        <v>42244</v>
      </c>
      <c r="AJ19" s="936">
        <v>828425</v>
      </c>
      <c r="AK19" s="936">
        <v>40688</v>
      </c>
      <c r="AL19" s="937">
        <v>0</v>
      </c>
    </row>
    <row r="20" spans="1:38" s="108" customFormat="1" ht="12.75" customHeight="1">
      <c r="A20" s="671"/>
      <c r="B20" s="929"/>
      <c r="C20" s="934"/>
      <c r="D20" s="934"/>
      <c r="E20" s="934"/>
      <c r="F20" s="934"/>
      <c r="G20" s="934"/>
      <c r="H20" s="934"/>
      <c r="I20" s="934"/>
      <c r="J20" s="934"/>
      <c r="K20" s="934"/>
      <c r="L20" s="934"/>
      <c r="M20" s="934"/>
      <c r="N20" s="934"/>
      <c r="O20" s="934"/>
      <c r="P20" s="935"/>
      <c r="Q20" s="934"/>
      <c r="R20" s="934"/>
      <c r="S20" s="934"/>
      <c r="T20" s="934"/>
      <c r="U20" s="934"/>
      <c r="V20" s="936"/>
      <c r="W20" s="936"/>
      <c r="X20" s="936"/>
      <c r="Y20" s="936"/>
      <c r="Z20" s="936"/>
      <c r="AA20" s="936"/>
      <c r="AB20" s="936"/>
      <c r="AC20" s="936"/>
      <c r="AD20" s="936"/>
      <c r="AE20" s="936"/>
      <c r="AF20" s="936"/>
      <c r="AG20" s="936"/>
      <c r="AH20" s="936"/>
      <c r="AI20" s="936"/>
      <c r="AJ20" s="936"/>
      <c r="AK20" s="936"/>
      <c r="AL20" s="937"/>
    </row>
    <row r="21" spans="1:38" s="108" customFormat="1" ht="12.75" customHeight="1">
      <c r="A21" s="671" t="s">
        <v>27</v>
      </c>
      <c r="B21" s="929">
        <v>7783539</v>
      </c>
      <c r="C21" s="934">
        <v>7339165</v>
      </c>
      <c r="D21" s="934">
        <f>SUM(B21-C21)</f>
        <v>444374</v>
      </c>
      <c r="E21" s="934">
        <v>0</v>
      </c>
      <c r="F21" s="934">
        <f>SUM(D21-E21)</f>
        <v>444374</v>
      </c>
      <c r="G21" s="934">
        <v>2055702</v>
      </c>
      <c r="H21" s="934">
        <v>78547</v>
      </c>
      <c r="I21" s="934">
        <v>0</v>
      </c>
      <c r="J21" s="934">
        <v>52419</v>
      </c>
      <c r="K21" s="934">
        <v>1860693</v>
      </c>
      <c r="L21" s="934">
        <v>4520</v>
      </c>
      <c r="M21" s="934">
        <v>38044</v>
      </c>
      <c r="N21" s="934">
        <v>117995</v>
      </c>
      <c r="O21" s="934">
        <v>30869</v>
      </c>
      <c r="P21" s="934">
        <v>1258316</v>
      </c>
      <c r="Q21" s="934">
        <v>0</v>
      </c>
      <c r="R21" s="745">
        <v>585806</v>
      </c>
      <c r="S21" s="934">
        <v>67945</v>
      </c>
      <c r="T21" s="934">
        <v>4650</v>
      </c>
      <c r="U21" s="934">
        <v>270000</v>
      </c>
      <c r="V21" s="936">
        <v>285976</v>
      </c>
      <c r="W21" s="936">
        <v>151157</v>
      </c>
      <c r="X21" s="936">
        <v>920900</v>
      </c>
      <c r="Y21" s="936">
        <v>126833</v>
      </c>
      <c r="Z21" s="936">
        <v>962271</v>
      </c>
      <c r="AA21" s="936">
        <v>1328263</v>
      </c>
      <c r="AB21" s="936">
        <v>479793</v>
      </c>
      <c r="AC21" s="936">
        <v>68948</v>
      </c>
      <c r="AD21" s="936">
        <v>681600</v>
      </c>
      <c r="AE21" s="936">
        <v>144923</v>
      </c>
      <c r="AF21" s="936">
        <v>696848</v>
      </c>
      <c r="AG21" s="936">
        <v>222448</v>
      </c>
      <c r="AH21" s="936">
        <v>2233794</v>
      </c>
      <c r="AI21" s="936">
        <v>40753</v>
      </c>
      <c r="AJ21" s="936">
        <v>352691</v>
      </c>
      <c r="AK21" s="936">
        <v>0</v>
      </c>
      <c r="AL21" s="937">
        <v>0</v>
      </c>
    </row>
    <row r="22" spans="1:38" s="108" customFormat="1" ht="12.75" customHeight="1">
      <c r="A22" s="671" t="s">
        <v>29</v>
      </c>
      <c r="B22" s="929">
        <v>6500750</v>
      </c>
      <c r="C22" s="934">
        <v>6375576</v>
      </c>
      <c r="D22" s="934">
        <f>SUM(B22-C22)</f>
        <v>125174</v>
      </c>
      <c r="E22" s="934">
        <v>0</v>
      </c>
      <c r="F22" s="934">
        <f>SUM(D22-E22)</f>
        <v>125174</v>
      </c>
      <c r="G22" s="934">
        <v>1912100</v>
      </c>
      <c r="H22" s="934">
        <v>67598</v>
      </c>
      <c r="I22" s="934">
        <v>0</v>
      </c>
      <c r="J22" s="934">
        <v>44984</v>
      </c>
      <c r="K22" s="934">
        <v>1678773</v>
      </c>
      <c r="L22" s="934">
        <v>4683</v>
      </c>
      <c r="M22" s="934">
        <v>21071</v>
      </c>
      <c r="N22" s="934">
        <v>114390</v>
      </c>
      <c r="O22" s="934">
        <v>15670</v>
      </c>
      <c r="P22" s="934">
        <v>935713</v>
      </c>
      <c r="Q22" s="934">
        <v>0</v>
      </c>
      <c r="R22" s="745">
        <v>492717</v>
      </c>
      <c r="S22" s="934">
        <v>35832</v>
      </c>
      <c r="T22" s="934">
        <v>3400</v>
      </c>
      <c r="U22" s="934">
        <v>35900</v>
      </c>
      <c r="V22" s="936">
        <v>23403</v>
      </c>
      <c r="W22" s="936">
        <v>153716</v>
      </c>
      <c r="X22" s="936">
        <v>960800</v>
      </c>
      <c r="Y22" s="936">
        <v>132307</v>
      </c>
      <c r="Z22" s="936">
        <v>1040490</v>
      </c>
      <c r="AA22" s="936">
        <v>1054873</v>
      </c>
      <c r="AB22" s="936">
        <v>423130</v>
      </c>
      <c r="AC22" s="936">
        <v>19777</v>
      </c>
      <c r="AD22" s="936">
        <v>574197</v>
      </c>
      <c r="AE22" s="936">
        <v>141710</v>
      </c>
      <c r="AF22" s="936">
        <v>1157738</v>
      </c>
      <c r="AG22" s="936">
        <v>233477</v>
      </c>
      <c r="AH22" s="936">
        <v>1113129</v>
      </c>
      <c r="AI22" s="936">
        <v>23369</v>
      </c>
      <c r="AJ22" s="936">
        <v>461379</v>
      </c>
      <c r="AK22" s="936">
        <v>0</v>
      </c>
      <c r="AL22" s="937">
        <v>0</v>
      </c>
    </row>
    <row r="23" spans="1:38" s="108" customFormat="1" ht="12.75" customHeight="1">
      <c r="A23" s="671" t="s">
        <v>31</v>
      </c>
      <c r="B23" s="929">
        <v>6928919</v>
      </c>
      <c r="C23" s="934">
        <v>6821343</v>
      </c>
      <c r="D23" s="934">
        <f>SUM(B23-C23)</f>
        <v>107576</v>
      </c>
      <c r="E23" s="934">
        <v>5869</v>
      </c>
      <c r="F23" s="934">
        <f>SUM(D23-E23)</f>
        <v>101707</v>
      </c>
      <c r="G23" s="934">
        <v>1640682</v>
      </c>
      <c r="H23" s="934">
        <v>71398</v>
      </c>
      <c r="I23" s="934">
        <v>11187</v>
      </c>
      <c r="J23" s="934">
        <v>45590</v>
      </c>
      <c r="K23" s="934">
        <v>1580141</v>
      </c>
      <c r="L23" s="934">
        <v>3903</v>
      </c>
      <c r="M23" s="934">
        <v>4170</v>
      </c>
      <c r="N23" s="934">
        <v>121882</v>
      </c>
      <c r="O23" s="934">
        <v>18643</v>
      </c>
      <c r="P23" s="934">
        <v>995078</v>
      </c>
      <c r="Q23" s="934">
        <v>0</v>
      </c>
      <c r="R23" s="745">
        <v>522751</v>
      </c>
      <c r="S23" s="934">
        <v>48735</v>
      </c>
      <c r="T23" s="934">
        <v>1450</v>
      </c>
      <c r="U23" s="934">
        <v>0</v>
      </c>
      <c r="V23" s="936">
        <v>30009</v>
      </c>
      <c r="W23" s="936">
        <v>1362000</v>
      </c>
      <c r="X23" s="936">
        <v>471300</v>
      </c>
      <c r="Y23" s="936">
        <v>140866</v>
      </c>
      <c r="Z23" s="936">
        <v>858866</v>
      </c>
      <c r="AA23" s="936">
        <v>1151658</v>
      </c>
      <c r="AB23" s="936">
        <v>695679</v>
      </c>
      <c r="AC23" s="936">
        <v>196546</v>
      </c>
      <c r="AD23" s="936">
        <v>594133</v>
      </c>
      <c r="AE23" s="936">
        <v>329929</v>
      </c>
      <c r="AF23" s="936">
        <v>1113005</v>
      </c>
      <c r="AG23" s="936">
        <v>352207</v>
      </c>
      <c r="AH23" s="936">
        <v>1040604</v>
      </c>
      <c r="AI23" s="936">
        <v>7373</v>
      </c>
      <c r="AJ23" s="936">
        <v>340142</v>
      </c>
      <c r="AK23" s="936">
        <v>335</v>
      </c>
      <c r="AL23" s="937">
        <v>0</v>
      </c>
    </row>
    <row r="24" spans="1:38" s="108" customFormat="1" ht="13.5" customHeight="1">
      <c r="A24" s="671" t="s">
        <v>32</v>
      </c>
      <c r="B24" s="929">
        <v>6231948</v>
      </c>
      <c r="C24" s="934">
        <v>6078401</v>
      </c>
      <c r="D24" s="934">
        <f>SUM(B24-C24)</f>
        <v>153547</v>
      </c>
      <c r="E24" s="934">
        <v>0</v>
      </c>
      <c r="F24" s="934">
        <f>SUM(D24-E24)</f>
        <v>153547</v>
      </c>
      <c r="G24" s="934">
        <v>1187000</v>
      </c>
      <c r="H24" s="934">
        <v>61063</v>
      </c>
      <c r="I24" s="934">
        <v>0</v>
      </c>
      <c r="J24" s="934">
        <v>39612</v>
      </c>
      <c r="K24" s="934">
        <v>1756089</v>
      </c>
      <c r="L24" s="934">
        <v>2709</v>
      </c>
      <c r="M24" s="934">
        <v>56151</v>
      </c>
      <c r="N24" s="934">
        <v>100170</v>
      </c>
      <c r="O24" s="934">
        <v>18138</v>
      </c>
      <c r="P24" s="934">
        <v>796455</v>
      </c>
      <c r="Q24" s="934">
        <v>1210</v>
      </c>
      <c r="R24" s="935">
        <v>470245</v>
      </c>
      <c r="S24" s="934">
        <v>17438</v>
      </c>
      <c r="T24" s="934">
        <v>25187</v>
      </c>
      <c r="U24" s="934">
        <v>62160</v>
      </c>
      <c r="V24" s="936">
        <v>176224</v>
      </c>
      <c r="W24" s="936">
        <v>158397</v>
      </c>
      <c r="X24" s="936">
        <v>1303700</v>
      </c>
      <c r="Y24" s="936">
        <v>105323</v>
      </c>
      <c r="Z24" s="936">
        <v>1657828</v>
      </c>
      <c r="AA24" s="936">
        <v>948990</v>
      </c>
      <c r="AB24" s="936">
        <v>228477</v>
      </c>
      <c r="AC24" s="936">
        <v>146378</v>
      </c>
      <c r="AD24" s="936">
        <v>562081</v>
      </c>
      <c r="AE24" s="936">
        <v>180643</v>
      </c>
      <c r="AF24" s="936">
        <v>847717</v>
      </c>
      <c r="AG24" s="936">
        <v>299690</v>
      </c>
      <c r="AH24" s="936">
        <v>538080</v>
      </c>
      <c r="AI24" s="936">
        <v>169820</v>
      </c>
      <c r="AJ24" s="936">
        <v>393374</v>
      </c>
      <c r="AK24" s="936">
        <v>0</v>
      </c>
      <c r="AL24" s="937">
        <v>0</v>
      </c>
    </row>
    <row r="25" spans="1:38" s="108" customFormat="1" ht="13.5" customHeight="1">
      <c r="A25" s="671"/>
      <c r="B25" s="929"/>
      <c r="C25" s="934"/>
      <c r="D25" s="934"/>
      <c r="E25" s="934"/>
      <c r="F25" s="934"/>
      <c r="G25" s="934"/>
      <c r="H25" s="934"/>
      <c r="I25" s="934"/>
      <c r="J25" s="934"/>
      <c r="K25" s="934"/>
      <c r="L25" s="934"/>
      <c r="M25" s="934"/>
      <c r="N25" s="934"/>
      <c r="O25" s="934"/>
      <c r="P25" s="935"/>
      <c r="Q25" s="934"/>
      <c r="R25" s="934"/>
      <c r="S25" s="934"/>
      <c r="T25" s="934"/>
      <c r="U25" s="934"/>
      <c r="V25" s="936"/>
      <c r="W25" s="936"/>
      <c r="X25" s="936"/>
      <c r="Y25" s="936"/>
      <c r="Z25" s="936"/>
      <c r="AA25" s="936"/>
      <c r="AB25" s="936"/>
      <c r="AC25" s="936"/>
      <c r="AD25" s="936"/>
      <c r="AE25" s="936"/>
      <c r="AF25" s="936"/>
      <c r="AG25" s="936"/>
      <c r="AH25" s="936"/>
      <c r="AI25" s="936"/>
      <c r="AJ25" s="936"/>
      <c r="AK25" s="936"/>
      <c r="AL25" s="937"/>
    </row>
    <row r="26" spans="1:38" s="108" customFormat="1" ht="12.75" customHeight="1">
      <c r="A26" s="671" t="s">
        <v>35</v>
      </c>
      <c r="B26" s="929">
        <v>7900073</v>
      </c>
      <c r="C26" s="934">
        <v>7845594</v>
      </c>
      <c r="D26" s="934">
        <f>SUM(B26-C26)</f>
        <v>54479</v>
      </c>
      <c r="E26" s="934">
        <v>0</v>
      </c>
      <c r="F26" s="934">
        <f>SUM(D26-E26)</f>
        <v>54479</v>
      </c>
      <c r="G26" s="934">
        <v>1617471</v>
      </c>
      <c r="H26" s="934">
        <v>91413</v>
      </c>
      <c r="I26" s="934">
        <v>0</v>
      </c>
      <c r="J26" s="934">
        <v>50381</v>
      </c>
      <c r="K26" s="934">
        <v>1657374</v>
      </c>
      <c r="L26" s="934">
        <v>3064</v>
      </c>
      <c r="M26" s="934">
        <v>41490</v>
      </c>
      <c r="N26" s="934">
        <v>139411</v>
      </c>
      <c r="O26" s="934">
        <v>14536</v>
      </c>
      <c r="P26" s="934">
        <v>1333447</v>
      </c>
      <c r="Q26" s="745">
        <v>0</v>
      </c>
      <c r="R26" s="934">
        <v>549116</v>
      </c>
      <c r="S26" s="934">
        <v>102178</v>
      </c>
      <c r="T26" s="934">
        <v>4475</v>
      </c>
      <c r="U26" s="934">
        <v>0</v>
      </c>
      <c r="V26" s="936">
        <v>283731</v>
      </c>
      <c r="W26" s="936">
        <v>395186</v>
      </c>
      <c r="X26" s="936">
        <v>1616800</v>
      </c>
      <c r="Y26" s="936">
        <v>118707</v>
      </c>
      <c r="Z26" s="936">
        <v>803138</v>
      </c>
      <c r="AA26" s="936">
        <v>1097878</v>
      </c>
      <c r="AB26" s="936">
        <v>472085</v>
      </c>
      <c r="AC26" s="936">
        <v>284780</v>
      </c>
      <c r="AD26" s="936">
        <v>653016</v>
      </c>
      <c r="AE26" s="936">
        <v>376347</v>
      </c>
      <c r="AF26" s="936">
        <v>1450869</v>
      </c>
      <c r="AG26" s="936">
        <v>229864</v>
      </c>
      <c r="AH26" s="936">
        <v>2022468</v>
      </c>
      <c r="AI26" s="936">
        <v>224</v>
      </c>
      <c r="AJ26" s="936">
        <v>336218</v>
      </c>
      <c r="AK26" s="936">
        <v>0</v>
      </c>
      <c r="AL26" s="937">
        <v>0</v>
      </c>
    </row>
    <row r="27" spans="1:38" s="108" customFormat="1" ht="12.75" customHeight="1">
      <c r="A27" s="671" t="s">
        <v>37</v>
      </c>
      <c r="B27" s="929">
        <v>8888808</v>
      </c>
      <c r="C27" s="934">
        <v>8615607</v>
      </c>
      <c r="D27" s="934">
        <f>SUM(B27-C27)</f>
        <v>273201</v>
      </c>
      <c r="E27" s="934">
        <v>1781</v>
      </c>
      <c r="F27" s="934">
        <f>SUM(D27-E27)</f>
        <v>271420</v>
      </c>
      <c r="G27" s="934">
        <v>2985362</v>
      </c>
      <c r="H27" s="934">
        <v>98684</v>
      </c>
      <c r="I27" s="934">
        <v>11824</v>
      </c>
      <c r="J27" s="934">
        <v>71606</v>
      </c>
      <c r="K27" s="934">
        <v>1618098</v>
      </c>
      <c r="L27" s="934">
        <v>6400</v>
      </c>
      <c r="M27" s="934">
        <v>0</v>
      </c>
      <c r="N27" s="934">
        <v>127775</v>
      </c>
      <c r="O27" s="934">
        <v>23699</v>
      </c>
      <c r="P27" s="934">
        <v>1480034</v>
      </c>
      <c r="Q27" s="745">
        <v>0</v>
      </c>
      <c r="R27" s="934">
        <v>547445</v>
      </c>
      <c r="S27" s="934">
        <v>76944</v>
      </c>
      <c r="T27" s="934">
        <v>8127</v>
      </c>
      <c r="U27" s="934">
        <v>80000</v>
      </c>
      <c r="V27" s="936">
        <v>305925</v>
      </c>
      <c r="W27" s="936">
        <v>264585</v>
      </c>
      <c r="X27" s="936">
        <v>1182300</v>
      </c>
      <c r="Y27" s="936">
        <v>129044</v>
      </c>
      <c r="Z27" s="936">
        <v>1064302</v>
      </c>
      <c r="AA27" s="936">
        <v>1110434</v>
      </c>
      <c r="AB27" s="936">
        <v>646519</v>
      </c>
      <c r="AC27" s="936">
        <v>4202</v>
      </c>
      <c r="AD27" s="936">
        <v>690936</v>
      </c>
      <c r="AE27" s="936">
        <v>154981</v>
      </c>
      <c r="AF27" s="936">
        <v>2445173</v>
      </c>
      <c r="AG27" s="936">
        <v>288548</v>
      </c>
      <c r="AH27" s="936">
        <v>1512058</v>
      </c>
      <c r="AI27" s="936">
        <v>3381</v>
      </c>
      <c r="AJ27" s="936">
        <v>566029</v>
      </c>
      <c r="AK27" s="936">
        <v>0</v>
      </c>
      <c r="AL27" s="937">
        <v>0</v>
      </c>
    </row>
    <row r="28" spans="1:38" s="108" customFormat="1" ht="12.75" customHeight="1">
      <c r="A28" s="671" t="s">
        <v>39</v>
      </c>
      <c r="B28" s="929">
        <v>6786926</v>
      </c>
      <c r="C28" s="934">
        <v>6381697</v>
      </c>
      <c r="D28" s="934">
        <f>SUM(B28-C28)</f>
        <v>405229</v>
      </c>
      <c r="E28" s="934">
        <v>129</v>
      </c>
      <c r="F28" s="934">
        <f>SUM(D28-E28)</f>
        <v>405100</v>
      </c>
      <c r="G28" s="934">
        <v>1934983</v>
      </c>
      <c r="H28" s="934">
        <v>101907</v>
      </c>
      <c r="I28" s="934">
        <v>0</v>
      </c>
      <c r="J28" s="934">
        <v>59249</v>
      </c>
      <c r="K28" s="934">
        <v>1705457</v>
      </c>
      <c r="L28" s="934">
        <v>4521</v>
      </c>
      <c r="M28" s="934">
        <v>57150</v>
      </c>
      <c r="N28" s="934">
        <v>119615</v>
      </c>
      <c r="O28" s="934">
        <v>17099</v>
      </c>
      <c r="P28" s="934">
        <v>945187</v>
      </c>
      <c r="Q28" s="745">
        <v>38922</v>
      </c>
      <c r="R28" s="934">
        <v>552064</v>
      </c>
      <c r="S28" s="934">
        <v>56500</v>
      </c>
      <c r="T28" s="934">
        <v>56831</v>
      </c>
      <c r="U28" s="934">
        <v>0</v>
      </c>
      <c r="V28" s="936">
        <v>261435</v>
      </c>
      <c r="W28" s="936">
        <v>330306</v>
      </c>
      <c r="X28" s="936">
        <v>545700</v>
      </c>
      <c r="Y28" s="936">
        <v>121094</v>
      </c>
      <c r="Z28" s="936">
        <v>909774</v>
      </c>
      <c r="AA28" s="936">
        <v>919719</v>
      </c>
      <c r="AB28" s="936">
        <v>398445</v>
      </c>
      <c r="AC28" s="936">
        <v>4583</v>
      </c>
      <c r="AD28" s="936">
        <v>702574</v>
      </c>
      <c r="AE28" s="936">
        <v>103317</v>
      </c>
      <c r="AF28" s="936">
        <v>1376219</v>
      </c>
      <c r="AG28" s="936">
        <v>245309</v>
      </c>
      <c r="AH28" s="936">
        <v>1182376</v>
      </c>
      <c r="AI28" s="936">
        <v>7356</v>
      </c>
      <c r="AJ28" s="936">
        <v>410931</v>
      </c>
      <c r="AK28" s="936">
        <v>0</v>
      </c>
      <c r="AL28" s="937">
        <v>0</v>
      </c>
    </row>
    <row r="29" spans="1:38" s="108" customFormat="1" ht="12.75" customHeight="1">
      <c r="A29" s="671" t="s">
        <v>41</v>
      </c>
      <c r="B29" s="929">
        <v>5768415</v>
      </c>
      <c r="C29" s="934">
        <v>5626877</v>
      </c>
      <c r="D29" s="934">
        <f>SUM(B29-C29)</f>
        <v>141538</v>
      </c>
      <c r="E29" s="934">
        <v>3578</v>
      </c>
      <c r="F29" s="934">
        <f>SUM(D29-E29)</f>
        <v>137960</v>
      </c>
      <c r="G29" s="934">
        <v>716362</v>
      </c>
      <c r="H29" s="934">
        <v>81535</v>
      </c>
      <c r="I29" s="934">
        <v>0</v>
      </c>
      <c r="J29" s="934">
        <v>53629</v>
      </c>
      <c r="K29" s="934">
        <v>2145080</v>
      </c>
      <c r="L29" s="934">
        <v>2819</v>
      </c>
      <c r="M29" s="934">
        <v>274056</v>
      </c>
      <c r="N29" s="934">
        <v>94995</v>
      </c>
      <c r="O29" s="934">
        <v>14854</v>
      </c>
      <c r="P29" s="934">
        <v>719482</v>
      </c>
      <c r="Q29" s="745">
        <v>0</v>
      </c>
      <c r="R29" s="934">
        <v>616537</v>
      </c>
      <c r="S29" s="934">
        <v>49693</v>
      </c>
      <c r="T29" s="934">
        <v>14296</v>
      </c>
      <c r="U29" s="934">
        <v>79179</v>
      </c>
      <c r="V29" s="936">
        <v>168486</v>
      </c>
      <c r="W29" s="936">
        <v>113212</v>
      </c>
      <c r="X29" s="936">
        <v>624200</v>
      </c>
      <c r="Y29" s="936">
        <v>97825</v>
      </c>
      <c r="Z29" s="936">
        <v>768393</v>
      </c>
      <c r="AA29" s="936">
        <v>1103648</v>
      </c>
      <c r="AB29" s="936">
        <v>424163</v>
      </c>
      <c r="AC29" s="936">
        <v>6340</v>
      </c>
      <c r="AD29" s="936">
        <v>832647</v>
      </c>
      <c r="AE29" s="936">
        <v>159171</v>
      </c>
      <c r="AF29" s="936">
        <v>1066912</v>
      </c>
      <c r="AG29" s="936">
        <v>232335</v>
      </c>
      <c r="AH29" s="936">
        <v>462441</v>
      </c>
      <c r="AI29" s="936">
        <v>101548</v>
      </c>
      <c r="AJ29" s="936">
        <v>371454</v>
      </c>
      <c r="AK29" s="936">
        <v>0</v>
      </c>
      <c r="AL29" s="937">
        <v>0</v>
      </c>
    </row>
    <row r="30" spans="1:38" s="108" customFormat="1" ht="12.75" customHeight="1">
      <c r="A30" s="671" t="s">
        <v>43</v>
      </c>
      <c r="B30" s="929">
        <v>6485671</v>
      </c>
      <c r="C30" s="934">
        <v>6350818</v>
      </c>
      <c r="D30" s="934">
        <f>SUM(B30-C30)</f>
        <v>134853</v>
      </c>
      <c r="E30" s="934">
        <v>0</v>
      </c>
      <c r="F30" s="934">
        <f>SUM(D30-E30)</f>
        <v>134853</v>
      </c>
      <c r="G30" s="934">
        <v>1439359</v>
      </c>
      <c r="H30" s="934">
        <v>85527</v>
      </c>
      <c r="I30" s="934">
        <v>0</v>
      </c>
      <c r="J30" s="934">
        <v>56695</v>
      </c>
      <c r="K30" s="934">
        <v>2052089</v>
      </c>
      <c r="L30" s="934">
        <v>4904</v>
      </c>
      <c r="M30" s="934">
        <v>56452</v>
      </c>
      <c r="N30" s="934">
        <v>98980</v>
      </c>
      <c r="O30" s="934">
        <v>16709</v>
      </c>
      <c r="P30" s="934">
        <v>757707</v>
      </c>
      <c r="Q30" s="745">
        <v>0</v>
      </c>
      <c r="R30" s="934">
        <v>405935</v>
      </c>
      <c r="S30" s="934">
        <v>51769</v>
      </c>
      <c r="T30" s="934">
        <v>3621</v>
      </c>
      <c r="U30" s="934">
        <v>241458</v>
      </c>
      <c r="V30" s="936">
        <v>44772</v>
      </c>
      <c r="W30" s="936">
        <v>269794</v>
      </c>
      <c r="X30" s="936">
        <v>899900</v>
      </c>
      <c r="Y30" s="936">
        <v>116471</v>
      </c>
      <c r="Z30" s="936">
        <v>1332029</v>
      </c>
      <c r="AA30" s="936">
        <v>1118373</v>
      </c>
      <c r="AB30" s="936">
        <v>778692</v>
      </c>
      <c r="AC30" s="936">
        <v>21438</v>
      </c>
      <c r="AD30" s="936">
        <v>480650</v>
      </c>
      <c r="AE30" s="936">
        <v>142811</v>
      </c>
      <c r="AF30" s="936">
        <v>867035</v>
      </c>
      <c r="AG30" s="936">
        <v>205335</v>
      </c>
      <c r="AH30" s="936">
        <v>898214</v>
      </c>
      <c r="AI30" s="936">
        <v>20946</v>
      </c>
      <c r="AJ30" s="936">
        <v>368824</v>
      </c>
      <c r="AK30" s="936">
        <v>0</v>
      </c>
      <c r="AL30" s="937">
        <v>0</v>
      </c>
    </row>
    <row r="31" spans="1:38" s="108" customFormat="1" ht="12.75" customHeight="1">
      <c r="A31" s="671"/>
      <c r="B31" s="929"/>
      <c r="C31" s="934"/>
      <c r="D31" s="934"/>
      <c r="E31" s="934"/>
      <c r="F31" s="934"/>
      <c r="G31" s="934"/>
      <c r="H31" s="934"/>
      <c r="I31" s="934"/>
      <c r="J31" s="934"/>
      <c r="K31" s="934"/>
      <c r="L31" s="934"/>
      <c r="M31" s="934"/>
      <c r="N31" s="934"/>
      <c r="O31" s="934"/>
      <c r="P31" s="935"/>
      <c r="Q31" s="934"/>
      <c r="R31" s="934"/>
      <c r="S31" s="934"/>
      <c r="T31" s="934"/>
      <c r="U31" s="934"/>
      <c r="V31" s="936"/>
      <c r="W31" s="936"/>
      <c r="X31" s="936"/>
      <c r="Y31" s="936"/>
      <c r="Z31" s="936"/>
      <c r="AA31" s="936"/>
      <c r="AB31" s="936"/>
      <c r="AC31" s="936"/>
      <c r="AD31" s="936"/>
      <c r="AE31" s="936"/>
      <c r="AF31" s="936"/>
      <c r="AG31" s="936"/>
      <c r="AH31" s="936"/>
      <c r="AI31" s="936"/>
      <c r="AJ31" s="936"/>
      <c r="AK31" s="936"/>
      <c r="AL31" s="937"/>
    </row>
    <row r="32" spans="1:38" s="108" customFormat="1" ht="12.75" customHeight="1">
      <c r="A32" s="671" t="s">
        <v>45</v>
      </c>
      <c r="B32" s="929">
        <v>2779256</v>
      </c>
      <c r="C32" s="934">
        <v>2670751</v>
      </c>
      <c r="D32" s="934">
        <f aca="true" t="shared" si="4" ref="D32:D38">SUM(B32-C32)</f>
        <v>108505</v>
      </c>
      <c r="E32" s="934">
        <v>0</v>
      </c>
      <c r="F32" s="934">
        <f aca="true" t="shared" si="5" ref="F32:F38">SUM(D32-E32)</f>
        <v>108505</v>
      </c>
      <c r="G32" s="934">
        <v>467373</v>
      </c>
      <c r="H32" s="934">
        <v>31633</v>
      </c>
      <c r="I32" s="934">
        <v>0</v>
      </c>
      <c r="J32" s="934">
        <v>21428</v>
      </c>
      <c r="K32" s="934">
        <v>963552</v>
      </c>
      <c r="L32" s="934">
        <v>1198</v>
      </c>
      <c r="M32" s="934">
        <v>20371</v>
      </c>
      <c r="N32" s="934">
        <v>18067</v>
      </c>
      <c r="O32" s="934">
        <v>7401</v>
      </c>
      <c r="P32" s="934">
        <v>338054</v>
      </c>
      <c r="Q32" s="745">
        <v>0</v>
      </c>
      <c r="R32" s="934">
        <v>175131</v>
      </c>
      <c r="S32" s="934">
        <v>25998</v>
      </c>
      <c r="T32" s="934">
        <v>15482</v>
      </c>
      <c r="U32" s="934">
        <v>0</v>
      </c>
      <c r="V32" s="936">
        <v>98843</v>
      </c>
      <c r="W32" s="936">
        <v>48325</v>
      </c>
      <c r="X32" s="936">
        <v>546400</v>
      </c>
      <c r="Y32" s="936">
        <v>54780</v>
      </c>
      <c r="Z32" s="936">
        <v>459550</v>
      </c>
      <c r="AA32" s="936">
        <v>246200</v>
      </c>
      <c r="AB32" s="936">
        <v>105298</v>
      </c>
      <c r="AC32" s="936">
        <v>1524</v>
      </c>
      <c r="AD32" s="936">
        <v>229075</v>
      </c>
      <c r="AE32" s="936">
        <v>36351</v>
      </c>
      <c r="AF32" s="936">
        <v>608528</v>
      </c>
      <c r="AG32" s="936">
        <v>65488</v>
      </c>
      <c r="AH32" s="936">
        <v>589469</v>
      </c>
      <c r="AI32" s="936">
        <v>52595</v>
      </c>
      <c r="AJ32" s="936">
        <v>0</v>
      </c>
      <c r="AK32" s="936">
        <v>0</v>
      </c>
      <c r="AL32" s="937">
        <v>0</v>
      </c>
    </row>
    <row r="33" spans="1:38" s="108" customFormat="1" ht="12.75" customHeight="1">
      <c r="A33" s="671" t="s">
        <v>47</v>
      </c>
      <c r="B33" s="929">
        <v>2214134</v>
      </c>
      <c r="C33" s="934">
        <v>2213176</v>
      </c>
      <c r="D33" s="934">
        <f t="shared" si="4"/>
        <v>958</v>
      </c>
      <c r="E33" s="934">
        <v>0</v>
      </c>
      <c r="F33" s="934">
        <f t="shared" si="5"/>
        <v>958</v>
      </c>
      <c r="G33" s="934">
        <v>357374</v>
      </c>
      <c r="H33" s="934">
        <v>19540</v>
      </c>
      <c r="I33" s="934">
        <v>0</v>
      </c>
      <c r="J33" s="934">
        <v>12440</v>
      </c>
      <c r="K33" s="934">
        <v>697245</v>
      </c>
      <c r="L33" s="934">
        <v>573</v>
      </c>
      <c r="M33" s="934">
        <v>5449</v>
      </c>
      <c r="N33" s="934">
        <v>32814</v>
      </c>
      <c r="O33" s="934">
        <v>4972</v>
      </c>
      <c r="P33" s="934">
        <v>254240</v>
      </c>
      <c r="Q33" s="745">
        <v>0</v>
      </c>
      <c r="R33" s="934">
        <v>79206</v>
      </c>
      <c r="S33" s="934">
        <v>45359</v>
      </c>
      <c r="T33" s="934">
        <v>11724</v>
      </c>
      <c r="U33" s="934">
        <v>15718</v>
      </c>
      <c r="V33" s="936">
        <v>85045</v>
      </c>
      <c r="W33" s="936">
        <v>20735</v>
      </c>
      <c r="X33" s="936">
        <v>571700</v>
      </c>
      <c r="Y33" s="936">
        <v>52003</v>
      </c>
      <c r="Z33" s="936">
        <v>238538</v>
      </c>
      <c r="AA33" s="936">
        <v>217859</v>
      </c>
      <c r="AB33" s="936">
        <v>105472</v>
      </c>
      <c r="AC33" s="936">
        <v>8233</v>
      </c>
      <c r="AD33" s="936">
        <v>159658</v>
      </c>
      <c r="AE33" s="936">
        <v>20412</v>
      </c>
      <c r="AF33" s="936">
        <v>354419</v>
      </c>
      <c r="AG33" s="936">
        <v>53941</v>
      </c>
      <c r="AH33" s="936">
        <v>838271</v>
      </c>
      <c r="AI33" s="936">
        <v>3995</v>
      </c>
      <c r="AJ33" s="936">
        <v>160375</v>
      </c>
      <c r="AK33" s="936">
        <v>0</v>
      </c>
      <c r="AL33" s="937">
        <v>0</v>
      </c>
    </row>
    <row r="34" spans="1:38" s="108" customFormat="1" ht="12.75" customHeight="1">
      <c r="A34" s="671" t="s">
        <v>49</v>
      </c>
      <c r="B34" s="929">
        <v>3697023</v>
      </c>
      <c r="C34" s="934">
        <v>3508537</v>
      </c>
      <c r="D34" s="934">
        <f t="shared" si="4"/>
        <v>188486</v>
      </c>
      <c r="E34" s="934">
        <v>129880</v>
      </c>
      <c r="F34" s="934">
        <f t="shared" si="5"/>
        <v>58606</v>
      </c>
      <c r="G34" s="934">
        <v>820559</v>
      </c>
      <c r="H34" s="934">
        <v>40308</v>
      </c>
      <c r="I34" s="934">
        <v>0</v>
      </c>
      <c r="J34" s="934">
        <v>24602</v>
      </c>
      <c r="K34" s="934">
        <v>1017168</v>
      </c>
      <c r="L34" s="934">
        <v>1288</v>
      </c>
      <c r="M34" s="934">
        <v>5752</v>
      </c>
      <c r="N34" s="934">
        <v>63445</v>
      </c>
      <c r="O34" s="934">
        <v>10319</v>
      </c>
      <c r="P34" s="934">
        <v>369732</v>
      </c>
      <c r="Q34" s="745">
        <v>0</v>
      </c>
      <c r="R34" s="934">
        <v>297260</v>
      </c>
      <c r="S34" s="934">
        <v>11431</v>
      </c>
      <c r="T34" s="934">
        <v>2207</v>
      </c>
      <c r="U34" s="934">
        <v>151851</v>
      </c>
      <c r="V34" s="936">
        <v>66308</v>
      </c>
      <c r="W34" s="936">
        <v>48493</v>
      </c>
      <c r="X34" s="936">
        <v>766300</v>
      </c>
      <c r="Y34" s="936">
        <v>71924</v>
      </c>
      <c r="Z34" s="936">
        <v>486912</v>
      </c>
      <c r="AA34" s="936">
        <v>421130</v>
      </c>
      <c r="AB34" s="936">
        <v>140752</v>
      </c>
      <c r="AC34" s="936">
        <v>1422</v>
      </c>
      <c r="AD34" s="936">
        <v>386130</v>
      </c>
      <c r="AE34" s="936">
        <v>116821</v>
      </c>
      <c r="AF34" s="936">
        <v>530702</v>
      </c>
      <c r="AG34" s="936">
        <v>151116</v>
      </c>
      <c r="AH34" s="936">
        <v>945952</v>
      </c>
      <c r="AI34" s="936">
        <v>2924</v>
      </c>
      <c r="AJ34" s="936">
        <v>252752</v>
      </c>
      <c r="AK34" s="936">
        <v>0</v>
      </c>
      <c r="AL34" s="937">
        <v>0</v>
      </c>
    </row>
    <row r="35" spans="1:38" s="108" customFormat="1" ht="12.75" customHeight="1">
      <c r="A35" s="671" t="s">
        <v>51</v>
      </c>
      <c r="B35" s="929">
        <v>3129371</v>
      </c>
      <c r="C35" s="934">
        <v>3089975</v>
      </c>
      <c r="D35" s="934">
        <f t="shared" si="4"/>
        <v>39396</v>
      </c>
      <c r="E35" s="934">
        <v>2334</v>
      </c>
      <c r="F35" s="934">
        <f t="shared" si="5"/>
        <v>37062</v>
      </c>
      <c r="G35" s="934">
        <v>342291</v>
      </c>
      <c r="H35" s="934">
        <v>31862</v>
      </c>
      <c r="I35" s="934">
        <v>0</v>
      </c>
      <c r="J35" s="934">
        <v>21019</v>
      </c>
      <c r="K35" s="934">
        <v>1186672</v>
      </c>
      <c r="L35" s="934">
        <v>606</v>
      </c>
      <c r="M35" s="934">
        <v>7061</v>
      </c>
      <c r="N35" s="934">
        <v>43249</v>
      </c>
      <c r="O35" s="934">
        <v>3556</v>
      </c>
      <c r="P35" s="934">
        <v>284213</v>
      </c>
      <c r="Q35" s="745">
        <v>0</v>
      </c>
      <c r="R35" s="934">
        <v>440989</v>
      </c>
      <c r="S35" s="934">
        <v>68498</v>
      </c>
      <c r="T35" s="934">
        <v>1500</v>
      </c>
      <c r="U35" s="934">
        <v>60000</v>
      </c>
      <c r="V35" s="936">
        <v>27380</v>
      </c>
      <c r="W35" s="936">
        <v>87475</v>
      </c>
      <c r="X35" s="936">
        <v>523000</v>
      </c>
      <c r="Y35" s="936">
        <v>47161</v>
      </c>
      <c r="Z35" s="936">
        <v>507848</v>
      </c>
      <c r="AA35" s="936">
        <v>406163</v>
      </c>
      <c r="AB35" s="936">
        <v>249869</v>
      </c>
      <c r="AC35" s="936">
        <v>972</v>
      </c>
      <c r="AD35" s="936">
        <v>514068</v>
      </c>
      <c r="AE35" s="936">
        <v>128404</v>
      </c>
      <c r="AF35" s="936">
        <v>437736</v>
      </c>
      <c r="AG35" s="936">
        <v>117600</v>
      </c>
      <c r="AH35" s="936">
        <v>323160</v>
      </c>
      <c r="AI35" s="936">
        <v>68793</v>
      </c>
      <c r="AJ35" s="936">
        <v>288201</v>
      </c>
      <c r="AK35" s="936">
        <v>0</v>
      </c>
      <c r="AL35" s="937">
        <v>0</v>
      </c>
    </row>
    <row r="36" spans="1:38" s="108" customFormat="1" ht="12.75" customHeight="1">
      <c r="A36" s="671" t="s">
        <v>53</v>
      </c>
      <c r="B36" s="929">
        <v>3548139</v>
      </c>
      <c r="C36" s="934">
        <v>3446876</v>
      </c>
      <c r="D36" s="934">
        <f t="shared" si="4"/>
        <v>101263</v>
      </c>
      <c r="E36" s="934">
        <v>0</v>
      </c>
      <c r="F36" s="934">
        <f t="shared" si="5"/>
        <v>101263</v>
      </c>
      <c r="G36" s="934">
        <v>339665</v>
      </c>
      <c r="H36" s="934">
        <v>28969</v>
      </c>
      <c r="I36" s="934">
        <v>0</v>
      </c>
      <c r="J36" s="934">
        <v>19775</v>
      </c>
      <c r="K36" s="934">
        <v>1201191</v>
      </c>
      <c r="L36" s="934">
        <v>303</v>
      </c>
      <c r="M36" s="934">
        <v>141175</v>
      </c>
      <c r="N36" s="934">
        <v>41727</v>
      </c>
      <c r="O36" s="934">
        <v>4728</v>
      </c>
      <c r="P36" s="934">
        <v>488420</v>
      </c>
      <c r="Q36" s="745">
        <v>0</v>
      </c>
      <c r="R36" s="934">
        <v>577644</v>
      </c>
      <c r="S36" s="934">
        <v>99956</v>
      </c>
      <c r="T36" s="934">
        <v>19284</v>
      </c>
      <c r="U36" s="934">
        <v>2000</v>
      </c>
      <c r="V36" s="936">
        <v>57335</v>
      </c>
      <c r="W36" s="936">
        <v>58867</v>
      </c>
      <c r="X36" s="936">
        <v>467100</v>
      </c>
      <c r="Y36" s="936">
        <v>56336</v>
      </c>
      <c r="Z36" s="936">
        <v>388195</v>
      </c>
      <c r="AA36" s="936">
        <v>249928</v>
      </c>
      <c r="AB36" s="936">
        <v>153632</v>
      </c>
      <c r="AC36" s="936">
        <v>1570</v>
      </c>
      <c r="AD36" s="936">
        <v>707421</v>
      </c>
      <c r="AE36" s="936">
        <v>108134</v>
      </c>
      <c r="AF36" s="936">
        <v>535548</v>
      </c>
      <c r="AG36" s="936">
        <v>145988</v>
      </c>
      <c r="AH36" s="936">
        <v>749011</v>
      </c>
      <c r="AI36" s="936">
        <v>85468</v>
      </c>
      <c r="AJ36" s="936">
        <v>259506</v>
      </c>
      <c r="AK36" s="936">
        <v>6139</v>
      </c>
      <c r="AL36" s="937">
        <v>0</v>
      </c>
    </row>
    <row r="37" spans="1:38" s="108" customFormat="1" ht="12.75" customHeight="1">
      <c r="A37" s="671" t="s">
        <v>7</v>
      </c>
      <c r="B37" s="929">
        <v>2601336</v>
      </c>
      <c r="C37" s="934">
        <v>2553278</v>
      </c>
      <c r="D37" s="934">
        <f t="shared" si="4"/>
        <v>48058</v>
      </c>
      <c r="E37" s="934">
        <v>0</v>
      </c>
      <c r="F37" s="934">
        <f t="shared" si="5"/>
        <v>48058</v>
      </c>
      <c r="G37" s="934">
        <v>407402</v>
      </c>
      <c r="H37" s="934">
        <v>37485</v>
      </c>
      <c r="I37" s="934">
        <v>0</v>
      </c>
      <c r="J37" s="934">
        <v>26904</v>
      </c>
      <c r="K37" s="934">
        <v>1100740</v>
      </c>
      <c r="L37" s="934">
        <v>411</v>
      </c>
      <c r="M37" s="934">
        <v>16941</v>
      </c>
      <c r="N37" s="934">
        <v>33202</v>
      </c>
      <c r="O37" s="934">
        <v>4538</v>
      </c>
      <c r="P37" s="934">
        <v>155706</v>
      </c>
      <c r="Q37" s="745">
        <v>0</v>
      </c>
      <c r="R37" s="934">
        <v>339410</v>
      </c>
      <c r="S37" s="934">
        <v>12977</v>
      </c>
      <c r="T37" s="934">
        <v>2000</v>
      </c>
      <c r="U37" s="934">
        <v>0</v>
      </c>
      <c r="V37" s="936">
        <v>70031</v>
      </c>
      <c r="W37" s="936">
        <v>64389</v>
      </c>
      <c r="X37" s="936">
        <v>329200</v>
      </c>
      <c r="Y37" s="936">
        <v>60418</v>
      </c>
      <c r="Z37" s="936">
        <v>440878</v>
      </c>
      <c r="AA37" s="936">
        <v>243149</v>
      </c>
      <c r="AB37" s="936">
        <v>129107</v>
      </c>
      <c r="AC37" s="936">
        <v>864</v>
      </c>
      <c r="AD37" s="936">
        <v>479943</v>
      </c>
      <c r="AE37" s="936">
        <v>52808</v>
      </c>
      <c r="AF37" s="936">
        <v>402721</v>
      </c>
      <c r="AG37" s="936">
        <v>113751</v>
      </c>
      <c r="AH37" s="936">
        <v>340396</v>
      </c>
      <c r="AI37" s="936">
        <v>52949</v>
      </c>
      <c r="AJ37" s="936">
        <v>236294</v>
      </c>
      <c r="AK37" s="936">
        <v>0</v>
      </c>
      <c r="AL37" s="937">
        <v>0</v>
      </c>
    </row>
    <row r="38" spans="1:38" s="108" customFormat="1" ht="12.75" customHeight="1">
      <c r="A38" s="671" t="s">
        <v>8</v>
      </c>
      <c r="B38" s="929">
        <v>2517163</v>
      </c>
      <c r="C38" s="934">
        <v>2485476</v>
      </c>
      <c r="D38" s="934">
        <f t="shared" si="4"/>
        <v>31687</v>
      </c>
      <c r="E38" s="934">
        <v>0</v>
      </c>
      <c r="F38" s="934">
        <f t="shared" si="5"/>
        <v>31687</v>
      </c>
      <c r="G38" s="934">
        <v>318969</v>
      </c>
      <c r="H38" s="934">
        <v>31311</v>
      </c>
      <c r="I38" s="934">
        <v>0</v>
      </c>
      <c r="J38" s="934">
        <v>20977</v>
      </c>
      <c r="K38" s="934">
        <v>954820</v>
      </c>
      <c r="L38" s="934">
        <v>509</v>
      </c>
      <c r="M38" s="934">
        <v>76101</v>
      </c>
      <c r="N38" s="934">
        <v>19430</v>
      </c>
      <c r="O38" s="934">
        <v>4592</v>
      </c>
      <c r="P38" s="934">
        <v>271801</v>
      </c>
      <c r="Q38" s="745">
        <v>0</v>
      </c>
      <c r="R38" s="934">
        <v>327039</v>
      </c>
      <c r="S38" s="934">
        <v>29489</v>
      </c>
      <c r="T38" s="934">
        <v>6893</v>
      </c>
      <c r="U38" s="934">
        <v>8978</v>
      </c>
      <c r="V38" s="936">
        <v>24402</v>
      </c>
      <c r="W38" s="936">
        <v>83552</v>
      </c>
      <c r="X38" s="936">
        <v>338300</v>
      </c>
      <c r="Y38" s="936">
        <v>61028</v>
      </c>
      <c r="Z38" s="936">
        <v>341932</v>
      </c>
      <c r="AA38" s="936">
        <v>316031</v>
      </c>
      <c r="AB38" s="936">
        <v>114902</v>
      </c>
      <c r="AC38" s="936">
        <v>1536</v>
      </c>
      <c r="AD38" s="936">
        <v>470470</v>
      </c>
      <c r="AE38" s="936">
        <v>15888</v>
      </c>
      <c r="AF38" s="936">
        <v>512787</v>
      </c>
      <c r="AG38" s="936">
        <v>83620</v>
      </c>
      <c r="AH38" s="936">
        <v>305186</v>
      </c>
      <c r="AI38" s="936">
        <v>81795</v>
      </c>
      <c r="AJ38" s="936">
        <v>159417</v>
      </c>
      <c r="AK38" s="936">
        <v>20884</v>
      </c>
      <c r="AL38" s="937">
        <v>0</v>
      </c>
    </row>
    <row r="39" spans="1:38" s="108" customFormat="1" ht="12.75" customHeight="1">
      <c r="A39" s="671"/>
      <c r="B39" s="929"/>
      <c r="C39" s="934"/>
      <c r="D39" s="934"/>
      <c r="E39" s="934"/>
      <c r="F39" s="934"/>
      <c r="G39" s="934"/>
      <c r="H39" s="934"/>
      <c r="I39" s="934"/>
      <c r="J39" s="934"/>
      <c r="K39" s="934"/>
      <c r="L39" s="934"/>
      <c r="M39" s="934"/>
      <c r="N39" s="934"/>
      <c r="O39" s="934"/>
      <c r="P39" s="935"/>
      <c r="Q39" s="934"/>
      <c r="R39" s="934"/>
      <c r="S39" s="934"/>
      <c r="T39" s="934"/>
      <c r="U39" s="934"/>
      <c r="V39" s="936"/>
      <c r="W39" s="936"/>
      <c r="X39" s="936"/>
      <c r="Y39" s="936"/>
      <c r="Z39" s="936"/>
      <c r="AA39" s="936"/>
      <c r="AB39" s="936"/>
      <c r="AC39" s="936"/>
      <c r="AD39" s="936"/>
      <c r="AE39" s="936"/>
      <c r="AF39" s="936"/>
      <c r="AG39" s="936"/>
      <c r="AH39" s="936"/>
      <c r="AI39" s="936"/>
      <c r="AJ39" s="936"/>
      <c r="AK39" s="936"/>
      <c r="AL39" s="937"/>
    </row>
    <row r="40" spans="1:38" s="108" customFormat="1" ht="12.75" customHeight="1">
      <c r="A40" s="671" t="s">
        <v>9</v>
      </c>
      <c r="B40" s="929">
        <v>2589539</v>
      </c>
      <c r="C40" s="934">
        <v>2535099</v>
      </c>
      <c r="D40" s="934">
        <f aca="true" t="shared" si="6" ref="D40:D46">SUM(B40-C40)</f>
        <v>54440</v>
      </c>
      <c r="E40" s="934">
        <v>5427</v>
      </c>
      <c r="F40" s="934">
        <f aca="true" t="shared" si="7" ref="F40:F46">SUM(D40-E40)</f>
        <v>49013</v>
      </c>
      <c r="G40" s="934">
        <v>227944</v>
      </c>
      <c r="H40" s="934">
        <v>32238</v>
      </c>
      <c r="I40" s="934">
        <v>0</v>
      </c>
      <c r="J40" s="934">
        <v>20272</v>
      </c>
      <c r="K40" s="934">
        <v>910084</v>
      </c>
      <c r="L40" s="934">
        <v>389</v>
      </c>
      <c r="M40" s="934">
        <v>19598</v>
      </c>
      <c r="N40" s="934">
        <v>14931</v>
      </c>
      <c r="O40" s="934">
        <v>5734</v>
      </c>
      <c r="P40" s="935">
        <v>283086</v>
      </c>
      <c r="Q40" s="934">
        <v>0</v>
      </c>
      <c r="R40" s="934">
        <v>304474</v>
      </c>
      <c r="S40" s="934">
        <v>25655</v>
      </c>
      <c r="T40" s="934">
        <v>5602</v>
      </c>
      <c r="U40" s="934">
        <v>290415</v>
      </c>
      <c r="V40" s="936">
        <v>38034</v>
      </c>
      <c r="W40" s="936">
        <v>29383</v>
      </c>
      <c r="X40" s="936">
        <v>381700</v>
      </c>
      <c r="Y40" s="936">
        <v>42100</v>
      </c>
      <c r="Z40" s="936">
        <v>701812</v>
      </c>
      <c r="AA40" s="936">
        <v>135571</v>
      </c>
      <c r="AB40" s="936">
        <v>123861</v>
      </c>
      <c r="AC40" s="936">
        <v>1558</v>
      </c>
      <c r="AD40" s="936">
        <v>496391</v>
      </c>
      <c r="AE40" s="936">
        <v>23633</v>
      </c>
      <c r="AF40" s="936">
        <v>392658</v>
      </c>
      <c r="AG40" s="936">
        <v>76388</v>
      </c>
      <c r="AH40" s="936">
        <v>334253</v>
      </c>
      <c r="AI40" s="936">
        <v>14175</v>
      </c>
      <c r="AJ40" s="936">
        <v>192699</v>
      </c>
      <c r="AK40" s="936">
        <v>0</v>
      </c>
      <c r="AL40" s="937">
        <v>0</v>
      </c>
    </row>
    <row r="41" spans="1:38" s="108" customFormat="1" ht="12.75" customHeight="1">
      <c r="A41" s="671" t="s">
        <v>10</v>
      </c>
      <c r="B41" s="929">
        <v>3451025</v>
      </c>
      <c r="C41" s="934">
        <v>3393416</v>
      </c>
      <c r="D41" s="934">
        <f t="shared" si="6"/>
        <v>57609</v>
      </c>
      <c r="E41" s="934">
        <v>0</v>
      </c>
      <c r="F41" s="934">
        <f t="shared" si="7"/>
        <v>57609</v>
      </c>
      <c r="G41" s="934">
        <v>426624</v>
      </c>
      <c r="H41" s="934">
        <v>39842</v>
      </c>
      <c r="I41" s="934">
        <v>0</v>
      </c>
      <c r="J41" s="934">
        <v>23077</v>
      </c>
      <c r="K41" s="934">
        <v>1244254</v>
      </c>
      <c r="L41" s="934">
        <v>487</v>
      </c>
      <c r="M41" s="934">
        <v>144087</v>
      </c>
      <c r="N41" s="934">
        <v>40611</v>
      </c>
      <c r="O41" s="934">
        <v>7938</v>
      </c>
      <c r="P41" s="935">
        <v>519810</v>
      </c>
      <c r="Q41" s="934">
        <v>0</v>
      </c>
      <c r="R41" s="934">
        <v>474564</v>
      </c>
      <c r="S41" s="934">
        <v>47024</v>
      </c>
      <c r="T41" s="934">
        <v>9766</v>
      </c>
      <c r="U41" s="934">
        <v>0</v>
      </c>
      <c r="V41" s="936">
        <v>58036</v>
      </c>
      <c r="W41" s="936">
        <v>21105</v>
      </c>
      <c r="X41" s="936">
        <v>393800</v>
      </c>
      <c r="Y41" s="936">
        <v>58747</v>
      </c>
      <c r="Z41" s="936">
        <v>332334</v>
      </c>
      <c r="AA41" s="936">
        <v>278073</v>
      </c>
      <c r="AB41" s="936">
        <v>186769</v>
      </c>
      <c r="AC41" s="936">
        <v>3010</v>
      </c>
      <c r="AD41" s="936">
        <v>781534</v>
      </c>
      <c r="AE41" s="936">
        <v>54032</v>
      </c>
      <c r="AF41" s="936">
        <v>400986</v>
      </c>
      <c r="AG41" s="936">
        <v>102621</v>
      </c>
      <c r="AH41" s="936">
        <v>934008</v>
      </c>
      <c r="AI41" s="936">
        <v>35166</v>
      </c>
      <c r="AJ41" s="936">
        <v>226136</v>
      </c>
      <c r="AK41" s="936">
        <v>0</v>
      </c>
      <c r="AL41" s="937">
        <v>0</v>
      </c>
    </row>
    <row r="42" spans="1:38" s="108" customFormat="1" ht="12.75" customHeight="1">
      <c r="A42" s="671" t="s">
        <v>12</v>
      </c>
      <c r="B42" s="929">
        <v>2115607</v>
      </c>
      <c r="C42" s="934">
        <v>2069463</v>
      </c>
      <c r="D42" s="934">
        <f t="shared" si="6"/>
        <v>46144</v>
      </c>
      <c r="E42" s="934">
        <v>0</v>
      </c>
      <c r="F42" s="934">
        <f t="shared" si="7"/>
        <v>46144</v>
      </c>
      <c r="G42" s="934">
        <v>224304</v>
      </c>
      <c r="H42" s="934">
        <v>24134</v>
      </c>
      <c r="I42" s="934">
        <v>0</v>
      </c>
      <c r="J42" s="934">
        <v>16404</v>
      </c>
      <c r="K42" s="934">
        <v>876412</v>
      </c>
      <c r="L42" s="934">
        <v>346</v>
      </c>
      <c r="M42" s="934">
        <v>20121</v>
      </c>
      <c r="N42" s="934">
        <v>26550</v>
      </c>
      <c r="O42" s="934">
        <v>3829</v>
      </c>
      <c r="P42" s="935">
        <v>227050</v>
      </c>
      <c r="Q42" s="934">
        <v>0</v>
      </c>
      <c r="R42" s="934">
        <v>184690</v>
      </c>
      <c r="S42" s="934">
        <v>17666</v>
      </c>
      <c r="T42" s="934">
        <v>8100</v>
      </c>
      <c r="U42" s="934">
        <v>20000</v>
      </c>
      <c r="V42" s="936">
        <v>50189</v>
      </c>
      <c r="W42" s="936">
        <v>94312</v>
      </c>
      <c r="X42" s="936">
        <v>321500</v>
      </c>
      <c r="Y42" s="936">
        <v>42748</v>
      </c>
      <c r="Z42" s="936">
        <v>324311</v>
      </c>
      <c r="AA42" s="936">
        <v>268622</v>
      </c>
      <c r="AB42" s="936">
        <v>102929</v>
      </c>
      <c r="AC42" s="936">
        <v>1362</v>
      </c>
      <c r="AD42" s="936">
        <v>264706</v>
      </c>
      <c r="AE42" s="936">
        <v>19302</v>
      </c>
      <c r="AF42" s="936">
        <v>391588</v>
      </c>
      <c r="AG42" s="936">
        <v>81377</v>
      </c>
      <c r="AH42" s="936">
        <v>272152</v>
      </c>
      <c r="AI42" s="936">
        <v>148994</v>
      </c>
      <c r="AJ42" s="936">
        <v>151372</v>
      </c>
      <c r="AK42" s="936">
        <v>0</v>
      </c>
      <c r="AL42" s="937">
        <v>0</v>
      </c>
    </row>
    <row r="43" spans="1:38" s="108" customFormat="1" ht="12.75" customHeight="1">
      <c r="A43" s="671" t="s">
        <v>14</v>
      </c>
      <c r="B43" s="929">
        <v>2896532</v>
      </c>
      <c r="C43" s="934">
        <v>2855544</v>
      </c>
      <c r="D43" s="934">
        <f t="shared" si="6"/>
        <v>40988</v>
      </c>
      <c r="E43" s="934">
        <v>0</v>
      </c>
      <c r="F43" s="934">
        <f t="shared" si="7"/>
        <v>40988</v>
      </c>
      <c r="G43" s="934">
        <v>390968</v>
      </c>
      <c r="H43" s="934">
        <v>41817</v>
      </c>
      <c r="I43" s="934">
        <v>0</v>
      </c>
      <c r="J43" s="934">
        <v>25415</v>
      </c>
      <c r="K43" s="934">
        <v>1235464</v>
      </c>
      <c r="L43" s="934">
        <v>379</v>
      </c>
      <c r="M43" s="934">
        <v>17101</v>
      </c>
      <c r="N43" s="934">
        <v>41214</v>
      </c>
      <c r="O43" s="934">
        <v>5384</v>
      </c>
      <c r="P43" s="935">
        <v>248170</v>
      </c>
      <c r="Q43" s="934">
        <v>0</v>
      </c>
      <c r="R43" s="934">
        <v>268510</v>
      </c>
      <c r="S43" s="934">
        <v>23543</v>
      </c>
      <c r="T43" s="934">
        <v>500</v>
      </c>
      <c r="U43" s="934">
        <v>46000</v>
      </c>
      <c r="V43" s="936">
        <v>29223</v>
      </c>
      <c r="W43" s="936">
        <v>54144</v>
      </c>
      <c r="X43" s="936">
        <v>468700</v>
      </c>
      <c r="Y43" s="936">
        <v>60539</v>
      </c>
      <c r="Z43" s="936">
        <v>316364</v>
      </c>
      <c r="AA43" s="936">
        <v>279887</v>
      </c>
      <c r="AB43" s="936">
        <v>264539</v>
      </c>
      <c r="AC43" s="936">
        <v>2390</v>
      </c>
      <c r="AD43" s="936">
        <v>320874</v>
      </c>
      <c r="AE43" s="936">
        <v>58763</v>
      </c>
      <c r="AF43" s="936">
        <v>547655</v>
      </c>
      <c r="AG43" s="936">
        <v>107727</v>
      </c>
      <c r="AH43" s="936">
        <v>539602</v>
      </c>
      <c r="AI43" s="936">
        <v>125658</v>
      </c>
      <c r="AJ43" s="936">
        <v>231546</v>
      </c>
      <c r="AK43" s="936">
        <v>0</v>
      </c>
      <c r="AL43" s="937">
        <v>0</v>
      </c>
    </row>
    <row r="44" spans="1:38" s="108" customFormat="1" ht="12.75" customHeight="1">
      <c r="A44" s="671" t="s">
        <v>16</v>
      </c>
      <c r="B44" s="929">
        <v>1850989</v>
      </c>
      <c r="C44" s="934">
        <v>1806827</v>
      </c>
      <c r="D44" s="934">
        <f t="shared" si="6"/>
        <v>44162</v>
      </c>
      <c r="E44" s="934">
        <v>2012</v>
      </c>
      <c r="F44" s="934">
        <f t="shared" si="7"/>
        <v>42150</v>
      </c>
      <c r="G44" s="934">
        <v>220809</v>
      </c>
      <c r="H44" s="934">
        <v>22948</v>
      </c>
      <c r="I44" s="934">
        <v>0</v>
      </c>
      <c r="J44" s="934">
        <v>15797</v>
      </c>
      <c r="K44" s="934">
        <v>826696</v>
      </c>
      <c r="L44" s="934">
        <v>0</v>
      </c>
      <c r="M44" s="934">
        <v>38878</v>
      </c>
      <c r="N44" s="934">
        <v>24010</v>
      </c>
      <c r="O44" s="934">
        <v>2406</v>
      </c>
      <c r="P44" s="935">
        <v>207088</v>
      </c>
      <c r="Q44" s="934">
        <v>0</v>
      </c>
      <c r="R44" s="934">
        <v>218433</v>
      </c>
      <c r="S44" s="934">
        <v>11780</v>
      </c>
      <c r="T44" s="934">
        <v>2472</v>
      </c>
      <c r="U44" s="934">
        <v>0</v>
      </c>
      <c r="V44" s="936">
        <v>27870</v>
      </c>
      <c r="W44" s="936">
        <v>17902</v>
      </c>
      <c r="X44" s="936">
        <v>213900</v>
      </c>
      <c r="Y44" s="936">
        <v>38387</v>
      </c>
      <c r="Z44" s="936">
        <v>261796</v>
      </c>
      <c r="AA44" s="936">
        <v>113991</v>
      </c>
      <c r="AB44" s="936">
        <v>83593</v>
      </c>
      <c r="AC44" s="936">
        <v>1397</v>
      </c>
      <c r="AD44" s="936">
        <v>360174</v>
      </c>
      <c r="AE44" s="936">
        <v>11409</v>
      </c>
      <c r="AF44" s="936">
        <v>317726</v>
      </c>
      <c r="AG44" s="936">
        <v>61026</v>
      </c>
      <c r="AH44" s="936">
        <v>345734</v>
      </c>
      <c r="AI44" s="936">
        <v>23727</v>
      </c>
      <c r="AJ44" s="936">
        <v>147821</v>
      </c>
      <c r="AK44" s="936">
        <v>0</v>
      </c>
      <c r="AL44" s="937">
        <v>0</v>
      </c>
    </row>
    <row r="45" spans="1:38" s="108" customFormat="1" ht="12.75" customHeight="1">
      <c r="A45" s="671" t="s">
        <v>18</v>
      </c>
      <c r="B45" s="929">
        <v>1917880</v>
      </c>
      <c r="C45" s="934">
        <v>1866125</v>
      </c>
      <c r="D45" s="934">
        <f t="shared" si="6"/>
        <v>51755</v>
      </c>
      <c r="E45" s="934">
        <v>0</v>
      </c>
      <c r="F45" s="934">
        <f t="shared" si="7"/>
        <v>51755</v>
      </c>
      <c r="G45" s="934">
        <v>176803</v>
      </c>
      <c r="H45" s="934">
        <v>24838</v>
      </c>
      <c r="I45" s="934">
        <v>0</v>
      </c>
      <c r="J45" s="934">
        <v>17878</v>
      </c>
      <c r="K45" s="934">
        <v>856267</v>
      </c>
      <c r="L45" s="934">
        <v>0</v>
      </c>
      <c r="M45" s="934">
        <v>75341</v>
      </c>
      <c r="N45" s="934">
        <v>15746</v>
      </c>
      <c r="O45" s="934">
        <v>4759</v>
      </c>
      <c r="P45" s="935">
        <v>222340</v>
      </c>
      <c r="Q45" s="934">
        <v>0</v>
      </c>
      <c r="R45" s="934">
        <v>221210</v>
      </c>
      <c r="S45" s="934">
        <v>7105</v>
      </c>
      <c r="T45" s="934">
        <v>625</v>
      </c>
      <c r="U45" s="934">
        <v>0</v>
      </c>
      <c r="V45" s="936">
        <v>54907</v>
      </c>
      <c r="W45" s="936">
        <v>35961</v>
      </c>
      <c r="X45" s="936">
        <v>204100</v>
      </c>
      <c r="Y45" s="936">
        <v>43094</v>
      </c>
      <c r="Z45" s="936">
        <v>260274</v>
      </c>
      <c r="AA45" s="936">
        <v>152627</v>
      </c>
      <c r="AB45" s="936">
        <v>175851</v>
      </c>
      <c r="AC45" s="936">
        <v>2611</v>
      </c>
      <c r="AD45" s="936">
        <v>453319</v>
      </c>
      <c r="AE45" s="936">
        <v>16449</v>
      </c>
      <c r="AF45" s="936">
        <v>303996</v>
      </c>
      <c r="AG45" s="936">
        <v>70888</v>
      </c>
      <c r="AH45" s="936">
        <v>182725</v>
      </c>
      <c r="AI45" s="936">
        <v>73221</v>
      </c>
      <c r="AJ45" s="936">
        <v>131070</v>
      </c>
      <c r="AK45" s="936">
        <v>0</v>
      </c>
      <c r="AL45" s="937">
        <v>0</v>
      </c>
    </row>
    <row r="46" spans="1:38" s="108" customFormat="1" ht="12.75" customHeight="1">
      <c r="A46" s="671" t="s">
        <v>19</v>
      </c>
      <c r="B46" s="929">
        <v>2227594</v>
      </c>
      <c r="C46" s="934">
        <v>2164901</v>
      </c>
      <c r="D46" s="934">
        <f t="shared" si="6"/>
        <v>62693</v>
      </c>
      <c r="E46" s="934">
        <v>2569</v>
      </c>
      <c r="F46" s="934">
        <f t="shared" si="7"/>
        <v>60124</v>
      </c>
      <c r="G46" s="934">
        <v>221592</v>
      </c>
      <c r="H46" s="934">
        <v>21322</v>
      </c>
      <c r="I46" s="934">
        <v>0</v>
      </c>
      <c r="J46" s="934">
        <v>15169</v>
      </c>
      <c r="K46" s="934">
        <v>941123</v>
      </c>
      <c r="L46" s="934">
        <v>389</v>
      </c>
      <c r="M46" s="934">
        <v>9612</v>
      </c>
      <c r="N46" s="934">
        <v>7667</v>
      </c>
      <c r="O46" s="934">
        <v>2900</v>
      </c>
      <c r="P46" s="935">
        <v>299936</v>
      </c>
      <c r="Q46" s="934">
        <v>0</v>
      </c>
      <c r="R46" s="934">
        <v>165277</v>
      </c>
      <c r="S46" s="934">
        <v>24459</v>
      </c>
      <c r="T46" s="934">
        <v>1528</v>
      </c>
      <c r="U46" s="934">
        <v>100350</v>
      </c>
      <c r="V46" s="936">
        <v>48344</v>
      </c>
      <c r="W46" s="936">
        <v>25620</v>
      </c>
      <c r="X46" s="936">
        <v>342300</v>
      </c>
      <c r="Y46" s="936">
        <v>41089</v>
      </c>
      <c r="Z46" s="936">
        <v>327303</v>
      </c>
      <c r="AA46" s="936">
        <v>134045</v>
      </c>
      <c r="AB46" s="936">
        <v>83711</v>
      </c>
      <c r="AC46" s="936">
        <v>2129</v>
      </c>
      <c r="AD46" s="936">
        <v>187076</v>
      </c>
      <c r="AE46" s="936">
        <v>18449</v>
      </c>
      <c r="AF46" s="936">
        <v>276883</v>
      </c>
      <c r="AG46" s="936">
        <v>68994</v>
      </c>
      <c r="AH46" s="936">
        <v>726967</v>
      </c>
      <c r="AI46" s="936">
        <v>72267</v>
      </c>
      <c r="AJ46" s="936">
        <v>225988</v>
      </c>
      <c r="AK46" s="936">
        <v>0</v>
      </c>
      <c r="AL46" s="937">
        <v>0</v>
      </c>
    </row>
    <row r="47" spans="1:38" s="108" customFormat="1" ht="12.75" customHeight="1">
      <c r="A47" s="671"/>
      <c r="B47" s="929"/>
      <c r="C47" s="934"/>
      <c r="D47" s="934"/>
      <c r="E47" s="934"/>
      <c r="F47" s="934"/>
      <c r="G47" s="934"/>
      <c r="H47" s="934"/>
      <c r="I47" s="934"/>
      <c r="J47" s="934"/>
      <c r="K47" s="934"/>
      <c r="L47" s="934"/>
      <c r="M47" s="934"/>
      <c r="N47" s="934"/>
      <c r="O47" s="934"/>
      <c r="P47" s="935"/>
      <c r="Q47" s="934"/>
      <c r="R47" s="934"/>
      <c r="S47" s="934"/>
      <c r="T47" s="934"/>
      <c r="U47" s="934"/>
      <c r="V47" s="936"/>
      <c r="W47" s="936"/>
      <c r="X47" s="936"/>
      <c r="Y47" s="936"/>
      <c r="Z47" s="936"/>
      <c r="AA47" s="936"/>
      <c r="AB47" s="936"/>
      <c r="AC47" s="936"/>
      <c r="AD47" s="936"/>
      <c r="AE47" s="936"/>
      <c r="AF47" s="936"/>
      <c r="AG47" s="936"/>
      <c r="AH47" s="936"/>
      <c r="AI47" s="936"/>
      <c r="AJ47" s="936"/>
      <c r="AK47" s="936"/>
      <c r="AL47" s="937"/>
    </row>
    <row r="48" spans="1:38" s="108" customFormat="1" ht="12.75" customHeight="1">
      <c r="A48" s="671" t="s">
        <v>22</v>
      </c>
      <c r="B48" s="929">
        <v>4662320</v>
      </c>
      <c r="C48" s="934">
        <v>4525878</v>
      </c>
      <c r="D48" s="934">
        <f>SUM(B48-C48)</f>
        <v>136442</v>
      </c>
      <c r="E48" s="934">
        <v>0</v>
      </c>
      <c r="F48" s="934">
        <f>SUM(D48-E48)</f>
        <v>136442</v>
      </c>
      <c r="G48" s="934">
        <v>908840</v>
      </c>
      <c r="H48" s="934">
        <v>118150</v>
      </c>
      <c r="I48" s="934">
        <v>0</v>
      </c>
      <c r="J48" s="934">
        <v>76973</v>
      </c>
      <c r="K48" s="934">
        <v>1847725</v>
      </c>
      <c r="L48" s="934">
        <v>2796</v>
      </c>
      <c r="M48" s="934">
        <v>39197</v>
      </c>
      <c r="N48" s="934">
        <v>57255</v>
      </c>
      <c r="O48" s="934">
        <v>15997</v>
      </c>
      <c r="P48" s="935">
        <v>553439</v>
      </c>
      <c r="Q48" s="934">
        <v>0</v>
      </c>
      <c r="R48" s="934">
        <v>295619</v>
      </c>
      <c r="S48" s="934">
        <v>24976</v>
      </c>
      <c r="T48" s="934">
        <v>6464</v>
      </c>
      <c r="U48" s="934">
        <v>11204</v>
      </c>
      <c r="V48" s="936">
        <v>91650</v>
      </c>
      <c r="W48" s="936">
        <v>68235</v>
      </c>
      <c r="X48" s="936">
        <v>543800</v>
      </c>
      <c r="Y48" s="936">
        <v>78934</v>
      </c>
      <c r="Z48" s="936">
        <v>575571</v>
      </c>
      <c r="AA48" s="936">
        <v>604273</v>
      </c>
      <c r="AB48" s="936">
        <v>250444</v>
      </c>
      <c r="AC48" s="936">
        <v>1242</v>
      </c>
      <c r="AD48" s="936">
        <v>450392</v>
      </c>
      <c r="AE48" s="936">
        <v>102092</v>
      </c>
      <c r="AF48" s="936">
        <v>1038042</v>
      </c>
      <c r="AG48" s="936">
        <v>163223</v>
      </c>
      <c r="AH48" s="936">
        <v>777154</v>
      </c>
      <c r="AI48" s="936">
        <v>102791</v>
      </c>
      <c r="AJ48" s="936">
        <v>381720</v>
      </c>
      <c r="AK48" s="936">
        <v>0</v>
      </c>
      <c r="AL48" s="937">
        <v>0</v>
      </c>
    </row>
    <row r="49" spans="1:38" s="108" customFormat="1" ht="12.75" customHeight="1">
      <c r="A49" s="671" t="s">
        <v>24</v>
      </c>
      <c r="B49" s="929">
        <v>4592214</v>
      </c>
      <c r="C49" s="934">
        <v>4255819</v>
      </c>
      <c r="D49" s="934">
        <f>SUM(B49-C49)</f>
        <v>336395</v>
      </c>
      <c r="E49" s="934">
        <v>263871</v>
      </c>
      <c r="F49" s="934">
        <f>SUM(D49-E49)</f>
        <v>72524</v>
      </c>
      <c r="G49" s="934">
        <v>620208</v>
      </c>
      <c r="H49" s="934">
        <v>85205</v>
      </c>
      <c r="I49" s="934">
        <v>5166</v>
      </c>
      <c r="J49" s="934">
        <v>59715</v>
      </c>
      <c r="K49" s="934">
        <v>1590425</v>
      </c>
      <c r="L49" s="934">
        <v>1862</v>
      </c>
      <c r="M49" s="934">
        <v>54391</v>
      </c>
      <c r="N49" s="934">
        <v>56911</v>
      </c>
      <c r="O49" s="934">
        <v>12327</v>
      </c>
      <c r="P49" s="935">
        <v>367763</v>
      </c>
      <c r="Q49" s="934">
        <v>0</v>
      </c>
      <c r="R49" s="934">
        <v>463667</v>
      </c>
      <c r="S49" s="934">
        <v>101091</v>
      </c>
      <c r="T49" s="934">
        <v>3000</v>
      </c>
      <c r="U49" s="934">
        <v>72022</v>
      </c>
      <c r="V49" s="936">
        <v>132257</v>
      </c>
      <c r="W49" s="936">
        <v>73114</v>
      </c>
      <c r="X49" s="936">
        <v>893090</v>
      </c>
      <c r="Y49" s="936">
        <v>63241</v>
      </c>
      <c r="Z49" s="936">
        <v>496055</v>
      </c>
      <c r="AA49" s="936">
        <v>351584</v>
      </c>
      <c r="AB49" s="936">
        <v>238509</v>
      </c>
      <c r="AC49" s="936">
        <v>2070</v>
      </c>
      <c r="AD49" s="936">
        <v>709177</v>
      </c>
      <c r="AE49" s="936">
        <v>71593</v>
      </c>
      <c r="AF49" s="936">
        <v>812205</v>
      </c>
      <c r="AG49" s="936">
        <v>144260</v>
      </c>
      <c r="AH49" s="936">
        <v>1097681</v>
      </c>
      <c r="AI49" s="936">
        <v>49812</v>
      </c>
      <c r="AJ49" s="936">
        <v>219632</v>
      </c>
      <c r="AK49" s="936">
        <v>0</v>
      </c>
      <c r="AL49" s="937">
        <v>0</v>
      </c>
    </row>
    <row r="50" spans="1:38" s="108" customFormat="1" ht="12.75" customHeight="1">
      <c r="A50" s="671" t="s">
        <v>26</v>
      </c>
      <c r="B50" s="929">
        <v>3741540</v>
      </c>
      <c r="C50" s="934">
        <v>3650566</v>
      </c>
      <c r="D50" s="934">
        <f>SUM(B50-C50)</f>
        <v>90974</v>
      </c>
      <c r="E50" s="934">
        <v>0</v>
      </c>
      <c r="F50" s="934">
        <f>SUM(D50-E50)</f>
        <v>90974</v>
      </c>
      <c r="G50" s="934">
        <v>524047</v>
      </c>
      <c r="H50" s="934">
        <v>56129</v>
      </c>
      <c r="I50" s="934">
        <v>0</v>
      </c>
      <c r="J50" s="934">
        <v>32218</v>
      </c>
      <c r="K50" s="934">
        <v>1440915</v>
      </c>
      <c r="L50" s="934">
        <v>1593</v>
      </c>
      <c r="M50" s="934">
        <v>82437</v>
      </c>
      <c r="N50" s="934">
        <v>74066</v>
      </c>
      <c r="O50" s="934">
        <v>8396</v>
      </c>
      <c r="P50" s="935">
        <v>390226</v>
      </c>
      <c r="Q50" s="934">
        <v>0</v>
      </c>
      <c r="R50" s="934">
        <v>565365</v>
      </c>
      <c r="S50" s="934">
        <v>118968</v>
      </c>
      <c r="T50" s="934">
        <v>18000</v>
      </c>
      <c r="U50" s="934">
        <v>17250</v>
      </c>
      <c r="V50" s="936">
        <v>83422</v>
      </c>
      <c r="W50" s="936">
        <v>27508</v>
      </c>
      <c r="X50" s="936">
        <v>301000</v>
      </c>
      <c r="Y50" s="936">
        <v>52668</v>
      </c>
      <c r="Z50" s="936">
        <v>440169</v>
      </c>
      <c r="AA50" s="936">
        <v>309428</v>
      </c>
      <c r="AB50" s="936">
        <v>349367</v>
      </c>
      <c r="AC50" s="936">
        <v>1566</v>
      </c>
      <c r="AD50" s="936">
        <v>912396</v>
      </c>
      <c r="AE50" s="936">
        <v>55154</v>
      </c>
      <c r="AF50" s="936">
        <v>521475</v>
      </c>
      <c r="AG50" s="936">
        <v>97204</v>
      </c>
      <c r="AH50" s="936">
        <v>601188</v>
      </c>
      <c r="AI50" s="936">
        <v>39210</v>
      </c>
      <c r="AJ50" s="936">
        <v>270741</v>
      </c>
      <c r="AK50" s="936">
        <v>0</v>
      </c>
      <c r="AL50" s="937">
        <v>0</v>
      </c>
    </row>
    <row r="51" spans="1:38" s="108" customFormat="1" ht="12.75" customHeight="1">
      <c r="A51" s="671" t="s">
        <v>28</v>
      </c>
      <c r="B51" s="929">
        <v>3560566</v>
      </c>
      <c r="C51" s="934">
        <v>3487185</v>
      </c>
      <c r="D51" s="934">
        <f>SUM(B51-C51)</f>
        <v>73381</v>
      </c>
      <c r="E51" s="934">
        <v>0</v>
      </c>
      <c r="F51" s="934">
        <f>SUM(D51-E51)</f>
        <v>73381</v>
      </c>
      <c r="G51" s="934">
        <v>545558</v>
      </c>
      <c r="H51" s="934">
        <v>76552</v>
      </c>
      <c r="I51" s="934">
        <v>0</v>
      </c>
      <c r="J51" s="934">
        <v>49002</v>
      </c>
      <c r="K51" s="934">
        <v>1403434</v>
      </c>
      <c r="L51" s="934">
        <v>952</v>
      </c>
      <c r="M51" s="934">
        <v>22191</v>
      </c>
      <c r="N51" s="934">
        <v>76992</v>
      </c>
      <c r="O51" s="934">
        <v>10606</v>
      </c>
      <c r="P51" s="935">
        <v>350296</v>
      </c>
      <c r="Q51" s="934">
        <v>0</v>
      </c>
      <c r="R51" s="934">
        <v>278377</v>
      </c>
      <c r="S51" s="934">
        <v>15080</v>
      </c>
      <c r="T51" s="934">
        <v>61102</v>
      </c>
      <c r="U51" s="934">
        <v>0</v>
      </c>
      <c r="V51" s="936">
        <v>95366</v>
      </c>
      <c r="W51" s="936">
        <v>70558</v>
      </c>
      <c r="X51" s="936">
        <v>504500</v>
      </c>
      <c r="Y51" s="936">
        <v>52319</v>
      </c>
      <c r="Z51" s="936">
        <v>498863</v>
      </c>
      <c r="AA51" s="936">
        <v>531464</v>
      </c>
      <c r="AB51" s="936">
        <v>187771</v>
      </c>
      <c r="AC51" s="936">
        <v>7117</v>
      </c>
      <c r="AD51" s="936">
        <v>429515</v>
      </c>
      <c r="AE51" s="936">
        <v>91850</v>
      </c>
      <c r="AF51" s="936">
        <v>605947</v>
      </c>
      <c r="AG51" s="936">
        <v>137162</v>
      </c>
      <c r="AH51" s="936">
        <v>694614</v>
      </c>
      <c r="AI51" s="936">
        <v>2657</v>
      </c>
      <c r="AJ51" s="936">
        <v>243678</v>
      </c>
      <c r="AK51" s="936">
        <v>4228</v>
      </c>
      <c r="AL51" s="937">
        <v>0</v>
      </c>
    </row>
    <row r="52" spans="1:38" s="108" customFormat="1" ht="12.75" customHeight="1">
      <c r="A52" s="671" t="s">
        <v>30</v>
      </c>
      <c r="B52" s="929">
        <v>3156909</v>
      </c>
      <c r="C52" s="934">
        <v>3143519</v>
      </c>
      <c r="D52" s="934">
        <f>SUM(B52-C52)</f>
        <v>13390</v>
      </c>
      <c r="E52" s="934">
        <v>4748</v>
      </c>
      <c r="F52" s="934">
        <f>SUM(D52-E52)</f>
        <v>8642</v>
      </c>
      <c r="G52" s="934">
        <v>286105</v>
      </c>
      <c r="H52" s="934">
        <v>46592</v>
      </c>
      <c r="I52" s="934">
        <v>0</v>
      </c>
      <c r="J52" s="934">
        <v>30153</v>
      </c>
      <c r="K52" s="934">
        <v>1197462</v>
      </c>
      <c r="L52" s="934">
        <v>682</v>
      </c>
      <c r="M52" s="934">
        <v>3821</v>
      </c>
      <c r="N52" s="934">
        <v>27175</v>
      </c>
      <c r="O52" s="934">
        <v>6375</v>
      </c>
      <c r="P52" s="935">
        <v>425122</v>
      </c>
      <c r="Q52" s="934">
        <v>0</v>
      </c>
      <c r="R52" s="934">
        <v>390366</v>
      </c>
      <c r="S52" s="934">
        <v>43517</v>
      </c>
      <c r="T52" s="934">
        <v>6025</v>
      </c>
      <c r="U52" s="934">
        <v>27409</v>
      </c>
      <c r="V52" s="936">
        <v>88178</v>
      </c>
      <c r="W52" s="936">
        <v>60857</v>
      </c>
      <c r="X52" s="936">
        <v>517100</v>
      </c>
      <c r="Y52" s="936">
        <v>49265</v>
      </c>
      <c r="Z52" s="936">
        <v>345254</v>
      </c>
      <c r="AA52" s="936">
        <v>221158</v>
      </c>
      <c r="AB52" s="936">
        <v>110550</v>
      </c>
      <c r="AC52" s="936">
        <v>807</v>
      </c>
      <c r="AD52" s="936">
        <v>628912</v>
      </c>
      <c r="AE52" s="936">
        <v>15398</v>
      </c>
      <c r="AF52" s="936">
        <v>585592</v>
      </c>
      <c r="AG52" s="936">
        <v>84084</v>
      </c>
      <c r="AH52" s="936">
        <v>864171</v>
      </c>
      <c r="AI52" s="936">
        <v>15383</v>
      </c>
      <c r="AJ52" s="936">
        <v>222945</v>
      </c>
      <c r="AK52" s="936">
        <v>0</v>
      </c>
      <c r="AL52" s="937">
        <v>0</v>
      </c>
    </row>
    <row r="53" spans="1:38" s="108" customFormat="1" ht="12.75" customHeight="1">
      <c r="A53" s="671"/>
      <c r="B53" s="929"/>
      <c r="C53" s="934"/>
      <c r="D53" s="934"/>
      <c r="E53" s="934"/>
      <c r="F53" s="934"/>
      <c r="G53" s="934"/>
      <c r="H53" s="934"/>
      <c r="I53" s="934"/>
      <c r="J53" s="934"/>
      <c r="K53" s="934"/>
      <c r="L53" s="934"/>
      <c r="M53" s="934"/>
      <c r="N53" s="934"/>
      <c r="O53" s="934"/>
      <c r="P53" s="935"/>
      <c r="Q53" s="934"/>
      <c r="R53" s="934"/>
      <c r="S53" s="934"/>
      <c r="T53" s="934"/>
      <c r="U53" s="934"/>
      <c r="V53" s="936"/>
      <c r="W53" s="936"/>
      <c r="X53" s="936"/>
      <c r="Y53" s="936"/>
      <c r="Z53" s="936"/>
      <c r="AA53" s="936"/>
      <c r="AB53" s="936"/>
      <c r="AC53" s="936"/>
      <c r="AD53" s="936"/>
      <c r="AE53" s="936"/>
      <c r="AF53" s="936"/>
      <c r="AG53" s="936"/>
      <c r="AH53" s="936"/>
      <c r="AI53" s="936"/>
      <c r="AJ53" s="936"/>
      <c r="AK53" s="936"/>
      <c r="AL53" s="937"/>
    </row>
    <row r="54" spans="1:38" s="108" customFormat="1" ht="12.75" customHeight="1">
      <c r="A54" s="671" t="s">
        <v>33</v>
      </c>
      <c r="B54" s="929">
        <v>1802256</v>
      </c>
      <c r="C54" s="934">
        <v>1764381</v>
      </c>
      <c r="D54" s="934">
        <f aca="true" t="shared" si="8" ref="D54:D65">SUM(B54-C54)</f>
        <v>37875</v>
      </c>
      <c r="E54" s="934">
        <v>0</v>
      </c>
      <c r="F54" s="934">
        <f aca="true" t="shared" si="9" ref="F54:F65">SUM(D54-E54)</f>
        <v>37875</v>
      </c>
      <c r="G54" s="934">
        <v>311710</v>
      </c>
      <c r="H54" s="934">
        <v>19017</v>
      </c>
      <c r="I54" s="934">
        <v>0</v>
      </c>
      <c r="J54" s="934">
        <v>11788</v>
      </c>
      <c r="K54" s="934">
        <v>782450</v>
      </c>
      <c r="L54" s="934">
        <v>487</v>
      </c>
      <c r="M54" s="934">
        <v>32151</v>
      </c>
      <c r="N54" s="934">
        <v>22201</v>
      </c>
      <c r="O54" s="934">
        <v>3507</v>
      </c>
      <c r="P54" s="934">
        <v>98588</v>
      </c>
      <c r="Q54" s="934">
        <v>0</v>
      </c>
      <c r="R54" s="934">
        <v>222015</v>
      </c>
      <c r="S54" s="934">
        <v>33009</v>
      </c>
      <c r="T54" s="934">
        <v>641</v>
      </c>
      <c r="U54" s="934">
        <v>0</v>
      </c>
      <c r="V54" s="936">
        <v>32084</v>
      </c>
      <c r="W54" s="936">
        <v>63708</v>
      </c>
      <c r="X54" s="936">
        <v>168900</v>
      </c>
      <c r="Y54" s="936">
        <v>47061</v>
      </c>
      <c r="Z54" s="936">
        <v>349856</v>
      </c>
      <c r="AA54" s="936">
        <v>149374</v>
      </c>
      <c r="AB54" s="936">
        <v>76030</v>
      </c>
      <c r="AC54" s="936">
        <v>633</v>
      </c>
      <c r="AD54" s="936">
        <v>281946</v>
      </c>
      <c r="AE54" s="936">
        <v>15509</v>
      </c>
      <c r="AF54" s="936">
        <v>208068</v>
      </c>
      <c r="AG54" s="936">
        <v>79094</v>
      </c>
      <c r="AH54" s="936">
        <v>331456</v>
      </c>
      <c r="AI54" s="936">
        <v>48697</v>
      </c>
      <c r="AJ54" s="936">
        <v>176657</v>
      </c>
      <c r="AK54" s="936">
        <v>0</v>
      </c>
      <c r="AL54" s="937">
        <v>0</v>
      </c>
    </row>
    <row r="55" spans="1:38" s="108" customFormat="1" ht="12.75" customHeight="1">
      <c r="A55" s="671" t="s">
        <v>34</v>
      </c>
      <c r="B55" s="929">
        <v>2931008</v>
      </c>
      <c r="C55" s="934">
        <v>2828697</v>
      </c>
      <c r="D55" s="934">
        <f t="shared" si="8"/>
        <v>102311</v>
      </c>
      <c r="E55" s="934">
        <v>0</v>
      </c>
      <c r="F55" s="934">
        <f t="shared" si="9"/>
        <v>102311</v>
      </c>
      <c r="G55" s="934">
        <v>765507</v>
      </c>
      <c r="H55" s="934">
        <v>41316</v>
      </c>
      <c r="I55" s="934">
        <v>0</v>
      </c>
      <c r="J55" s="934">
        <v>30162</v>
      </c>
      <c r="K55" s="934">
        <v>964488</v>
      </c>
      <c r="L55" s="934">
        <v>1158</v>
      </c>
      <c r="M55" s="934">
        <v>900</v>
      </c>
      <c r="N55" s="934">
        <v>46283</v>
      </c>
      <c r="O55" s="934">
        <v>29707</v>
      </c>
      <c r="P55" s="934">
        <v>148399</v>
      </c>
      <c r="Q55" s="934">
        <v>0</v>
      </c>
      <c r="R55" s="934">
        <v>457039</v>
      </c>
      <c r="S55" s="934">
        <v>28122</v>
      </c>
      <c r="T55" s="934">
        <v>11373</v>
      </c>
      <c r="U55" s="934">
        <v>0</v>
      </c>
      <c r="V55" s="936">
        <v>45367</v>
      </c>
      <c r="W55" s="936">
        <v>83487</v>
      </c>
      <c r="X55" s="936">
        <v>277700</v>
      </c>
      <c r="Y55" s="936">
        <v>64535</v>
      </c>
      <c r="Z55" s="936">
        <v>403382</v>
      </c>
      <c r="AA55" s="936">
        <v>268282</v>
      </c>
      <c r="AB55" s="936">
        <v>147936</v>
      </c>
      <c r="AC55" s="936">
        <v>21424</v>
      </c>
      <c r="AD55" s="936">
        <v>522741</v>
      </c>
      <c r="AE55" s="936">
        <v>50075</v>
      </c>
      <c r="AF55" s="936">
        <v>379599</v>
      </c>
      <c r="AG55" s="936">
        <v>138903</v>
      </c>
      <c r="AH55" s="936">
        <v>620081</v>
      </c>
      <c r="AI55" s="936">
        <v>0</v>
      </c>
      <c r="AJ55" s="936">
        <v>211000</v>
      </c>
      <c r="AK55" s="936">
        <v>739</v>
      </c>
      <c r="AL55" s="937">
        <v>0</v>
      </c>
    </row>
    <row r="56" spans="1:38" s="108" customFormat="1" ht="12.75" customHeight="1">
      <c r="A56" s="671" t="s">
        <v>36</v>
      </c>
      <c r="B56" s="929">
        <v>2341634</v>
      </c>
      <c r="C56" s="934">
        <v>2299911</v>
      </c>
      <c r="D56" s="934">
        <f t="shared" si="8"/>
        <v>41723</v>
      </c>
      <c r="E56" s="934">
        <v>8563</v>
      </c>
      <c r="F56" s="934">
        <f t="shared" si="9"/>
        <v>33160</v>
      </c>
      <c r="G56" s="934">
        <v>438276</v>
      </c>
      <c r="H56" s="934">
        <v>38685</v>
      </c>
      <c r="I56" s="934">
        <v>0</v>
      </c>
      <c r="J56" s="934">
        <v>23384</v>
      </c>
      <c r="K56" s="934">
        <v>901827</v>
      </c>
      <c r="L56" s="934">
        <v>552</v>
      </c>
      <c r="M56" s="934">
        <v>0</v>
      </c>
      <c r="N56" s="934">
        <v>29139</v>
      </c>
      <c r="O56" s="934">
        <v>5449</v>
      </c>
      <c r="P56" s="934">
        <v>184059</v>
      </c>
      <c r="Q56" s="934">
        <v>0</v>
      </c>
      <c r="R56" s="934">
        <v>221661</v>
      </c>
      <c r="S56" s="934">
        <v>50942</v>
      </c>
      <c r="T56" s="934">
        <v>8333</v>
      </c>
      <c r="U56" s="934">
        <v>0</v>
      </c>
      <c r="V56" s="936">
        <v>23447</v>
      </c>
      <c r="W56" s="936">
        <v>98280</v>
      </c>
      <c r="X56" s="936">
        <v>317600</v>
      </c>
      <c r="Y56" s="936">
        <v>58332</v>
      </c>
      <c r="Z56" s="936">
        <v>394300</v>
      </c>
      <c r="AA56" s="936">
        <v>270898</v>
      </c>
      <c r="AB56" s="936">
        <v>83526</v>
      </c>
      <c r="AC56" s="936">
        <v>1339</v>
      </c>
      <c r="AD56" s="936">
        <v>267638</v>
      </c>
      <c r="AE56" s="936">
        <v>29376</v>
      </c>
      <c r="AF56" s="936">
        <v>403613</v>
      </c>
      <c r="AG56" s="936">
        <v>107472</v>
      </c>
      <c r="AH56" s="936">
        <v>512895</v>
      </c>
      <c r="AI56" s="936">
        <v>0</v>
      </c>
      <c r="AJ56" s="936">
        <v>170522</v>
      </c>
      <c r="AK56" s="936">
        <v>0</v>
      </c>
      <c r="AL56" s="937">
        <v>0</v>
      </c>
    </row>
    <row r="57" spans="1:38" s="108" customFormat="1" ht="12.75" customHeight="1">
      <c r="A57" s="671" t="s">
        <v>38</v>
      </c>
      <c r="B57" s="929">
        <v>2648808</v>
      </c>
      <c r="C57" s="934">
        <v>2597289</v>
      </c>
      <c r="D57" s="934">
        <f t="shared" si="8"/>
        <v>51519</v>
      </c>
      <c r="E57" s="934">
        <v>0</v>
      </c>
      <c r="F57" s="934">
        <f t="shared" si="9"/>
        <v>51519</v>
      </c>
      <c r="G57" s="934">
        <v>295290</v>
      </c>
      <c r="H57" s="934">
        <v>42007</v>
      </c>
      <c r="I57" s="934">
        <v>0</v>
      </c>
      <c r="J57" s="934">
        <v>28066</v>
      </c>
      <c r="K57" s="934">
        <v>1014044</v>
      </c>
      <c r="L57" s="934">
        <v>595</v>
      </c>
      <c r="M57" s="934">
        <v>0</v>
      </c>
      <c r="N57" s="934">
        <v>32259</v>
      </c>
      <c r="O57" s="934">
        <v>4815</v>
      </c>
      <c r="P57" s="934">
        <v>149485</v>
      </c>
      <c r="Q57" s="934">
        <v>0</v>
      </c>
      <c r="R57" s="934">
        <v>442478</v>
      </c>
      <c r="S57" s="934">
        <v>21277</v>
      </c>
      <c r="T57" s="934">
        <v>27197</v>
      </c>
      <c r="U57" s="934">
        <v>47600</v>
      </c>
      <c r="V57" s="936">
        <v>58264</v>
      </c>
      <c r="W57" s="936">
        <v>26431</v>
      </c>
      <c r="X57" s="936">
        <v>459000</v>
      </c>
      <c r="Y57" s="936">
        <v>54533</v>
      </c>
      <c r="Z57" s="936">
        <v>351309</v>
      </c>
      <c r="AA57" s="936">
        <v>232453</v>
      </c>
      <c r="AB57" s="936">
        <v>94552</v>
      </c>
      <c r="AC57" s="936">
        <v>1315</v>
      </c>
      <c r="AD57" s="936">
        <v>716549</v>
      </c>
      <c r="AE57" s="936">
        <v>20602</v>
      </c>
      <c r="AF57" s="936">
        <v>389242</v>
      </c>
      <c r="AG57" s="936">
        <v>93488</v>
      </c>
      <c r="AH57" s="936">
        <v>440599</v>
      </c>
      <c r="AI57" s="936">
        <v>37453</v>
      </c>
      <c r="AJ57" s="936">
        <v>165194</v>
      </c>
      <c r="AK57" s="936">
        <v>0</v>
      </c>
      <c r="AL57" s="937">
        <v>0</v>
      </c>
    </row>
    <row r="58" spans="1:38" s="108" customFormat="1" ht="12.75" customHeight="1">
      <c r="A58" s="671" t="s">
        <v>40</v>
      </c>
      <c r="B58" s="929">
        <v>1790510</v>
      </c>
      <c r="C58" s="934">
        <v>1754754</v>
      </c>
      <c r="D58" s="934">
        <f t="shared" si="8"/>
        <v>35756</v>
      </c>
      <c r="E58" s="934">
        <v>0</v>
      </c>
      <c r="F58" s="934">
        <f t="shared" si="9"/>
        <v>35756</v>
      </c>
      <c r="G58" s="934">
        <v>279341</v>
      </c>
      <c r="H58" s="934">
        <v>23484</v>
      </c>
      <c r="I58" s="934">
        <v>0</v>
      </c>
      <c r="J58" s="934">
        <v>16765</v>
      </c>
      <c r="K58" s="934">
        <v>745964</v>
      </c>
      <c r="L58" s="934">
        <v>368</v>
      </c>
      <c r="M58" s="934">
        <v>11506</v>
      </c>
      <c r="N58" s="934">
        <v>24206</v>
      </c>
      <c r="O58" s="934">
        <v>4452</v>
      </c>
      <c r="P58" s="934">
        <v>123051</v>
      </c>
      <c r="Q58" s="934">
        <v>0</v>
      </c>
      <c r="R58" s="934">
        <v>250850</v>
      </c>
      <c r="S58" s="934">
        <v>6949</v>
      </c>
      <c r="T58" s="934">
        <v>0</v>
      </c>
      <c r="U58" s="934">
        <v>10042</v>
      </c>
      <c r="V58" s="936">
        <v>52729</v>
      </c>
      <c r="W58" s="936">
        <v>42203</v>
      </c>
      <c r="X58" s="936">
        <v>198600</v>
      </c>
      <c r="Y58" s="936">
        <v>54198</v>
      </c>
      <c r="Z58" s="936">
        <v>271533</v>
      </c>
      <c r="AA58" s="936">
        <v>176311</v>
      </c>
      <c r="AB58" s="936">
        <v>65297</v>
      </c>
      <c r="AC58" s="936">
        <v>587</v>
      </c>
      <c r="AD58" s="936">
        <v>413105</v>
      </c>
      <c r="AE58" s="936">
        <v>71218</v>
      </c>
      <c r="AF58" s="936">
        <v>238873</v>
      </c>
      <c r="AG58" s="936">
        <v>81538</v>
      </c>
      <c r="AH58" s="936">
        <v>234672</v>
      </c>
      <c r="AI58" s="936">
        <v>15790</v>
      </c>
      <c r="AJ58" s="936">
        <v>131632</v>
      </c>
      <c r="AK58" s="936">
        <v>0</v>
      </c>
      <c r="AL58" s="937">
        <v>0</v>
      </c>
    </row>
    <row r="59" spans="1:38" s="108" customFormat="1" ht="12.75" customHeight="1">
      <c r="A59" s="671" t="s">
        <v>42</v>
      </c>
      <c r="B59" s="929">
        <v>1728459</v>
      </c>
      <c r="C59" s="934">
        <v>1710037</v>
      </c>
      <c r="D59" s="934">
        <f t="shared" si="8"/>
        <v>18422</v>
      </c>
      <c r="E59" s="934">
        <v>0</v>
      </c>
      <c r="F59" s="934">
        <f t="shared" si="9"/>
        <v>18422</v>
      </c>
      <c r="G59" s="934">
        <v>276667</v>
      </c>
      <c r="H59" s="934">
        <v>26888</v>
      </c>
      <c r="I59" s="934">
        <v>0</v>
      </c>
      <c r="J59" s="934">
        <v>16280</v>
      </c>
      <c r="K59" s="934">
        <v>626501</v>
      </c>
      <c r="L59" s="934">
        <v>552</v>
      </c>
      <c r="M59" s="934">
        <v>185</v>
      </c>
      <c r="N59" s="934">
        <v>33163</v>
      </c>
      <c r="O59" s="934">
        <v>2705</v>
      </c>
      <c r="P59" s="934">
        <v>79442</v>
      </c>
      <c r="Q59" s="934">
        <v>0</v>
      </c>
      <c r="R59" s="934">
        <v>272191</v>
      </c>
      <c r="S59" s="934">
        <v>14119</v>
      </c>
      <c r="T59" s="934">
        <v>11319</v>
      </c>
      <c r="U59" s="934">
        <v>60671</v>
      </c>
      <c r="V59" s="936">
        <v>21422</v>
      </c>
      <c r="W59" s="936">
        <v>17054</v>
      </c>
      <c r="X59" s="936">
        <v>269300</v>
      </c>
      <c r="Y59" s="936">
        <v>48811</v>
      </c>
      <c r="Z59" s="936">
        <v>347685</v>
      </c>
      <c r="AA59" s="936">
        <v>212276</v>
      </c>
      <c r="AB59" s="936">
        <v>64674</v>
      </c>
      <c r="AC59" s="936">
        <v>422</v>
      </c>
      <c r="AD59" s="936">
        <v>284402</v>
      </c>
      <c r="AE59" s="936">
        <v>12196</v>
      </c>
      <c r="AF59" s="936">
        <v>207732</v>
      </c>
      <c r="AG59" s="936">
        <v>73966</v>
      </c>
      <c r="AH59" s="936">
        <v>356890</v>
      </c>
      <c r="AI59" s="936">
        <v>0</v>
      </c>
      <c r="AJ59" s="936">
        <v>100983</v>
      </c>
      <c r="AK59" s="936">
        <v>0</v>
      </c>
      <c r="AL59" s="937">
        <v>0</v>
      </c>
    </row>
    <row r="60" spans="1:38" s="108" customFormat="1" ht="12.75" customHeight="1">
      <c r="A60" s="671" t="s">
        <v>44</v>
      </c>
      <c r="B60" s="929">
        <v>2147476</v>
      </c>
      <c r="C60" s="934">
        <v>2109919</v>
      </c>
      <c r="D60" s="934">
        <f t="shared" si="8"/>
        <v>37557</v>
      </c>
      <c r="E60" s="934">
        <v>0</v>
      </c>
      <c r="F60" s="934">
        <f t="shared" si="9"/>
        <v>37557</v>
      </c>
      <c r="G60" s="934">
        <v>329894</v>
      </c>
      <c r="H60" s="934">
        <v>27802</v>
      </c>
      <c r="I60" s="934">
        <v>0</v>
      </c>
      <c r="J60" s="934">
        <v>14461</v>
      </c>
      <c r="K60" s="934">
        <v>882494</v>
      </c>
      <c r="L60" s="934">
        <v>0</v>
      </c>
      <c r="M60" s="934">
        <v>58105</v>
      </c>
      <c r="N60" s="934">
        <v>44603</v>
      </c>
      <c r="O60" s="934">
        <v>2564</v>
      </c>
      <c r="P60" s="934">
        <v>153030</v>
      </c>
      <c r="Q60" s="934">
        <v>0</v>
      </c>
      <c r="R60" s="934">
        <v>333065</v>
      </c>
      <c r="S60" s="934">
        <v>6294</v>
      </c>
      <c r="T60" s="934">
        <v>8401</v>
      </c>
      <c r="U60" s="934">
        <v>16300</v>
      </c>
      <c r="V60" s="936">
        <v>22679</v>
      </c>
      <c r="W60" s="936">
        <v>27684</v>
      </c>
      <c r="X60" s="936">
        <v>220100</v>
      </c>
      <c r="Y60" s="936">
        <v>50680</v>
      </c>
      <c r="Z60" s="936">
        <v>295576</v>
      </c>
      <c r="AA60" s="936">
        <v>247610</v>
      </c>
      <c r="AB60" s="936">
        <v>100724</v>
      </c>
      <c r="AC60" s="936">
        <v>1129</v>
      </c>
      <c r="AD60" s="936">
        <v>409936</v>
      </c>
      <c r="AE60" s="936">
        <v>20326</v>
      </c>
      <c r="AF60" s="936">
        <v>350400</v>
      </c>
      <c r="AG60" s="936">
        <v>83637</v>
      </c>
      <c r="AH60" s="936">
        <v>310920</v>
      </c>
      <c r="AI60" s="936">
        <v>90628</v>
      </c>
      <c r="AJ60" s="936">
        <v>148353</v>
      </c>
      <c r="AK60" s="936">
        <v>0</v>
      </c>
      <c r="AL60" s="937">
        <v>0</v>
      </c>
    </row>
    <row r="61" spans="1:38" s="108" customFormat="1" ht="12.75" customHeight="1">
      <c r="A61" s="671" t="s">
        <v>46</v>
      </c>
      <c r="B61" s="929">
        <v>3273052</v>
      </c>
      <c r="C61" s="934">
        <v>3203634</v>
      </c>
      <c r="D61" s="934">
        <f t="shared" si="8"/>
        <v>69418</v>
      </c>
      <c r="E61" s="934">
        <v>1403</v>
      </c>
      <c r="F61" s="934">
        <f t="shared" si="9"/>
        <v>68015</v>
      </c>
      <c r="G61" s="934">
        <v>531546</v>
      </c>
      <c r="H61" s="934">
        <v>28832</v>
      </c>
      <c r="I61" s="934">
        <v>0</v>
      </c>
      <c r="J61" s="934">
        <v>19215</v>
      </c>
      <c r="K61" s="934">
        <v>1167052</v>
      </c>
      <c r="L61" s="934">
        <v>628</v>
      </c>
      <c r="M61" s="934">
        <v>71953</v>
      </c>
      <c r="N61" s="934">
        <v>22658</v>
      </c>
      <c r="O61" s="934">
        <v>13765</v>
      </c>
      <c r="P61" s="934">
        <v>438483</v>
      </c>
      <c r="Q61" s="934">
        <v>0</v>
      </c>
      <c r="R61" s="934">
        <v>421799</v>
      </c>
      <c r="S61" s="934">
        <v>14798</v>
      </c>
      <c r="T61" s="934">
        <v>32728</v>
      </c>
      <c r="U61" s="934">
        <v>31200</v>
      </c>
      <c r="V61" s="936">
        <v>17608</v>
      </c>
      <c r="W61" s="936">
        <v>45187</v>
      </c>
      <c r="X61" s="936">
        <v>415600</v>
      </c>
      <c r="Y61" s="936">
        <v>57805</v>
      </c>
      <c r="Z61" s="936">
        <v>429692</v>
      </c>
      <c r="AA61" s="936">
        <v>392357</v>
      </c>
      <c r="AB61" s="936">
        <v>146604</v>
      </c>
      <c r="AC61" s="936">
        <v>12028</v>
      </c>
      <c r="AD61" s="936">
        <v>557112</v>
      </c>
      <c r="AE61" s="936">
        <v>80718</v>
      </c>
      <c r="AF61" s="936">
        <v>293191</v>
      </c>
      <c r="AG61" s="936">
        <v>145960</v>
      </c>
      <c r="AH61" s="936">
        <v>715431</v>
      </c>
      <c r="AI61" s="936">
        <v>152636</v>
      </c>
      <c r="AJ61" s="936">
        <v>202840</v>
      </c>
      <c r="AK61" s="936">
        <v>17260</v>
      </c>
      <c r="AL61" s="937">
        <v>0</v>
      </c>
    </row>
    <row r="62" spans="1:38" s="108" customFormat="1" ht="12.75" customHeight="1">
      <c r="A62" s="671" t="s">
        <v>48</v>
      </c>
      <c r="B62" s="929">
        <v>3463856</v>
      </c>
      <c r="C62" s="934">
        <v>3414705</v>
      </c>
      <c r="D62" s="934">
        <f t="shared" si="8"/>
        <v>49151</v>
      </c>
      <c r="E62" s="934">
        <v>0</v>
      </c>
      <c r="F62" s="934">
        <f t="shared" si="9"/>
        <v>49151</v>
      </c>
      <c r="G62" s="934">
        <v>689032</v>
      </c>
      <c r="H62" s="934">
        <v>57368</v>
      </c>
      <c r="I62" s="934">
        <v>0</v>
      </c>
      <c r="J62" s="934">
        <v>37569</v>
      </c>
      <c r="K62" s="934">
        <v>1182812</v>
      </c>
      <c r="L62" s="934">
        <v>1331</v>
      </c>
      <c r="M62" s="934">
        <v>0</v>
      </c>
      <c r="N62" s="934">
        <v>31899</v>
      </c>
      <c r="O62" s="934">
        <v>8264</v>
      </c>
      <c r="P62" s="934">
        <v>326616</v>
      </c>
      <c r="Q62" s="934">
        <v>0</v>
      </c>
      <c r="R62" s="934">
        <v>455198</v>
      </c>
      <c r="S62" s="934">
        <v>54217</v>
      </c>
      <c r="T62" s="934">
        <v>13484</v>
      </c>
      <c r="U62" s="934">
        <v>40511</v>
      </c>
      <c r="V62" s="936">
        <v>44877</v>
      </c>
      <c r="W62" s="936">
        <v>40278</v>
      </c>
      <c r="X62" s="936">
        <v>480400</v>
      </c>
      <c r="Y62" s="936">
        <v>65801</v>
      </c>
      <c r="Z62" s="936">
        <v>563734</v>
      </c>
      <c r="AA62" s="936">
        <v>348752</v>
      </c>
      <c r="AB62" s="936">
        <v>146475</v>
      </c>
      <c r="AC62" s="936">
        <v>15271</v>
      </c>
      <c r="AD62" s="936">
        <v>612190</v>
      </c>
      <c r="AE62" s="936">
        <v>78570</v>
      </c>
      <c r="AF62" s="936">
        <v>500566</v>
      </c>
      <c r="AG62" s="936">
        <v>141036</v>
      </c>
      <c r="AH62" s="936">
        <v>721263</v>
      </c>
      <c r="AI62" s="936">
        <v>0</v>
      </c>
      <c r="AJ62" s="936">
        <v>221047</v>
      </c>
      <c r="AK62" s="936">
        <v>0</v>
      </c>
      <c r="AL62" s="937">
        <v>0</v>
      </c>
    </row>
    <row r="63" spans="1:38" s="108" customFormat="1" ht="12.75" customHeight="1">
      <c r="A63" s="671" t="s">
        <v>50</v>
      </c>
      <c r="B63" s="929">
        <v>2731272</v>
      </c>
      <c r="C63" s="934">
        <v>2714919</v>
      </c>
      <c r="D63" s="934">
        <f t="shared" si="8"/>
        <v>16353</v>
      </c>
      <c r="E63" s="934">
        <v>0</v>
      </c>
      <c r="F63" s="934">
        <f t="shared" si="9"/>
        <v>16353</v>
      </c>
      <c r="G63" s="934">
        <v>314314</v>
      </c>
      <c r="H63" s="934">
        <v>27569</v>
      </c>
      <c r="I63" s="934">
        <v>353</v>
      </c>
      <c r="J63" s="934">
        <v>16876</v>
      </c>
      <c r="K63" s="934">
        <v>893899</v>
      </c>
      <c r="L63" s="934">
        <v>454</v>
      </c>
      <c r="M63" s="934">
        <v>4507</v>
      </c>
      <c r="N63" s="934">
        <v>42124</v>
      </c>
      <c r="O63" s="934">
        <v>4546</v>
      </c>
      <c r="P63" s="934">
        <v>174837</v>
      </c>
      <c r="Q63" s="934">
        <v>0</v>
      </c>
      <c r="R63" s="934">
        <v>475926</v>
      </c>
      <c r="S63" s="934">
        <v>21788</v>
      </c>
      <c r="T63" s="934">
        <v>300</v>
      </c>
      <c r="U63" s="934">
        <v>131009</v>
      </c>
      <c r="V63" s="936">
        <v>22523</v>
      </c>
      <c r="W63" s="936">
        <v>78847</v>
      </c>
      <c r="X63" s="936">
        <v>521400</v>
      </c>
      <c r="Y63" s="936">
        <v>45585</v>
      </c>
      <c r="Z63" s="936">
        <v>580254</v>
      </c>
      <c r="AA63" s="936">
        <v>267806</v>
      </c>
      <c r="AB63" s="936">
        <v>129769</v>
      </c>
      <c r="AC63" s="936">
        <v>690</v>
      </c>
      <c r="AD63" s="936">
        <v>615503</v>
      </c>
      <c r="AE63" s="936">
        <v>39981</v>
      </c>
      <c r="AF63" s="936">
        <v>450918</v>
      </c>
      <c r="AG63" s="936">
        <v>76639</v>
      </c>
      <c r="AH63" s="936">
        <v>258794</v>
      </c>
      <c r="AI63" s="936">
        <v>25078</v>
      </c>
      <c r="AJ63" s="936">
        <v>223902</v>
      </c>
      <c r="AK63" s="936">
        <v>0</v>
      </c>
      <c r="AL63" s="937">
        <v>0</v>
      </c>
    </row>
    <row r="64" spans="1:38" s="108" customFormat="1" ht="12.75" customHeight="1">
      <c r="A64" s="671" t="s">
        <v>52</v>
      </c>
      <c r="B64" s="929">
        <v>1488630</v>
      </c>
      <c r="C64" s="934">
        <v>1458626</v>
      </c>
      <c r="D64" s="934">
        <f t="shared" si="8"/>
        <v>30004</v>
      </c>
      <c r="E64" s="934">
        <v>0</v>
      </c>
      <c r="F64" s="934">
        <f t="shared" si="9"/>
        <v>30004</v>
      </c>
      <c r="G64" s="934">
        <v>183666</v>
      </c>
      <c r="H64" s="934">
        <v>14441</v>
      </c>
      <c r="I64" s="934">
        <v>0</v>
      </c>
      <c r="J64" s="934">
        <v>9351</v>
      </c>
      <c r="K64" s="934">
        <v>649883</v>
      </c>
      <c r="L64" s="934">
        <v>379</v>
      </c>
      <c r="M64" s="934">
        <v>17593</v>
      </c>
      <c r="N64" s="934">
        <v>36422</v>
      </c>
      <c r="O64" s="934">
        <v>3820</v>
      </c>
      <c r="P64" s="934">
        <v>114465</v>
      </c>
      <c r="Q64" s="934">
        <v>0</v>
      </c>
      <c r="R64" s="934">
        <v>183915</v>
      </c>
      <c r="S64" s="934">
        <v>34322</v>
      </c>
      <c r="T64" s="934">
        <v>3300</v>
      </c>
      <c r="U64" s="934">
        <v>7300</v>
      </c>
      <c r="V64" s="936">
        <v>50159</v>
      </c>
      <c r="W64" s="936">
        <v>30414</v>
      </c>
      <c r="X64" s="936">
        <v>149200</v>
      </c>
      <c r="Y64" s="936">
        <v>41936</v>
      </c>
      <c r="Z64" s="936">
        <v>251033</v>
      </c>
      <c r="AA64" s="936">
        <v>191615</v>
      </c>
      <c r="AB64" s="936">
        <v>71127</v>
      </c>
      <c r="AC64" s="936">
        <v>329</v>
      </c>
      <c r="AD64" s="936">
        <v>270223</v>
      </c>
      <c r="AE64" s="936">
        <v>17965</v>
      </c>
      <c r="AF64" s="936">
        <v>180855</v>
      </c>
      <c r="AG64" s="936">
        <v>55545</v>
      </c>
      <c r="AH64" s="936">
        <v>221274</v>
      </c>
      <c r="AI64" s="936">
        <v>2857</v>
      </c>
      <c r="AJ64" s="936">
        <v>152667</v>
      </c>
      <c r="AK64" s="936">
        <v>0</v>
      </c>
      <c r="AL64" s="937">
        <v>0</v>
      </c>
    </row>
    <row r="65" spans="1:38" s="108" customFormat="1" ht="12.75" customHeight="1">
      <c r="A65" s="698" t="s">
        <v>54</v>
      </c>
      <c r="B65" s="947">
        <v>1841685</v>
      </c>
      <c r="C65" s="948">
        <v>1787384</v>
      </c>
      <c r="D65" s="948">
        <f t="shared" si="8"/>
        <v>54301</v>
      </c>
      <c r="E65" s="948">
        <v>0</v>
      </c>
      <c r="F65" s="948">
        <f t="shared" si="9"/>
        <v>54301</v>
      </c>
      <c r="G65" s="948">
        <v>258513</v>
      </c>
      <c r="H65" s="948">
        <v>24601</v>
      </c>
      <c r="I65" s="948">
        <v>2937</v>
      </c>
      <c r="J65" s="948">
        <v>12807</v>
      </c>
      <c r="K65" s="948">
        <v>776566</v>
      </c>
      <c r="L65" s="948">
        <v>476</v>
      </c>
      <c r="M65" s="948">
        <v>0</v>
      </c>
      <c r="N65" s="948">
        <v>29126</v>
      </c>
      <c r="O65" s="948">
        <v>4253</v>
      </c>
      <c r="P65" s="948">
        <v>111744</v>
      </c>
      <c r="Q65" s="948">
        <v>0</v>
      </c>
      <c r="R65" s="948">
        <v>207717</v>
      </c>
      <c r="S65" s="948">
        <v>16674</v>
      </c>
      <c r="T65" s="948">
        <v>12073</v>
      </c>
      <c r="U65" s="948">
        <v>0</v>
      </c>
      <c r="V65" s="949">
        <v>52457</v>
      </c>
      <c r="W65" s="949">
        <v>33541</v>
      </c>
      <c r="X65" s="949">
        <v>298200</v>
      </c>
      <c r="Y65" s="949">
        <v>42279</v>
      </c>
      <c r="Z65" s="949">
        <v>357931</v>
      </c>
      <c r="AA65" s="949">
        <v>201280</v>
      </c>
      <c r="AB65" s="949">
        <v>66746</v>
      </c>
      <c r="AC65" s="949">
        <v>342</v>
      </c>
      <c r="AD65" s="949">
        <v>256325</v>
      </c>
      <c r="AE65" s="949">
        <v>5284</v>
      </c>
      <c r="AF65" s="949">
        <v>238186</v>
      </c>
      <c r="AG65" s="949">
        <v>72746</v>
      </c>
      <c r="AH65" s="949">
        <v>368171</v>
      </c>
      <c r="AI65" s="949">
        <v>1528</v>
      </c>
      <c r="AJ65" s="949">
        <v>176434</v>
      </c>
      <c r="AK65" s="949">
        <v>132</v>
      </c>
      <c r="AL65" s="950">
        <v>0</v>
      </c>
    </row>
    <row r="66" spans="1:16" ht="11.25">
      <c r="A66" s="709" t="s">
        <v>725</v>
      </c>
      <c r="N66" s="712"/>
      <c r="O66" s="712"/>
      <c r="P66" s="712"/>
    </row>
    <row r="67" ht="11.25">
      <c r="P67" s="712"/>
    </row>
    <row r="68" ht="11.25">
      <c r="P68" s="712"/>
    </row>
    <row r="69" ht="11.25">
      <c r="P69" s="712"/>
    </row>
    <row r="70" ht="11.25">
      <c r="P70" s="712"/>
    </row>
  </sheetData>
  <mergeCells count="18">
    <mergeCell ref="W5:W7"/>
    <mergeCell ref="X5:X7"/>
    <mergeCell ref="Y5:Y7"/>
    <mergeCell ref="Z5:Z7"/>
    <mergeCell ref="AA5:AA7"/>
    <mergeCell ref="AB5:AB7"/>
    <mergeCell ref="AC5:AC7"/>
    <mergeCell ref="AD5:AD7"/>
    <mergeCell ref="G4:X4"/>
    <mergeCell ref="Y4:AL4"/>
    <mergeCell ref="AI5:AI7"/>
    <mergeCell ref="AJ5:AJ7"/>
    <mergeCell ref="AK5:AK7"/>
    <mergeCell ref="AL5:AL7"/>
    <mergeCell ref="AE5:AE7"/>
    <mergeCell ref="AF5:AF7"/>
    <mergeCell ref="AG5:AG7"/>
    <mergeCell ref="AH5:AH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O71"/>
  <sheetViews>
    <sheetView workbookViewId="0" topLeftCell="A1">
      <selection activeCell="A1" sqref="A1"/>
    </sheetView>
  </sheetViews>
  <sheetFormatPr defaultColWidth="9.00390625" defaultRowHeight="17.25" customHeight="1"/>
  <cols>
    <col min="1" max="1" width="2.625" style="951" customWidth="1"/>
    <col min="2" max="2" width="1.625" style="951" customWidth="1"/>
    <col min="3" max="3" width="1.625" style="951" hidden="1" customWidth="1"/>
    <col min="4" max="4" width="1.75390625" style="951" hidden="1" customWidth="1"/>
    <col min="5" max="6" width="2.125" style="951" customWidth="1"/>
    <col min="7" max="7" width="12.00390625" style="951" customWidth="1"/>
    <col min="8" max="8" width="7.875" style="951" customWidth="1"/>
    <col min="9" max="14" width="10.625" style="951" customWidth="1"/>
    <col min="15" max="15" width="11.375" style="951" customWidth="1"/>
    <col min="16" max="16384" width="9.00390625" style="951" customWidth="1"/>
  </cols>
  <sheetData>
    <row r="1" ht="12"/>
    <row r="2" spans="2:14" ht="17.25" customHeight="1">
      <c r="B2" s="952" t="s">
        <v>798</v>
      </c>
      <c r="N2" s="953"/>
    </row>
    <row r="3" spans="2:14" ht="14.25">
      <c r="B3" s="952"/>
      <c r="N3" s="953"/>
    </row>
    <row r="4" spans="2:15" s="954" customFormat="1" ht="17.25" customHeight="1" thickBot="1">
      <c r="B4" s="955"/>
      <c r="C4" s="956"/>
      <c r="D4" s="956"/>
      <c r="E4" s="956"/>
      <c r="F4" s="956"/>
      <c r="G4" s="956"/>
      <c r="O4" s="957" t="s">
        <v>745</v>
      </c>
    </row>
    <row r="5" spans="2:15" ht="47.25" customHeight="1" thickTop="1">
      <c r="B5" s="1583" t="s">
        <v>746</v>
      </c>
      <c r="C5" s="1584"/>
      <c r="D5" s="1584"/>
      <c r="E5" s="1584"/>
      <c r="F5" s="1584"/>
      <c r="G5" s="1584"/>
      <c r="H5" s="1585"/>
      <c r="I5" s="958" t="s">
        <v>727</v>
      </c>
      <c r="J5" s="958" t="s">
        <v>728</v>
      </c>
      <c r="K5" s="958" t="s">
        <v>729</v>
      </c>
      <c r="L5" s="958" t="s">
        <v>730</v>
      </c>
      <c r="M5" s="958" t="s">
        <v>20</v>
      </c>
      <c r="N5" s="958" t="s">
        <v>731</v>
      </c>
      <c r="O5" s="959" t="s">
        <v>747</v>
      </c>
    </row>
    <row r="6" spans="2:15" ht="17.25" customHeight="1">
      <c r="B6" s="1593" t="s">
        <v>748</v>
      </c>
      <c r="C6" s="1594"/>
      <c r="D6" s="1594"/>
      <c r="E6" s="1594"/>
      <c r="F6" s="1594"/>
      <c r="G6" s="1594"/>
      <c r="H6" s="960" t="s">
        <v>749</v>
      </c>
      <c r="I6" s="961">
        <v>70</v>
      </c>
      <c r="J6" s="962">
        <v>74</v>
      </c>
      <c r="K6" s="962">
        <v>65</v>
      </c>
      <c r="L6" s="962">
        <v>70</v>
      </c>
      <c r="M6" s="962">
        <v>65</v>
      </c>
      <c r="N6" s="962">
        <v>65</v>
      </c>
      <c r="O6" s="963">
        <v>4683</v>
      </c>
    </row>
    <row r="7" spans="2:15" ht="17.25" customHeight="1">
      <c r="B7" s="1595" t="s">
        <v>732</v>
      </c>
      <c r="C7" s="1588"/>
      <c r="D7" s="1588"/>
      <c r="E7" s="1588"/>
      <c r="F7" s="1588"/>
      <c r="G7" s="1588"/>
      <c r="H7" s="965" t="s">
        <v>733</v>
      </c>
      <c r="I7" s="966">
        <v>3.82</v>
      </c>
      <c r="J7" s="967">
        <v>3.56</v>
      </c>
      <c r="K7" s="967">
        <v>3.68</v>
      </c>
      <c r="L7" s="968">
        <v>3.81</v>
      </c>
      <c r="M7" s="968">
        <v>3.84</v>
      </c>
      <c r="N7" s="968">
        <v>3.75</v>
      </c>
      <c r="O7" s="969">
        <v>3.79</v>
      </c>
    </row>
    <row r="8" spans="2:15" ht="17.25" customHeight="1">
      <c r="B8" s="1595" t="s">
        <v>734</v>
      </c>
      <c r="C8" s="1588"/>
      <c r="D8" s="1588"/>
      <c r="E8" s="1588"/>
      <c r="F8" s="1588"/>
      <c r="G8" s="1588"/>
      <c r="H8" s="965" t="s">
        <v>733</v>
      </c>
      <c r="I8" s="970">
        <v>1.47</v>
      </c>
      <c r="J8" s="968">
        <v>1.42</v>
      </c>
      <c r="K8" s="968">
        <v>1.31</v>
      </c>
      <c r="L8" s="968">
        <v>1.52</v>
      </c>
      <c r="M8" s="968">
        <v>1.76</v>
      </c>
      <c r="N8" s="968">
        <v>1.44</v>
      </c>
      <c r="O8" s="971">
        <v>1.46</v>
      </c>
    </row>
    <row r="9" spans="2:15" ht="17.25" customHeight="1">
      <c r="B9" s="1596" t="s">
        <v>735</v>
      </c>
      <c r="C9" s="1597"/>
      <c r="D9" s="1597"/>
      <c r="E9" s="1597"/>
      <c r="F9" s="1597"/>
      <c r="G9" s="1597"/>
      <c r="H9" s="972" t="s">
        <v>736</v>
      </c>
      <c r="I9" s="973">
        <v>41.2</v>
      </c>
      <c r="J9" s="974">
        <v>44.7</v>
      </c>
      <c r="K9" s="974">
        <v>43.8</v>
      </c>
      <c r="L9" s="974">
        <v>42.5</v>
      </c>
      <c r="M9" s="974">
        <v>43.6</v>
      </c>
      <c r="N9" s="974">
        <v>42.7</v>
      </c>
      <c r="O9" s="975">
        <v>41.6</v>
      </c>
    </row>
    <row r="10" spans="2:15" ht="17.25" customHeight="1">
      <c r="B10" s="1598" t="s">
        <v>737</v>
      </c>
      <c r="C10" s="1599"/>
      <c r="D10" s="1599"/>
      <c r="E10" s="1599"/>
      <c r="F10" s="1599"/>
      <c r="G10" s="1599"/>
      <c r="H10" s="1600"/>
      <c r="I10" s="976">
        <v>485351</v>
      </c>
      <c r="J10" s="977">
        <v>505639</v>
      </c>
      <c r="K10" s="977">
        <v>558292</v>
      </c>
      <c r="L10" s="977">
        <v>540570</v>
      </c>
      <c r="M10" s="977">
        <v>629229</v>
      </c>
      <c r="N10" s="977">
        <v>530227</v>
      </c>
      <c r="O10" s="978">
        <v>570218</v>
      </c>
    </row>
    <row r="11" spans="2:15" s="979" customFormat="1" ht="17.25" customHeight="1">
      <c r="B11" s="1591" t="s">
        <v>738</v>
      </c>
      <c r="C11" s="1589"/>
      <c r="D11" s="1589"/>
      <c r="E11" s="1589"/>
      <c r="F11" s="1589"/>
      <c r="G11" s="1589"/>
      <c r="H11" s="1590"/>
      <c r="I11" s="982">
        <v>325224</v>
      </c>
      <c r="J11" s="983">
        <v>335719</v>
      </c>
      <c r="K11" s="983">
        <v>344682</v>
      </c>
      <c r="L11" s="983">
        <v>344282</v>
      </c>
      <c r="M11" s="983">
        <v>410486</v>
      </c>
      <c r="N11" s="983">
        <v>342102</v>
      </c>
      <c r="O11" s="984">
        <v>350822</v>
      </c>
    </row>
    <row r="12" spans="2:15" s="979" customFormat="1" ht="17.25" customHeight="1">
      <c r="B12" s="980"/>
      <c r="C12" s="981"/>
      <c r="D12" s="981"/>
      <c r="E12" s="1589" t="s">
        <v>739</v>
      </c>
      <c r="F12" s="1589"/>
      <c r="G12" s="1589"/>
      <c r="H12" s="1590"/>
      <c r="I12" s="983">
        <v>310646</v>
      </c>
      <c r="J12" s="983">
        <v>322409</v>
      </c>
      <c r="K12" s="983">
        <v>331290</v>
      </c>
      <c r="L12" s="983">
        <v>321173</v>
      </c>
      <c r="M12" s="983">
        <v>386825</v>
      </c>
      <c r="N12" s="983">
        <v>322714</v>
      </c>
      <c r="O12" s="984">
        <v>331679</v>
      </c>
    </row>
    <row r="13" spans="2:15" ht="17.25" customHeight="1">
      <c r="B13" s="964"/>
      <c r="C13" s="965"/>
      <c r="D13" s="965"/>
      <c r="E13" s="965"/>
      <c r="F13" s="1588" t="s">
        <v>740</v>
      </c>
      <c r="G13" s="1588"/>
      <c r="H13" s="1579"/>
      <c r="I13" s="985">
        <v>259955</v>
      </c>
      <c r="J13" s="985">
        <v>278902</v>
      </c>
      <c r="K13" s="985">
        <v>286299</v>
      </c>
      <c r="L13" s="985">
        <v>274763</v>
      </c>
      <c r="M13" s="985">
        <v>312903</v>
      </c>
      <c r="N13" s="985">
        <v>293203</v>
      </c>
      <c r="O13" s="986">
        <v>297770</v>
      </c>
    </row>
    <row r="14" spans="2:15" ht="17.25" customHeight="1">
      <c r="B14" s="964"/>
      <c r="C14" s="965"/>
      <c r="D14" s="965"/>
      <c r="E14" s="965"/>
      <c r="F14" s="965"/>
      <c r="G14" s="1588" t="s">
        <v>750</v>
      </c>
      <c r="H14" s="1579"/>
      <c r="I14" s="987">
        <v>194770</v>
      </c>
      <c r="J14" s="985">
        <v>215962</v>
      </c>
      <c r="K14" s="985">
        <v>223348</v>
      </c>
      <c r="L14" s="985">
        <v>208434</v>
      </c>
      <c r="M14" s="985">
        <v>235778</v>
      </c>
      <c r="N14" s="985">
        <v>223561</v>
      </c>
      <c r="O14" s="986">
        <v>230154</v>
      </c>
    </row>
    <row r="15" spans="2:15" ht="17.25" customHeight="1">
      <c r="B15" s="964"/>
      <c r="C15" s="965"/>
      <c r="D15" s="965"/>
      <c r="E15" s="965"/>
      <c r="F15" s="965"/>
      <c r="G15" s="1588" t="s">
        <v>751</v>
      </c>
      <c r="H15" s="1579"/>
      <c r="I15" s="987">
        <v>65186</v>
      </c>
      <c r="J15" s="985">
        <v>62940</v>
      </c>
      <c r="K15" s="985">
        <v>62951</v>
      </c>
      <c r="L15" s="985">
        <v>66329</v>
      </c>
      <c r="M15" s="985">
        <v>77124</v>
      </c>
      <c r="N15" s="985">
        <v>69642</v>
      </c>
      <c r="O15" s="986">
        <v>67616</v>
      </c>
    </row>
    <row r="16" spans="2:15" ht="17.25" customHeight="1">
      <c r="B16" s="964"/>
      <c r="C16" s="965"/>
      <c r="D16" s="965"/>
      <c r="E16" s="965"/>
      <c r="F16" s="1588" t="s">
        <v>752</v>
      </c>
      <c r="G16" s="1588"/>
      <c r="H16" s="1579"/>
      <c r="I16" s="987">
        <v>50691</v>
      </c>
      <c r="J16" s="985">
        <v>43507</v>
      </c>
      <c r="K16" s="985">
        <v>44990</v>
      </c>
      <c r="L16" s="985">
        <v>46410</v>
      </c>
      <c r="M16" s="985">
        <v>73922</v>
      </c>
      <c r="N16" s="985">
        <v>29511</v>
      </c>
      <c r="O16" s="986">
        <v>33908</v>
      </c>
    </row>
    <row r="17" spans="2:15" s="979" customFormat="1" ht="17.25" customHeight="1">
      <c r="B17" s="980"/>
      <c r="C17" s="981"/>
      <c r="D17" s="981"/>
      <c r="E17" s="1589" t="s">
        <v>753</v>
      </c>
      <c r="F17" s="1589"/>
      <c r="G17" s="1589"/>
      <c r="H17" s="1590"/>
      <c r="I17" s="982">
        <v>4740</v>
      </c>
      <c r="J17" s="983">
        <v>2028</v>
      </c>
      <c r="K17" s="983">
        <v>2004</v>
      </c>
      <c r="L17" s="983">
        <v>6893</v>
      </c>
      <c r="M17" s="983">
        <v>6712</v>
      </c>
      <c r="N17" s="983">
        <v>6084</v>
      </c>
      <c r="O17" s="984">
        <v>5666</v>
      </c>
    </row>
    <row r="18" spans="2:15" s="979" customFormat="1" ht="17.25" customHeight="1">
      <c r="B18" s="980"/>
      <c r="C18" s="981"/>
      <c r="D18" s="981"/>
      <c r="E18" s="1589" t="s">
        <v>754</v>
      </c>
      <c r="F18" s="1589"/>
      <c r="G18" s="1589"/>
      <c r="H18" s="1590"/>
      <c r="I18" s="983">
        <v>9838</v>
      </c>
      <c r="J18" s="983">
        <v>11281</v>
      </c>
      <c r="K18" s="983">
        <v>11388</v>
      </c>
      <c r="L18" s="983">
        <v>16216</v>
      </c>
      <c r="M18" s="983">
        <v>16949</v>
      </c>
      <c r="N18" s="983">
        <v>13304</v>
      </c>
      <c r="O18" s="984">
        <v>13477</v>
      </c>
    </row>
    <row r="19" spans="2:15" ht="17.25" customHeight="1">
      <c r="B19" s="964"/>
      <c r="C19" s="965"/>
      <c r="D19" s="965"/>
      <c r="E19" s="965"/>
      <c r="F19" s="1588" t="s">
        <v>755</v>
      </c>
      <c r="G19" s="1588"/>
      <c r="H19" s="1579"/>
      <c r="I19" s="987">
        <v>588</v>
      </c>
      <c r="J19" s="985">
        <v>685</v>
      </c>
      <c r="K19" s="985">
        <v>1552</v>
      </c>
      <c r="L19" s="985">
        <v>1107</v>
      </c>
      <c r="M19" s="985">
        <v>1957</v>
      </c>
      <c r="N19" s="985">
        <v>595</v>
      </c>
      <c r="O19" s="986">
        <v>1503</v>
      </c>
    </row>
    <row r="20" spans="2:15" ht="17.25" customHeight="1">
      <c r="B20" s="964"/>
      <c r="C20" s="965"/>
      <c r="D20" s="965"/>
      <c r="E20" s="965"/>
      <c r="F20" s="1588" t="s">
        <v>756</v>
      </c>
      <c r="G20" s="1588"/>
      <c r="H20" s="1579"/>
      <c r="I20" s="987">
        <v>1021</v>
      </c>
      <c r="J20" s="985">
        <v>2872</v>
      </c>
      <c r="K20" s="985">
        <v>2693</v>
      </c>
      <c r="L20" s="985">
        <v>6207</v>
      </c>
      <c r="M20" s="985">
        <v>4943</v>
      </c>
      <c r="N20" s="985">
        <v>3630</v>
      </c>
      <c r="O20" s="986">
        <v>3144</v>
      </c>
    </row>
    <row r="21" spans="2:15" ht="17.25" customHeight="1">
      <c r="B21" s="964"/>
      <c r="C21" s="965"/>
      <c r="D21" s="965"/>
      <c r="E21" s="965"/>
      <c r="F21" s="1588" t="s">
        <v>757</v>
      </c>
      <c r="G21" s="1588"/>
      <c r="H21" s="1579"/>
      <c r="I21" s="987">
        <v>8230</v>
      </c>
      <c r="J21" s="985">
        <v>7724</v>
      </c>
      <c r="K21" s="985">
        <v>7144</v>
      </c>
      <c r="L21" s="985">
        <v>8902</v>
      </c>
      <c r="M21" s="985">
        <v>10050</v>
      </c>
      <c r="N21" s="985">
        <v>9079</v>
      </c>
      <c r="O21" s="986">
        <v>8831</v>
      </c>
    </row>
    <row r="22" spans="2:15" s="979" customFormat="1" ht="17.25" customHeight="1">
      <c r="B22" s="1591" t="s">
        <v>758</v>
      </c>
      <c r="C22" s="1589"/>
      <c r="D22" s="1589"/>
      <c r="E22" s="1589"/>
      <c r="F22" s="1589"/>
      <c r="G22" s="1589"/>
      <c r="H22" s="1590"/>
      <c r="I22" s="982">
        <v>90663</v>
      </c>
      <c r="J22" s="983">
        <v>94614</v>
      </c>
      <c r="K22" s="983">
        <v>117746</v>
      </c>
      <c r="L22" s="983">
        <v>122071</v>
      </c>
      <c r="M22" s="983">
        <v>132413</v>
      </c>
      <c r="N22" s="983">
        <v>98958</v>
      </c>
      <c r="O22" s="984">
        <v>129216</v>
      </c>
    </row>
    <row r="23" spans="2:15" ht="17.25" customHeight="1">
      <c r="B23" s="964"/>
      <c r="C23" s="965"/>
      <c r="D23" s="965"/>
      <c r="E23" s="1588" t="s">
        <v>759</v>
      </c>
      <c r="F23" s="1588"/>
      <c r="G23" s="1588"/>
      <c r="H23" s="1579"/>
      <c r="I23" s="987">
        <v>81219</v>
      </c>
      <c r="J23" s="985">
        <v>82867</v>
      </c>
      <c r="K23" s="985">
        <v>110928</v>
      </c>
      <c r="L23" s="985">
        <v>106628</v>
      </c>
      <c r="M23" s="985">
        <v>95127</v>
      </c>
      <c r="N23" s="985">
        <v>87598</v>
      </c>
      <c r="O23" s="986">
        <v>112381</v>
      </c>
    </row>
    <row r="24" spans="2:15" ht="17.25" customHeight="1">
      <c r="B24" s="964"/>
      <c r="C24" s="965"/>
      <c r="D24" s="965"/>
      <c r="E24" s="1588" t="s">
        <v>760</v>
      </c>
      <c r="F24" s="1588"/>
      <c r="G24" s="1588"/>
      <c r="H24" s="1579"/>
      <c r="I24" s="987">
        <v>4463</v>
      </c>
      <c r="J24" s="985">
        <v>2167</v>
      </c>
      <c r="K24" s="985">
        <v>852</v>
      </c>
      <c r="L24" s="985">
        <v>3615</v>
      </c>
      <c r="M24" s="985">
        <v>14354</v>
      </c>
      <c r="N24" s="985">
        <v>934</v>
      </c>
      <c r="O24" s="986">
        <v>6656</v>
      </c>
    </row>
    <row r="25" spans="2:15" ht="17.25" customHeight="1">
      <c r="B25" s="964"/>
      <c r="C25" s="965"/>
      <c r="D25" s="965"/>
      <c r="E25" s="1588" t="s">
        <v>761</v>
      </c>
      <c r="F25" s="1588"/>
      <c r="G25" s="1588"/>
      <c r="H25" s="1579"/>
      <c r="I25" s="987">
        <v>4462</v>
      </c>
      <c r="J25" s="985">
        <v>9026</v>
      </c>
      <c r="K25" s="985">
        <v>4986</v>
      </c>
      <c r="L25" s="985">
        <v>11117</v>
      </c>
      <c r="M25" s="985">
        <v>9511</v>
      </c>
      <c r="N25" s="985">
        <v>9746</v>
      </c>
      <c r="O25" s="986">
        <v>7257</v>
      </c>
    </row>
    <row r="26" spans="2:15" ht="26.25" customHeight="1">
      <c r="B26" s="964"/>
      <c r="C26" s="965"/>
      <c r="D26" s="965"/>
      <c r="E26" s="1604" t="s">
        <v>762</v>
      </c>
      <c r="F26" s="1604"/>
      <c r="G26" s="1604"/>
      <c r="H26" s="1605"/>
      <c r="I26" s="987">
        <v>519</v>
      </c>
      <c r="J26" s="985">
        <v>555</v>
      </c>
      <c r="K26" s="985">
        <v>981</v>
      </c>
      <c r="L26" s="985">
        <v>711</v>
      </c>
      <c r="M26" s="985">
        <v>13421</v>
      </c>
      <c r="N26" s="985">
        <v>679</v>
      </c>
      <c r="O26" s="986">
        <v>2921</v>
      </c>
    </row>
    <row r="27" spans="2:15" s="979" customFormat="1" ht="17.25" customHeight="1">
      <c r="B27" s="1601" t="s">
        <v>653</v>
      </c>
      <c r="C27" s="1602"/>
      <c r="D27" s="1602"/>
      <c r="E27" s="1602"/>
      <c r="F27" s="1602"/>
      <c r="G27" s="1602"/>
      <c r="H27" s="1603"/>
      <c r="I27" s="988">
        <v>69464</v>
      </c>
      <c r="J27" s="989">
        <v>75305</v>
      </c>
      <c r="K27" s="989">
        <v>95864</v>
      </c>
      <c r="L27" s="989">
        <v>74217</v>
      </c>
      <c r="M27" s="989">
        <v>86330</v>
      </c>
      <c r="N27" s="989">
        <v>89167</v>
      </c>
      <c r="O27" s="990">
        <v>90180</v>
      </c>
    </row>
    <row r="28" spans="2:15" ht="17.25" customHeight="1">
      <c r="B28" s="1598" t="s">
        <v>741</v>
      </c>
      <c r="C28" s="1599"/>
      <c r="D28" s="1599"/>
      <c r="E28" s="1599"/>
      <c r="F28" s="1599"/>
      <c r="G28" s="1599"/>
      <c r="H28" s="1600"/>
      <c r="I28" s="977">
        <v>485351</v>
      </c>
      <c r="J28" s="977">
        <v>505639</v>
      </c>
      <c r="K28" s="977">
        <v>558292</v>
      </c>
      <c r="L28" s="977">
        <v>540570</v>
      </c>
      <c r="M28" s="977">
        <v>629229</v>
      </c>
      <c r="N28" s="977">
        <v>530227</v>
      </c>
      <c r="O28" s="978">
        <v>570218</v>
      </c>
    </row>
    <row r="29" spans="2:15" s="979" customFormat="1" ht="17.25" customHeight="1">
      <c r="B29" s="1591" t="s">
        <v>742</v>
      </c>
      <c r="C29" s="1589"/>
      <c r="D29" s="1589"/>
      <c r="E29" s="1589"/>
      <c r="F29" s="1589"/>
      <c r="G29" s="1589"/>
      <c r="H29" s="1590"/>
      <c r="I29" s="983">
        <v>263139</v>
      </c>
      <c r="J29" s="983">
        <v>281822</v>
      </c>
      <c r="K29" s="983">
        <v>290109</v>
      </c>
      <c r="L29" s="983">
        <v>288693</v>
      </c>
      <c r="M29" s="983">
        <v>325049</v>
      </c>
      <c r="N29" s="983">
        <v>282213</v>
      </c>
      <c r="O29" s="984">
        <v>285371</v>
      </c>
    </row>
    <row r="30" spans="2:15" s="979" customFormat="1" ht="17.25" customHeight="1">
      <c r="B30" s="980"/>
      <c r="C30" s="1589" t="s">
        <v>743</v>
      </c>
      <c r="D30" s="1589"/>
      <c r="E30" s="1589"/>
      <c r="F30" s="1589"/>
      <c r="G30" s="1589"/>
      <c r="H30" s="1590"/>
      <c r="I30" s="983">
        <v>223621</v>
      </c>
      <c r="J30" s="983">
        <v>235976</v>
      </c>
      <c r="K30" s="983">
        <v>244304</v>
      </c>
      <c r="L30" s="983">
        <v>245793</v>
      </c>
      <c r="M30" s="983">
        <v>267340</v>
      </c>
      <c r="N30" s="983">
        <v>234513</v>
      </c>
      <c r="O30" s="984">
        <v>241287</v>
      </c>
    </row>
    <row r="31" spans="2:15" s="979" customFormat="1" ht="17.25" customHeight="1">
      <c r="B31" s="980"/>
      <c r="C31" s="981"/>
      <c r="D31" s="991"/>
      <c r="E31" s="991"/>
      <c r="F31" s="1592" t="s">
        <v>763</v>
      </c>
      <c r="G31" s="1592"/>
      <c r="H31" s="1590"/>
      <c r="I31" s="983">
        <v>63546</v>
      </c>
      <c r="J31" s="983">
        <v>63986</v>
      </c>
      <c r="K31" s="983">
        <v>63616</v>
      </c>
      <c r="L31" s="983">
        <v>68269</v>
      </c>
      <c r="M31" s="983">
        <v>66241</v>
      </c>
      <c r="N31" s="983">
        <v>62062</v>
      </c>
      <c r="O31" s="984">
        <v>67453</v>
      </c>
    </row>
    <row r="32" spans="2:15" ht="17.25" customHeight="1">
      <c r="B32" s="964"/>
      <c r="C32" s="965"/>
      <c r="D32" s="965"/>
      <c r="E32" s="992"/>
      <c r="F32" s="992"/>
      <c r="G32" s="1578" t="s">
        <v>764</v>
      </c>
      <c r="H32" s="1579"/>
      <c r="I32" s="987">
        <v>7752</v>
      </c>
      <c r="J32" s="985">
        <v>8429</v>
      </c>
      <c r="K32" s="985">
        <v>7795</v>
      </c>
      <c r="L32" s="985">
        <v>7989</v>
      </c>
      <c r="M32" s="985">
        <v>8583</v>
      </c>
      <c r="N32" s="985">
        <v>8237</v>
      </c>
      <c r="O32" s="986">
        <v>9216</v>
      </c>
    </row>
    <row r="33" spans="2:15" ht="17.25" customHeight="1">
      <c r="B33" s="964"/>
      <c r="C33" s="965"/>
      <c r="D33" s="965"/>
      <c r="E33" s="965"/>
      <c r="F33" s="965"/>
      <c r="G33" s="1586" t="s">
        <v>765</v>
      </c>
      <c r="H33" s="1587"/>
      <c r="I33" s="987">
        <v>4832</v>
      </c>
      <c r="J33" s="985">
        <v>5557</v>
      </c>
      <c r="K33" s="985">
        <v>4661</v>
      </c>
      <c r="L33" s="985">
        <v>5129</v>
      </c>
      <c r="M33" s="985">
        <v>5778</v>
      </c>
      <c r="N33" s="985">
        <v>5309</v>
      </c>
      <c r="O33" s="986">
        <v>5574</v>
      </c>
    </row>
    <row r="34" spans="2:15" ht="17.25" customHeight="1">
      <c r="B34" s="964"/>
      <c r="C34" s="965"/>
      <c r="D34" s="965"/>
      <c r="E34" s="992"/>
      <c r="F34" s="992"/>
      <c r="G34" s="1586" t="s">
        <v>766</v>
      </c>
      <c r="H34" s="1587"/>
      <c r="I34" s="987">
        <v>2919</v>
      </c>
      <c r="J34" s="985">
        <v>2872</v>
      </c>
      <c r="K34" s="985">
        <v>3134</v>
      </c>
      <c r="L34" s="985">
        <v>3130</v>
      </c>
      <c r="M34" s="985">
        <v>2805</v>
      </c>
      <c r="N34" s="985">
        <v>2928</v>
      </c>
      <c r="O34" s="986">
        <v>3641</v>
      </c>
    </row>
    <row r="35" spans="2:15" ht="17.25" customHeight="1">
      <c r="B35" s="964"/>
      <c r="C35" s="965"/>
      <c r="D35" s="965"/>
      <c r="E35" s="992"/>
      <c r="F35" s="992"/>
      <c r="G35" s="1578" t="s">
        <v>767</v>
      </c>
      <c r="H35" s="1579"/>
      <c r="I35" s="987">
        <v>33915</v>
      </c>
      <c r="J35" s="985">
        <v>33931</v>
      </c>
      <c r="K35" s="985">
        <v>33722</v>
      </c>
      <c r="L35" s="985">
        <v>37851</v>
      </c>
      <c r="M35" s="985">
        <v>34924</v>
      </c>
      <c r="N35" s="985">
        <v>33448</v>
      </c>
      <c r="O35" s="986">
        <v>35291</v>
      </c>
    </row>
    <row r="36" spans="2:15" ht="17.25" customHeight="1">
      <c r="B36" s="964"/>
      <c r="C36" s="965"/>
      <c r="D36" s="965"/>
      <c r="E36" s="992"/>
      <c r="F36" s="992"/>
      <c r="G36" s="1586" t="s">
        <v>768</v>
      </c>
      <c r="H36" s="1587"/>
      <c r="I36" s="987">
        <v>10169</v>
      </c>
      <c r="J36" s="985">
        <v>8711</v>
      </c>
      <c r="K36" s="985">
        <v>8414</v>
      </c>
      <c r="L36" s="985">
        <v>11600</v>
      </c>
      <c r="M36" s="985">
        <v>8593</v>
      </c>
      <c r="N36" s="985">
        <v>7110</v>
      </c>
      <c r="O36" s="986">
        <v>7777</v>
      </c>
    </row>
    <row r="37" spans="2:15" ht="17.25" customHeight="1">
      <c r="B37" s="964"/>
      <c r="C37" s="965"/>
      <c r="D37" s="965"/>
      <c r="E37" s="992"/>
      <c r="F37" s="992"/>
      <c r="G37" s="1586" t="s">
        <v>769</v>
      </c>
      <c r="H37" s="1587"/>
      <c r="I37" s="987">
        <v>8357</v>
      </c>
      <c r="J37" s="985">
        <v>9432</v>
      </c>
      <c r="K37" s="985">
        <v>9801</v>
      </c>
      <c r="L37" s="985">
        <v>10148</v>
      </c>
      <c r="M37" s="985">
        <v>10428</v>
      </c>
      <c r="N37" s="985">
        <v>9653</v>
      </c>
      <c r="O37" s="986">
        <v>11732</v>
      </c>
    </row>
    <row r="38" spans="2:15" ht="17.25" customHeight="1">
      <c r="B38" s="964"/>
      <c r="C38" s="965"/>
      <c r="D38" s="965"/>
      <c r="E38" s="992"/>
      <c r="F38" s="992"/>
      <c r="G38" s="1586" t="s">
        <v>770</v>
      </c>
      <c r="H38" s="1587"/>
      <c r="I38" s="987">
        <v>6261</v>
      </c>
      <c r="J38" s="985">
        <v>6791</v>
      </c>
      <c r="K38" s="985">
        <v>7147</v>
      </c>
      <c r="L38" s="985">
        <v>7585</v>
      </c>
      <c r="M38" s="985">
        <v>7202</v>
      </c>
      <c r="N38" s="985">
        <v>7498</v>
      </c>
      <c r="O38" s="986">
        <v>6515</v>
      </c>
    </row>
    <row r="39" spans="2:15" ht="17.25" customHeight="1">
      <c r="B39" s="964"/>
      <c r="C39" s="965"/>
      <c r="D39" s="965"/>
      <c r="E39" s="992"/>
      <c r="F39" s="992"/>
      <c r="G39" s="1586" t="s">
        <v>771</v>
      </c>
      <c r="H39" s="1587"/>
      <c r="I39" s="987">
        <v>6500</v>
      </c>
      <c r="J39" s="985">
        <v>6216</v>
      </c>
      <c r="K39" s="97">
        <v>5701</v>
      </c>
      <c r="L39" s="985">
        <v>5661</v>
      </c>
      <c r="M39" s="985">
        <v>6242</v>
      </c>
      <c r="N39" s="985">
        <v>6466</v>
      </c>
      <c r="O39" s="986">
        <v>6422</v>
      </c>
    </row>
    <row r="40" spans="2:15" ht="17.25" customHeight="1">
      <c r="B40" s="964"/>
      <c r="C40" s="965"/>
      <c r="D40" s="965"/>
      <c r="E40" s="992"/>
      <c r="F40" s="992"/>
      <c r="G40" s="1586" t="s">
        <v>772</v>
      </c>
      <c r="H40" s="1587"/>
      <c r="I40" s="987">
        <v>2629</v>
      </c>
      <c r="J40" s="985">
        <v>2781</v>
      </c>
      <c r="K40" s="985">
        <v>2660</v>
      </c>
      <c r="L40" s="985">
        <v>2857</v>
      </c>
      <c r="M40" s="985">
        <v>2460</v>
      </c>
      <c r="N40" s="985">
        <v>2721</v>
      </c>
      <c r="O40" s="986">
        <v>2843</v>
      </c>
    </row>
    <row r="41" spans="2:15" ht="17.25" customHeight="1">
      <c r="B41" s="964"/>
      <c r="C41" s="965"/>
      <c r="D41" s="965"/>
      <c r="E41" s="992"/>
      <c r="F41" s="992"/>
      <c r="G41" s="1578" t="s">
        <v>773</v>
      </c>
      <c r="H41" s="1579"/>
      <c r="I41" s="987">
        <v>12871</v>
      </c>
      <c r="J41" s="985">
        <v>13239</v>
      </c>
      <c r="K41" s="985">
        <v>13957</v>
      </c>
      <c r="L41" s="985">
        <v>14358</v>
      </c>
      <c r="M41" s="985">
        <v>13387</v>
      </c>
      <c r="N41" s="985">
        <v>12667</v>
      </c>
      <c r="O41" s="986">
        <v>13224</v>
      </c>
    </row>
    <row r="42" spans="2:15" ht="17.25" customHeight="1">
      <c r="B42" s="964"/>
      <c r="C42" s="965"/>
      <c r="D42" s="965"/>
      <c r="E42" s="992"/>
      <c r="F42" s="992"/>
      <c r="G42" s="1578" t="s">
        <v>774</v>
      </c>
      <c r="H42" s="1579"/>
      <c r="I42" s="987">
        <v>9008</v>
      </c>
      <c r="J42" s="985">
        <v>8386</v>
      </c>
      <c r="K42" s="985">
        <v>8141</v>
      </c>
      <c r="L42" s="985">
        <v>8070</v>
      </c>
      <c r="M42" s="985">
        <v>9347</v>
      </c>
      <c r="N42" s="985">
        <v>7711</v>
      </c>
      <c r="O42" s="986">
        <v>9722</v>
      </c>
    </row>
    <row r="43" spans="2:15" s="979" customFormat="1" ht="17.25" customHeight="1">
      <c r="B43" s="980"/>
      <c r="C43" s="981"/>
      <c r="D43" s="991"/>
      <c r="E43" s="991"/>
      <c r="F43" s="1592" t="s">
        <v>775</v>
      </c>
      <c r="G43" s="1592"/>
      <c r="H43" s="1590"/>
      <c r="I43" s="982">
        <v>19225</v>
      </c>
      <c r="J43" s="983">
        <v>16856</v>
      </c>
      <c r="K43" s="983">
        <v>22457</v>
      </c>
      <c r="L43" s="983">
        <v>17587</v>
      </c>
      <c r="M43" s="983">
        <v>21574</v>
      </c>
      <c r="N43" s="983">
        <v>20562</v>
      </c>
      <c r="O43" s="984">
        <v>22487</v>
      </c>
    </row>
    <row r="44" spans="2:15" s="979" customFormat="1" ht="17.25" customHeight="1">
      <c r="B44" s="980"/>
      <c r="C44" s="981"/>
      <c r="D44" s="991"/>
      <c r="E44" s="991"/>
      <c r="F44" s="991"/>
      <c r="G44" s="1578" t="s">
        <v>776</v>
      </c>
      <c r="H44" s="1579"/>
      <c r="I44" s="982">
        <v>5516</v>
      </c>
      <c r="J44" s="983">
        <v>5139</v>
      </c>
      <c r="K44" s="983">
        <v>8729</v>
      </c>
      <c r="L44" s="983">
        <v>3425</v>
      </c>
      <c r="M44" s="983">
        <v>5963</v>
      </c>
      <c r="N44" s="983">
        <v>6396</v>
      </c>
      <c r="O44" s="984">
        <v>8167</v>
      </c>
    </row>
    <row r="45" spans="2:15" ht="17.25" customHeight="1">
      <c r="B45" s="964"/>
      <c r="C45" s="965"/>
      <c r="D45" s="992"/>
      <c r="E45" s="992"/>
      <c r="F45" s="992"/>
      <c r="G45" s="1578" t="s">
        <v>777</v>
      </c>
      <c r="H45" s="1579"/>
      <c r="I45" s="987">
        <v>8657</v>
      </c>
      <c r="J45" s="985">
        <v>7195</v>
      </c>
      <c r="K45" s="985">
        <v>8260</v>
      </c>
      <c r="L45" s="985">
        <v>9292</v>
      </c>
      <c r="M45" s="985">
        <v>10202</v>
      </c>
      <c r="N45" s="985">
        <v>9790</v>
      </c>
      <c r="O45" s="986">
        <v>9333</v>
      </c>
    </row>
    <row r="46" spans="2:15" s="979" customFormat="1" ht="17.25" customHeight="1">
      <c r="B46" s="980"/>
      <c r="C46" s="981"/>
      <c r="D46" s="991"/>
      <c r="E46" s="991"/>
      <c r="F46" s="1592" t="s">
        <v>778</v>
      </c>
      <c r="G46" s="1592"/>
      <c r="H46" s="1590"/>
      <c r="I46" s="982">
        <v>13036</v>
      </c>
      <c r="J46" s="983">
        <v>12661</v>
      </c>
      <c r="K46" s="983">
        <v>12260</v>
      </c>
      <c r="L46" s="983">
        <v>14779</v>
      </c>
      <c r="M46" s="983">
        <v>14962</v>
      </c>
      <c r="N46" s="983">
        <v>11996</v>
      </c>
      <c r="O46" s="984">
        <v>11017</v>
      </c>
    </row>
    <row r="47" spans="2:15" ht="17.25" customHeight="1">
      <c r="B47" s="964"/>
      <c r="C47" s="965"/>
      <c r="D47" s="992"/>
      <c r="E47" s="992"/>
      <c r="F47" s="992"/>
      <c r="G47" s="1578" t="s">
        <v>779</v>
      </c>
      <c r="H47" s="1579"/>
      <c r="I47" s="987">
        <v>4932</v>
      </c>
      <c r="J47" s="985">
        <v>6182</v>
      </c>
      <c r="K47" s="985">
        <v>7188</v>
      </c>
      <c r="L47" s="985">
        <v>9219</v>
      </c>
      <c r="M47" s="985">
        <v>7165</v>
      </c>
      <c r="N47" s="985">
        <v>6542</v>
      </c>
      <c r="O47" s="986">
        <v>7426</v>
      </c>
    </row>
    <row r="48" spans="2:15" ht="17.25" customHeight="1">
      <c r="B48" s="964"/>
      <c r="C48" s="965"/>
      <c r="D48" s="992"/>
      <c r="E48" s="992"/>
      <c r="F48" s="992"/>
      <c r="G48" s="1578" t="s">
        <v>780</v>
      </c>
      <c r="H48" s="1579"/>
      <c r="I48" s="987">
        <v>8104</v>
      </c>
      <c r="J48" s="985">
        <v>6479</v>
      </c>
      <c r="K48" s="985">
        <v>5071</v>
      </c>
      <c r="L48" s="985">
        <v>5561</v>
      </c>
      <c r="M48" s="985">
        <v>7797</v>
      </c>
      <c r="N48" s="985">
        <v>5454</v>
      </c>
      <c r="O48" s="986">
        <v>3591</v>
      </c>
    </row>
    <row r="49" spans="2:15" s="979" customFormat="1" ht="17.25" customHeight="1">
      <c r="B49" s="980"/>
      <c r="C49" s="981"/>
      <c r="D49" s="991"/>
      <c r="E49" s="991"/>
      <c r="F49" s="1592" t="s">
        <v>781</v>
      </c>
      <c r="G49" s="1592"/>
      <c r="H49" s="1590"/>
      <c r="I49" s="982">
        <v>20951</v>
      </c>
      <c r="J49" s="983">
        <v>22231</v>
      </c>
      <c r="K49" s="983">
        <v>22435</v>
      </c>
      <c r="L49" s="983">
        <v>18348</v>
      </c>
      <c r="M49" s="983">
        <v>25377</v>
      </c>
      <c r="N49" s="983">
        <v>21386</v>
      </c>
      <c r="O49" s="984">
        <v>21471</v>
      </c>
    </row>
    <row r="50" spans="2:15" s="993" customFormat="1" ht="17.25" customHeight="1">
      <c r="B50" s="994"/>
      <c r="C50" s="995"/>
      <c r="D50" s="996"/>
      <c r="E50" s="996"/>
      <c r="F50" s="996"/>
      <c r="G50" s="1580" t="s">
        <v>782</v>
      </c>
      <c r="H50" s="1577"/>
      <c r="I50" s="997">
        <v>15554</v>
      </c>
      <c r="J50" s="998">
        <v>16106</v>
      </c>
      <c r="K50" s="998">
        <v>16809</v>
      </c>
      <c r="L50" s="998">
        <v>13408</v>
      </c>
      <c r="M50" s="998">
        <v>17888</v>
      </c>
      <c r="N50" s="998">
        <v>15453</v>
      </c>
      <c r="O50" s="999">
        <v>15594</v>
      </c>
    </row>
    <row r="51" spans="2:15" s="993" customFormat="1" ht="17.25" customHeight="1">
      <c r="B51" s="994"/>
      <c r="C51" s="995"/>
      <c r="D51" s="996"/>
      <c r="E51" s="996"/>
      <c r="F51" s="996"/>
      <c r="G51" s="1580" t="s">
        <v>783</v>
      </c>
      <c r="H51" s="1577"/>
      <c r="I51" s="997">
        <v>5396</v>
      </c>
      <c r="J51" s="998">
        <v>6125</v>
      </c>
      <c r="K51" s="998">
        <v>5626</v>
      </c>
      <c r="L51" s="998">
        <v>4940</v>
      </c>
      <c r="M51" s="998">
        <v>7488</v>
      </c>
      <c r="N51" s="998">
        <v>5933</v>
      </c>
      <c r="O51" s="999">
        <v>5877</v>
      </c>
    </row>
    <row r="52" spans="2:15" s="979" customFormat="1" ht="17.25" customHeight="1">
      <c r="B52" s="980"/>
      <c r="C52" s="981"/>
      <c r="D52" s="991"/>
      <c r="E52" s="991"/>
      <c r="F52" s="1592" t="s">
        <v>784</v>
      </c>
      <c r="G52" s="1592"/>
      <c r="H52" s="1590"/>
      <c r="I52" s="982">
        <v>106864</v>
      </c>
      <c r="J52" s="983">
        <v>120243</v>
      </c>
      <c r="K52" s="983">
        <v>123536</v>
      </c>
      <c r="L52" s="983">
        <v>126810</v>
      </c>
      <c r="M52" s="983">
        <v>139187</v>
      </c>
      <c r="N52" s="983">
        <v>118506</v>
      </c>
      <c r="O52" s="984">
        <v>118858</v>
      </c>
    </row>
    <row r="53" spans="2:15" s="993" customFormat="1" ht="17.25" customHeight="1">
      <c r="B53" s="994"/>
      <c r="C53" s="995"/>
      <c r="D53" s="996"/>
      <c r="E53" s="996"/>
      <c r="F53" s="996"/>
      <c r="G53" s="1580" t="s">
        <v>785</v>
      </c>
      <c r="H53" s="1577"/>
      <c r="I53" s="997">
        <v>10047</v>
      </c>
      <c r="J53" s="998">
        <v>11542</v>
      </c>
      <c r="K53" s="998">
        <v>9908</v>
      </c>
      <c r="L53" s="998">
        <v>9093</v>
      </c>
      <c r="M53" s="998">
        <v>10806</v>
      </c>
      <c r="N53" s="998">
        <v>10365</v>
      </c>
      <c r="O53" s="999">
        <v>11914</v>
      </c>
    </row>
    <row r="54" spans="2:15" s="993" customFormat="1" ht="17.25" customHeight="1">
      <c r="B54" s="994"/>
      <c r="C54" s="995"/>
      <c r="D54" s="996"/>
      <c r="E54" s="996"/>
      <c r="F54" s="996"/>
      <c r="G54" s="1580" t="s">
        <v>786</v>
      </c>
      <c r="H54" s="1577"/>
      <c r="I54" s="997">
        <v>16875</v>
      </c>
      <c r="J54" s="998">
        <v>19381</v>
      </c>
      <c r="K54" s="998">
        <v>17792</v>
      </c>
      <c r="L54" s="998">
        <v>20404</v>
      </c>
      <c r="M54" s="998">
        <v>2253</v>
      </c>
      <c r="N54" s="998">
        <v>18077</v>
      </c>
      <c r="O54" s="999">
        <v>20114</v>
      </c>
    </row>
    <row r="55" spans="2:15" s="993" customFormat="1" ht="17.25" customHeight="1">
      <c r="B55" s="994"/>
      <c r="C55" s="995"/>
      <c r="D55" s="996"/>
      <c r="E55" s="996"/>
      <c r="F55" s="996"/>
      <c r="G55" s="1580" t="s">
        <v>787</v>
      </c>
      <c r="H55" s="1577"/>
      <c r="I55" s="997">
        <v>6259</v>
      </c>
      <c r="J55" s="998">
        <v>6883</v>
      </c>
      <c r="K55" s="998">
        <v>7237</v>
      </c>
      <c r="L55" s="998">
        <v>9841</v>
      </c>
      <c r="M55" s="998">
        <v>9176</v>
      </c>
      <c r="N55" s="998">
        <v>6676</v>
      </c>
      <c r="O55" s="999">
        <v>7845</v>
      </c>
    </row>
    <row r="56" spans="1:15" ht="17.25" customHeight="1">
      <c r="A56" s="993"/>
      <c r="B56" s="964"/>
      <c r="C56" s="992"/>
      <c r="D56" s="992"/>
      <c r="E56" s="992"/>
      <c r="F56" s="992"/>
      <c r="G56" s="1578" t="s">
        <v>788</v>
      </c>
      <c r="H56" s="1607"/>
      <c r="I56" s="987">
        <v>15051</v>
      </c>
      <c r="J56" s="985">
        <v>22421</v>
      </c>
      <c r="K56" s="985">
        <v>20460</v>
      </c>
      <c r="L56" s="985">
        <v>19229</v>
      </c>
      <c r="M56" s="985">
        <v>22455</v>
      </c>
      <c r="N56" s="985">
        <v>21031</v>
      </c>
      <c r="O56" s="986">
        <v>21659</v>
      </c>
    </row>
    <row r="57" spans="2:15" ht="17.25" customHeight="1">
      <c r="B57" s="964"/>
      <c r="C57" s="992"/>
      <c r="D57" s="992"/>
      <c r="E57" s="992"/>
      <c r="F57" s="992"/>
      <c r="G57" s="1578" t="s">
        <v>789</v>
      </c>
      <c r="H57" s="1607"/>
      <c r="I57" s="987">
        <v>17801</v>
      </c>
      <c r="J57" s="985">
        <v>20547</v>
      </c>
      <c r="K57" s="985">
        <v>21411</v>
      </c>
      <c r="L57" s="985">
        <v>20512</v>
      </c>
      <c r="M57" s="985">
        <v>21252</v>
      </c>
      <c r="N57" s="985">
        <v>22918</v>
      </c>
      <c r="O57" s="986">
        <v>18623</v>
      </c>
    </row>
    <row r="58" spans="2:15" s="993" customFormat="1" ht="17.25" customHeight="1">
      <c r="B58" s="994"/>
      <c r="C58" s="996"/>
      <c r="D58" s="996"/>
      <c r="E58" s="996"/>
      <c r="F58" s="996"/>
      <c r="G58" s="1580" t="s">
        <v>159</v>
      </c>
      <c r="H58" s="1577"/>
      <c r="I58" s="998">
        <v>40830</v>
      </c>
      <c r="J58" s="998">
        <v>39468</v>
      </c>
      <c r="K58" s="998">
        <v>46728</v>
      </c>
      <c r="L58" s="998">
        <v>47732</v>
      </c>
      <c r="M58" s="998">
        <v>53445</v>
      </c>
      <c r="N58" s="998">
        <v>39440</v>
      </c>
      <c r="O58" s="999">
        <v>38701</v>
      </c>
    </row>
    <row r="59" spans="1:15" s="1005" customFormat="1" ht="17.25" customHeight="1">
      <c r="A59" s="979"/>
      <c r="B59" s="1000"/>
      <c r="C59" s="1001"/>
      <c r="D59" s="1001"/>
      <c r="E59" s="1001"/>
      <c r="F59" s="1606" t="s">
        <v>790</v>
      </c>
      <c r="G59" s="1606"/>
      <c r="H59" s="1582"/>
      <c r="I59" s="1002">
        <v>39518</v>
      </c>
      <c r="J59" s="1003">
        <v>45846</v>
      </c>
      <c r="K59" s="1003">
        <v>45805</v>
      </c>
      <c r="L59" s="1003">
        <v>42900</v>
      </c>
      <c r="M59" s="1003">
        <v>57709</v>
      </c>
      <c r="N59" s="1003">
        <v>47700</v>
      </c>
      <c r="O59" s="1004">
        <v>44084</v>
      </c>
    </row>
    <row r="60" spans="2:15" ht="17.25" customHeight="1">
      <c r="B60" s="964"/>
      <c r="C60" s="992"/>
      <c r="D60" s="992"/>
      <c r="E60" s="992"/>
      <c r="F60" s="992"/>
      <c r="G60" s="1578" t="s">
        <v>791</v>
      </c>
      <c r="H60" s="1579"/>
      <c r="I60" s="987">
        <v>19395</v>
      </c>
      <c r="J60" s="985">
        <v>25675</v>
      </c>
      <c r="K60" s="985">
        <v>24618</v>
      </c>
      <c r="L60" s="985">
        <v>23653</v>
      </c>
      <c r="M60" s="985">
        <v>31993</v>
      </c>
      <c r="N60" s="985">
        <v>26020</v>
      </c>
      <c r="O60" s="986">
        <v>24602</v>
      </c>
    </row>
    <row r="61" spans="2:15" ht="17.25" customHeight="1">
      <c r="B61" s="964"/>
      <c r="C61" s="992"/>
      <c r="D61" s="992"/>
      <c r="E61" s="992"/>
      <c r="F61" s="992"/>
      <c r="G61" s="1578" t="s">
        <v>792</v>
      </c>
      <c r="H61" s="1579"/>
      <c r="I61" s="987">
        <v>19967</v>
      </c>
      <c r="J61" s="985">
        <v>19923</v>
      </c>
      <c r="K61" s="985">
        <v>21120</v>
      </c>
      <c r="L61" s="985">
        <v>18921</v>
      </c>
      <c r="M61" s="985">
        <v>25578</v>
      </c>
      <c r="N61" s="985">
        <v>21565</v>
      </c>
      <c r="O61" s="986">
        <v>19192</v>
      </c>
    </row>
    <row r="62" spans="2:15" s="993" customFormat="1" ht="17.25" customHeight="1">
      <c r="B62" s="994"/>
      <c r="C62" s="995"/>
      <c r="D62" s="995"/>
      <c r="E62" s="995"/>
      <c r="F62" s="995"/>
      <c r="G62" s="1576" t="s">
        <v>159</v>
      </c>
      <c r="H62" s="1577"/>
      <c r="I62" s="997">
        <v>156</v>
      </c>
      <c r="J62" s="998">
        <v>248</v>
      </c>
      <c r="K62" s="998">
        <v>68</v>
      </c>
      <c r="L62" s="998">
        <v>327</v>
      </c>
      <c r="M62" s="998">
        <v>138</v>
      </c>
      <c r="N62" s="998">
        <v>115</v>
      </c>
      <c r="O62" s="999">
        <v>291</v>
      </c>
    </row>
    <row r="63" spans="2:15" s="1005" customFormat="1" ht="17.25" customHeight="1">
      <c r="B63" s="1000"/>
      <c r="C63" s="1006"/>
      <c r="D63" s="1006"/>
      <c r="E63" s="1006"/>
      <c r="F63" s="1581" t="s">
        <v>793</v>
      </c>
      <c r="G63" s="1581"/>
      <c r="H63" s="1582"/>
      <c r="I63" s="1002">
        <v>150425</v>
      </c>
      <c r="J63" s="1003">
        <v>145951</v>
      </c>
      <c r="K63" s="1003">
        <v>168987</v>
      </c>
      <c r="L63" s="1003">
        <v>173666</v>
      </c>
      <c r="M63" s="1003">
        <v>212484</v>
      </c>
      <c r="N63" s="1003">
        <v>154074</v>
      </c>
      <c r="O63" s="1004">
        <v>191247</v>
      </c>
    </row>
    <row r="64" spans="2:15" ht="17.25" customHeight="1">
      <c r="B64" s="964"/>
      <c r="C64" s="965"/>
      <c r="D64" s="965"/>
      <c r="E64" s="965"/>
      <c r="F64" s="1588" t="s">
        <v>794</v>
      </c>
      <c r="G64" s="1588"/>
      <c r="H64" s="1579"/>
      <c r="I64" s="987">
        <v>114718</v>
      </c>
      <c r="J64" s="985">
        <v>114496</v>
      </c>
      <c r="K64" s="985">
        <v>138956</v>
      </c>
      <c r="L64" s="985">
        <v>132643</v>
      </c>
      <c r="M64" s="985">
        <v>152444</v>
      </c>
      <c r="N64" s="985">
        <v>114464</v>
      </c>
      <c r="O64" s="986">
        <v>150628</v>
      </c>
    </row>
    <row r="65" spans="2:15" ht="17.25" customHeight="1">
      <c r="B65" s="964"/>
      <c r="C65" s="992"/>
      <c r="D65" s="992"/>
      <c r="E65" s="992"/>
      <c r="F65" s="1578" t="s">
        <v>795</v>
      </c>
      <c r="G65" s="1578"/>
      <c r="H65" s="1579"/>
      <c r="I65" s="987">
        <v>11981</v>
      </c>
      <c r="J65" s="985">
        <v>14514</v>
      </c>
      <c r="K65" s="985">
        <v>14762</v>
      </c>
      <c r="L65" s="985">
        <v>20246</v>
      </c>
      <c r="M65" s="985">
        <v>18072</v>
      </c>
      <c r="N65" s="985">
        <v>14220</v>
      </c>
      <c r="O65" s="986">
        <v>14058</v>
      </c>
    </row>
    <row r="66" spans="2:15" ht="17.25" customHeight="1">
      <c r="B66" s="964"/>
      <c r="C66" s="992"/>
      <c r="D66" s="992"/>
      <c r="E66" s="992"/>
      <c r="F66" s="1578" t="s">
        <v>796</v>
      </c>
      <c r="G66" s="1578"/>
      <c r="H66" s="1579"/>
      <c r="I66" s="987">
        <v>11360</v>
      </c>
      <c r="J66" s="985">
        <v>15144</v>
      </c>
      <c r="K66" s="985">
        <v>11282</v>
      </c>
      <c r="L66" s="985">
        <v>13813</v>
      </c>
      <c r="M66" s="985">
        <v>12529</v>
      </c>
      <c r="N66" s="985">
        <v>12293</v>
      </c>
      <c r="O66" s="986">
        <v>10621</v>
      </c>
    </row>
    <row r="67" spans="2:15" ht="17.25" customHeight="1">
      <c r="B67" s="964"/>
      <c r="C67" s="992"/>
      <c r="D67" s="992"/>
      <c r="E67" s="992"/>
      <c r="F67" s="1578" t="s">
        <v>744</v>
      </c>
      <c r="G67" s="1578"/>
      <c r="H67" s="1579"/>
      <c r="I67" s="987">
        <v>12366</v>
      </c>
      <c r="J67" s="985">
        <v>1801</v>
      </c>
      <c r="K67" s="985">
        <v>3985</v>
      </c>
      <c r="L67" s="985">
        <v>6962</v>
      </c>
      <c r="M67" s="985">
        <v>29440</v>
      </c>
      <c r="N67" s="985">
        <v>13097</v>
      </c>
      <c r="O67" s="986">
        <v>15940</v>
      </c>
    </row>
    <row r="68" spans="1:15" s="979" customFormat="1" ht="17.25" customHeight="1">
      <c r="A68" s="951"/>
      <c r="B68" s="1601" t="s">
        <v>654</v>
      </c>
      <c r="C68" s="1602"/>
      <c r="D68" s="1602"/>
      <c r="E68" s="1602"/>
      <c r="F68" s="1602"/>
      <c r="G68" s="1602"/>
      <c r="H68" s="1603"/>
      <c r="I68" s="982">
        <v>71786</v>
      </c>
      <c r="J68" s="983">
        <v>77865</v>
      </c>
      <c r="K68" s="983">
        <v>99196</v>
      </c>
      <c r="L68" s="983">
        <v>78211</v>
      </c>
      <c r="M68" s="983">
        <v>91696</v>
      </c>
      <c r="N68" s="983">
        <v>93940</v>
      </c>
      <c r="O68" s="984">
        <v>93600</v>
      </c>
    </row>
    <row r="69" spans="2:15" ht="17.25" customHeight="1">
      <c r="B69" s="1608" t="s">
        <v>797</v>
      </c>
      <c r="C69" s="1609"/>
      <c r="D69" s="1609"/>
      <c r="E69" s="1609"/>
      <c r="F69" s="1609"/>
      <c r="G69" s="1609"/>
      <c r="H69" s="1610"/>
      <c r="I69" s="1007">
        <v>9948</v>
      </c>
      <c r="J69" s="1008">
        <v>9651</v>
      </c>
      <c r="K69" s="1008">
        <v>11443</v>
      </c>
      <c r="L69" s="1008">
        <v>12597</v>
      </c>
      <c r="M69" s="1008">
        <v>17574</v>
      </c>
      <c r="N69" s="1008">
        <v>14703</v>
      </c>
      <c r="O69" s="1009">
        <v>12152</v>
      </c>
    </row>
    <row r="70" ht="17.25" customHeight="1">
      <c r="K70" s="1010"/>
    </row>
    <row r="71" ht="17.25" customHeight="1">
      <c r="K71" s="1011"/>
    </row>
  </sheetData>
  <mergeCells count="65">
    <mergeCell ref="B68:H68"/>
    <mergeCell ref="B69:H69"/>
    <mergeCell ref="F64:H64"/>
    <mergeCell ref="F65:H65"/>
    <mergeCell ref="F67:H67"/>
    <mergeCell ref="G45:H45"/>
    <mergeCell ref="F46:H46"/>
    <mergeCell ref="F49:H49"/>
    <mergeCell ref="F59:H59"/>
    <mergeCell ref="G50:H50"/>
    <mergeCell ref="G51:H51"/>
    <mergeCell ref="G56:H56"/>
    <mergeCell ref="G57:H57"/>
    <mergeCell ref="G48:H48"/>
    <mergeCell ref="F52:H52"/>
    <mergeCell ref="F43:H43"/>
    <mergeCell ref="G38:H38"/>
    <mergeCell ref="G39:H39"/>
    <mergeCell ref="G40:H40"/>
    <mergeCell ref="G41:H41"/>
    <mergeCell ref="G42:H42"/>
    <mergeCell ref="E18:H18"/>
    <mergeCell ref="F19:H19"/>
    <mergeCell ref="B27:H27"/>
    <mergeCell ref="B28:H28"/>
    <mergeCell ref="F20:H20"/>
    <mergeCell ref="F21:H21"/>
    <mergeCell ref="B22:H22"/>
    <mergeCell ref="E23:H23"/>
    <mergeCell ref="E24:H24"/>
    <mergeCell ref="E26:H26"/>
    <mergeCell ref="B10:H10"/>
    <mergeCell ref="E12:H12"/>
    <mergeCell ref="F13:H13"/>
    <mergeCell ref="B11:H11"/>
    <mergeCell ref="B6:G6"/>
    <mergeCell ref="B7:G7"/>
    <mergeCell ref="B8:G8"/>
    <mergeCell ref="B9:G9"/>
    <mergeCell ref="E25:H25"/>
    <mergeCell ref="G36:H36"/>
    <mergeCell ref="G37:H37"/>
    <mergeCell ref="B29:H29"/>
    <mergeCell ref="C30:H30"/>
    <mergeCell ref="F31:H31"/>
    <mergeCell ref="G32:H32"/>
    <mergeCell ref="B5:H5"/>
    <mergeCell ref="G33:H33"/>
    <mergeCell ref="G44:H44"/>
    <mergeCell ref="G47:H47"/>
    <mergeCell ref="G34:H34"/>
    <mergeCell ref="G35:H35"/>
    <mergeCell ref="G14:H14"/>
    <mergeCell ref="G15:H15"/>
    <mergeCell ref="F16:H16"/>
    <mergeCell ref="E17:H17"/>
    <mergeCell ref="G62:H62"/>
    <mergeCell ref="F66:H66"/>
    <mergeCell ref="G53:H53"/>
    <mergeCell ref="G54:H54"/>
    <mergeCell ref="G55:H55"/>
    <mergeCell ref="G58:H58"/>
    <mergeCell ref="F63:H63"/>
    <mergeCell ref="G60:H60"/>
    <mergeCell ref="G61:H61"/>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A2:N21"/>
  <sheetViews>
    <sheetView workbookViewId="0" topLeftCell="A1">
      <selection activeCell="A1" sqref="A1"/>
    </sheetView>
  </sheetViews>
  <sheetFormatPr defaultColWidth="9.00390625" defaultRowHeight="15" customHeight="1"/>
  <cols>
    <col min="1" max="1" width="3.625" style="1012" customWidth="1"/>
    <col min="2" max="2" width="10.625" style="1012" customWidth="1"/>
    <col min="3" max="3" width="9.50390625" style="1012" customWidth="1"/>
    <col min="4" max="4" width="10.625" style="1012" customWidth="1"/>
    <col min="5" max="6" width="8.625" style="1012" customWidth="1"/>
    <col min="7" max="7" width="7.375" style="1012" customWidth="1"/>
    <col min="8" max="8" width="7.50390625" style="1012" customWidth="1"/>
    <col min="9" max="10" width="6.625" style="1012" customWidth="1"/>
    <col min="11" max="11" width="7.50390625" style="1012" customWidth="1"/>
    <col min="12" max="14" width="6.625" style="1012" customWidth="1"/>
    <col min="15" max="16384" width="9.00390625" style="1012" customWidth="1"/>
  </cols>
  <sheetData>
    <row r="2" ht="15" customHeight="1">
      <c r="B2" s="1013" t="s">
        <v>821</v>
      </c>
    </row>
    <row r="3" spans="2:14" ht="15" customHeight="1" thickBot="1">
      <c r="B3" s="97"/>
      <c r="C3" s="97"/>
      <c r="D3" s="97"/>
      <c r="E3" s="97"/>
      <c r="F3" s="97"/>
      <c r="G3" s="97"/>
      <c r="H3" s="97"/>
      <c r="I3" s="97"/>
      <c r="J3" s="97"/>
      <c r="K3" s="97"/>
      <c r="L3" s="97"/>
      <c r="M3" s="97"/>
      <c r="N3" s="136"/>
    </row>
    <row r="4" spans="1:14" ht="15" customHeight="1" thickTop="1">
      <c r="A4" s="89"/>
      <c r="B4" s="1483" t="s">
        <v>799</v>
      </c>
      <c r="C4" s="1014" t="s">
        <v>800</v>
      </c>
      <c r="D4" s="726" t="s">
        <v>801</v>
      </c>
      <c r="E4" s="1015" t="s">
        <v>802</v>
      </c>
      <c r="F4" s="1014" t="s">
        <v>809</v>
      </c>
      <c r="G4" s="1570" t="s">
        <v>803</v>
      </c>
      <c r="H4" s="1616"/>
      <c r="I4" s="1616"/>
      <c r="J4" s="1616"/>
      <c r="K4" s="1616"/>
      <c r="L4" s="1616"/>
      <c r="M4" s="1616"/>
      <c r="N4" s="1617"/>
    </row>
    <row r="5" spans="1:14" ht="15" customHeight="1">
      <c r="A5" s="89"/>
      <c r="B5" s="1611"/>
      <c r="C5" s="1016"/>
      <c r="D5" s="665" t="s">
        <v>810</v>
      </c>
      <c r="E5" s="1017"/>
      <c r="F5" s="1018" t="s">
        <v>811</v>
      </c>
      <c r="G5" s="1613" t="s">
        <v>812</v>
      </c>
      <c r="H5" s="1614" t="s">
        <v>813</v>
      </c>
      <c r="I5" s="1615"/>
      <c r="J5" s="1615"/>
      <c r="K5" s="1615"/>
      <c r="L5" s="1615"/>
      <c r="M5" s="1615"/>
      <c r="N5" s="1615"/>
    </row>
    <row r="6" spans="1:14" ht="15" customHeight="1">
      <c r="A6" s="89"/>
      <c r="B6" s="1612"/>
      <c r="C6" s="1020" t="s">
        <v>814</v>
      </c>
      <c r="D6" s="1021" t="s">
        <v>815</v>
      </c>
      <c r="E6" s="1022" t="s">
        <v>816</v>
      </c>
      <c r="F6" s="1023" t="s">
        <v>817</v>
      </c>
      <c r="G6" s="1613"/>
      <c r="H6" s="119" t="s">
        <v>166</v>
      </c>
      <c r="I6" s="119" t="s">
        <v>804</v>
      </c>
      <c r="J6" s="119" t="s">
        <v>805</v>
      </c>
      <c r="K6" s="119" t="s">
        <v>806</v>
      </c>
      <c r="L6" s="119" t="s">
        <v>807</v>
      </c>
      <c r="M6" s="119" t="s">
        <v>808</v>
      </c>
      <c r="N6" s="119" t="s">
        <v>744</v>
      </c>
    </row>
    <row r="7" spans="1:14" ht="15" customHeight="1">
      <c r="A7" s="89"/>
      <c r="B7" s="1024" t="s">
        <v>818</v>
      </c>
      <c r="C7" s="1025">
        <v>9700</v>
      </c>
      <c r="D7" s="1026">
        <v>100</v>
      </c>
      <c r="E7" s="1027">
        <v>6618</v>
      </c>
      <c r="F7" s="1028">
        <f aca="true" t="shared" si="0" ref="F7:F18">(E7*100)/C7</f>
        <v>68.22680412371135</v>
      </c>
      <c r="G7" s="1027">
        <v>4087</v>
      </c>
      <c r="H7" s="1027">
        <f aca="true" t="shared" si="1" ref="H7:H18">SUM(I7:N7)</f>
        <v>1136</v>
      </c>
      <c r="I7" s="1027">
        <v>18</v>
      </c>
      <c r="J7" s="1027">
        <v>320</v>
      </c>
      <c r="K7" s="1027">
        <v>720</v>
      </c>
      <c r="L7" s="1027">
        <v>8</v>
      </c>
      <c r="M7" s="1027">
        <v>21</v>
      </c>
      <c r="N7" s="1029">
        <v>49</v>
      </c>
    </row>
    <row r="8" spans="1:14" ht="15" customHeight="1">
      <c r="A8" s="89"/>
      <c r="B8" s="1030">
        <v>46</v>
      </c>
      <c r="C8" s="1031">
        <v>9432</v>
      </c>
      <c r="D8" s="1032">
        <v>97.2</v>
      </c>
      <c r="E8" s="66">
        <v>5565</v>
      </c>
      <c r="F8" s="1033">
        <f t="shared" si="0"/>
        <v>59.00127226463104</v>
      </c>
      <c r="G8" s="66">
        <v>3730</v>
      </c>
      <c r="H8" s="66">
        <f t="shared" si="1"/>
        <v>902</v>
      </c>
      <c r="I8" s="66">
        <v>18</v>
      </c>
      <c r="J8" s="66">
        <v>230</v>
      </c>
      <c r="K8" s="66">
        <v>555</v>
      </c>
      <c r="L8" s="66">
        <v>17</v>
      </c>
      <c r="M8" s="66">
        <v>28</v>
      </c>
      <c r="N8" s="96">
        <v>54</v>
      </c>
    </row>
    <row r="9" spans="1:14" ht="15" customHeight="1">
      <c r="A9" s="89"/>
      <c r="B9" s="1030">
        <v>47</v>
      </c>
      <c r="C9" s="1031">
        <v>9635</v>
      </c>
      <c r="D9" s="1032">
        <v>99.3</v>
      </c>
      <c r="E9" s="66">
        <v>6403</v>
      </c>
      <c r="F9" s="1033">
        <f t="shared" si="0"/>
        <v>66.45563051375194</v>
      </c>
      <c r="G9" s="66">
        <v>3183</v>
      </c>
      <c r="H9" s="66">
        <f t="shared" si="1"/>
        <v>729</v>
      </c>
      <c r="I9" s="66">
        <v>20</v>
      </c>
      <c r="J9" s="66">
        <v>111</v>
      </c>
      <c r="K9" s="66">
        <v>537</v>
      </c>
      <c r="L9" s="66">
        <v>9</v>
      </c>
      <c r="M9" s="66">
        <v>7</v>
      </c>
      <c r="N9" s="96">
        <v>45</v>
      </c>
    </row>
    <row r="10" spans="1:14" ht="15" customHeight="1">
      <c r="A10" s="89"/>
      <c r="B10" s="1030">
        <v>48</v>
      </c>
      <c r="C10" s="1031">
        <v>9433</v>
      </c>
      <c r="D10" s="1032">
        <v>97.2</v>
      </c>
      <c r="E10" s="66">
        <v>6440</v>
      </c>
      <c r="F10" s="1033">
        <f t="shared" si="0"/>
        <v>68.27096363829111</v>
      </c>
      <c r="G10" s="66">
        <v>3393</v>
      </c>
      <c r="H10" s="66">
        <f t="shared" si="1"/>
        <v>922</v>
      </c>
      <c r="I10" s="66">
        <v>22</v>
      </c>
      <c r="J10" s="66">
        <v>138</v>
      </c>
      <c r="K10" s="66">
        <v>695</v>
      </c>
      <c r="L10" s="66">
        <v>14</v>
      </c>
      <c r="M10" s="66">
        <v>6</v>
      </c>
      <c r="N10" s="96">
        <v>47</v>
      </c>
    </row>
    <row r="11" spans="1:14" ht="15" customHeight="1">
      <c r="A11" s="89"/>
      <c r="B11" s="1030">
        <v>49</v>
      </c>
      <c r="C11" s="1031">
        <v>9121</v>
      </c>
      <c r="D11" s="1032">
        <v>94</v>
      </c>
      <c r="E11" s="66">
        <v>6155</v>
      </c>
      <c r="F11" s="1033">
        <f t="shared" si="0"/>
        <v>67.48163578554983</v>
      </c>
      <c r="G11" s="66">
        <v>3259</v>
      </c>
      <c r="H11" s="66">
        <f t="shared" si="1"/>
        <v>858</v>
      </c>
      <c r="I11" s="66">
        <v>20</v>
      </c>
      <c r="J11" s="66">
        <v>159</v>
      </c>
      <c r="K11" s="66">
        <v>623</v>
      </c>
      <c r="L11" s="66">
        <v>5</v>
      </c>
      <c r="M11" s="66">
        <v>9</v>
      </c>
      <c r="N11" s="96">
        <v>42</v>
      </c>
    </row>
    <row r="12" spans="1:14" ht="15" customHeight="1">
      <c r="A12" s="89"/>
      <c r="B12" s="1030">
        <v>50</v>
      </c>
      <c r="C12" s="1031">
        <v>8989</v>
      </c>
      <c r="D12" s="1032">
        <v>92.7</v>
      </c>
      <c r="E12" s="66">
        <v>6691</v>
      </c>
      <c r="F12" s="1033">
        <f t="shared" si="0"/>
        <v>74.43542107019691</v>
      </c>
      <c r="G12" s="66">
        <v>3249</v>
      </c>
      <c r="H12" s="66">
        <f t="shared" si="1"/>
        <v>806</v>
      </c>
      <c r="I12" s="66">
        <v>20</v>
      </c>
      <c r="J12" s="66">
        <v>102</v>
      </c>
      <c r="K12" s="66">
        <v>635</v>
      </c>
      <c r="L12" s="66">
        <v>9</v>
      </c>
      <c r="M12" s="66">
        <v>6</v>
      </c>
      <c r="N12" s="96">
        <v>34</v>
      </c>
    </row>
    <row r="13" spans="1:14" ht="15" customHeight="1">
      <c r="A13" s="89"/>
      <c r="B13" s="1030">
        <v>51</v>
      </c>
      <c r="C13" s="1031">
        <v>10034</v>
      </c>
      <c r="D13" s="1032">
        <v>103.4</v>
      </c>
      <c r="E13" s="66">
        <v>7343</v>
      </c>
      <c r="F13" s="1033">
        <f t="shared" si="0"/>
        <v>73.18118397448674</v>
      </c>
      <c r="G13" s="66">
        <v>3204</v>
      </c>
      <c r="H13" s="66">
        <f t="shared" si="1"/>
        <v>921</v>
      </c>
      <c r="I13" s="66">
        <v>7</v>
      </c>
      <c r="J13" s="66">
        <v>98</v>
      </c>
      <c r="K13" s="66">
        <v>743</v>
      </c>
      <c r="L13" s="66">
        <v>9</v>
      </c>
      <c r="M13" s="66">
        <v>7</v>
      </c>
      <c r="N13" s="96">
        <v>57</v>
      </c>
    </row>
    <row r="14" spans="1:14" ht="15" customHeight="1">
      <c r="A14" s="89"/>
      <c r="B14" s="1030">
        <v>52</v>
      </c>
      <c r="C14" s="1031">
        <v>9659</v>
      </c>
      <c r="D14" s="1032">
        <v>99.6</v>
      </c>
      <c r="E14" s="66">
        <v>6786</v>
      </c>
      <c r="F14" s="1033">
        <f t="shared" si="0"/>
        <v>70.2557200538358</v>
      </c>
      <c r="G14" s="66">
        <v>3491</v>
      </c>
      <c r="H14" s="66">
        <f t="shared" si="1"/>
        <v>1007</v>
      </c>
      <c r="I14" s="66">
        <v>2</v>
      </c>
      <c r="J14" s="66">
        <v>93</v>
      </c>
      <c r="K14" s="66">
        <v>855</v>
      </c>
      <c r="L14" s="66">
        <v>13</v>
      </c>
      <c r="M14" s="66">
        <v>8</v>
      </c>
      <c r="N14" s="96">
        <v>36</v>
      </c>
    </row>
    <row r="15" spans="1:14" ht="15" customHeight="1">
      <c r="A15" s="89"/>
      <c r="B15" s="1030">
        <v>53</v>
      </c>
      <c r="C15" s="1031">
        <v>9667</v>
      </c>
      <c r="D15" s="1032">
        <v>99.7</v>
      </c>
      <c r="E15" s="66">
        <v>7570</v>
      </c>
      <c r="F15" s="1033">
        <f t="shared" si="0"/>
        <v>78.30764456398055</v>
      </c>
      <c r="G15" s="66">
        <v>3371</v>
      </c>
      <c r="H15" s="66">
        <f t="shared" si="1"/>
        <v>1058</v>
      </c>
      <c r="I15" s="66">
        <v>6</v>
      </c>
      <c r="J15" s="66">
        <v>146</v>
      </c>
      <c r="K15" s="66">
        <v>851</v>
      </c>
      <c r="L15" s="66">
        <v>5</v>
      </c>
      <c r="M15" s="66">
        <v>1</v>
      </c>
      <c r="N15" s="96">
        <v>49</v>
      </c>
    </row>
    <row r="16" spans="1:14" ht="15" customHeight="1">
      <c r="A16" s="89"/>
      <c r="B16" s="1030">
        <v>54</v>
      </c>
      <c r="C16" s="1031">
        <v>9494</v>
      </c>
      <c r="D16" s="1032">
        <v>97.9</v>
      </c>
      <c r="E16" s="66">
        <v>6914</v>
      </c>
      <c r="F16" s="1033">
        <f t="shared" si="0"/>
        <v>72.82494206867496</v>
      </c>
      <c r="G16" s="66">
        <v>3204</v>
      </c>
      <c r="H16" s="66">
        <f t="shared" si="1"/>
        <v>1058</v>
      </c>
      <c r="I16" s="66">
        <v>10</v>
      </c>
      <c r="J16" s="66">
        <v>108</v>
      </c>
      <c r="K16" s="66">
        <v>858</v>
      </c>
      <c r="L16" s="66">
        <v>42</v>
      </c>
      <c r="M16" s="66">
        <v>5</v>
      </c>
      <c r="N16" s="96">
        <v>35</v>
      </c>
    </row>
    <row r="17" spans="1:14" ht="15" customHeight="1">
      <c r="A17" s="89"/>
      <c r="B17" s="1030">
        <v>55</v>
      </c>
      <c r="C17" s="1031">
        <v>9790</v>
      </c>
      <c r="D17" s="1032">
        <v>100.9</v>
      </c>
      <c r="E17" s="66">
        <v>7213</v>
      </c>
      <c r="F17" s="1033">
        <f t="shared" si="0"/>
        <v>73.67722165474974</v>
      </c>
      <c r="G17" s="66">
        <v>3288</v>
      </c>
      <c r="H17" s="66">
        <f t="shared" si="1"/>
        <v>1410</v>
      </c>
      <c r="I17" s="66">
        <v>0</v>
      </c>
      <c r="J17" s="66">
        <v>231</v>
      </c>
      <c r="K17" s="66">
        <v>1111</v>
      </c>
      <c r="L17" s="66">
        <v>37</v>
      </c>
      <c r="M17" s="66">
        <v>4</v>
      </c>
      <c r="N17" s="96">
        <v>27</v>
      </c>
    </row>
    <row r="18" spans="1:14" s="1039" customFormat="1" ht="15" customHeight="1">
      <c r="A18" s="1034"/>
      <c r="B18" s="1035">
        <v>56</v>
      </c>
      <c r="C18" s="1036">
        <v>11692</v>
      </c>
      <c r="D18" s="1037">
        <v>120.5</v>
      </c>
      <c r="E18" s="324">
        <v>10139</v>
      </c>
      <c r="F18" s="1038">
        <f t="shared" si="0"/>
        <v>86.7174136161478</v>
      </c>
      <c r="G18" s="324">
        <v>4218</v>
      </c>
      <c r="H18" s="324">
        <f t="shared" si="1"/>
        <v>1841</v>
      </c>
      <c r="I18" s="324">
        <v>17</v>
      </c>
      <c r="J18" s="324">
        <v>239</v>
      </c>
      <c r="K18" s="324">
        <v>1490</v>
      </c>
      <c r="L18" s="324">
        <v>50</v>
      </c>
      <c r="M18" s="324">
        <v>9</v>
      </c>
      <c r="N18" s="325">
        <v>36</v>
      </c>
    </row>
    <row r="19" spans="1:14" ht="7.5" customHeight="1">
      <c r="A19" s="89"/>
      <c r="B19" s="1040"/>
      <c r="C19" s="1041"/>
      <c r="D19" s="1042"/>
      <c r="E19" s="1042"/>
      <c r="F19" s="1043"/>
      <c r="G19" s="1042"/>
      <c r="H19" s="1042"/>
      <c r="I19" s="1042"/>
      <c r="J19" s="1042"/>
      <c r="K19" s="1042"/>
      <c r="L19" s="1042"/>
      <c r="M19" s="1042"/>
      <c r="N19" s="1044"/>
    </row>
    <row r="20" ht="15" customHeight="1">
      <c r="B20" s="1012" t="s">
        <v>819</v>
      </c>
    </row>
    <row r="21" ht="15" customHeight="1">
      <c r="B21" s="1012" t="s">
        <v>820</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9.00390625" defaultRowHeight="15" customHeight="1"/>
  <cols>
    <col min="1" max="1" width="3.625" style="1045" customWidth="1"/>
    <col min="2" max="2" width="19.125" style="1045" customWidth="1"/>
    <col min="3" max="7" width="11.875" style="1045" customWidth="1"/>
    <col min="8" max="8" width="11.75390625" style="1045" customWidth="1"/>
    <col min="9" max="16384" width="9.00390625" style="1045" customWidth="1"/>
  </cols>
  <sheetData>
    <row r="2" ht="15" customHeight="1">
      <c r="B2" s="1046" t="s">
        <v>845</v>
      </c>
    </row>
    <row r="3" spans="2:6" ht="15" customHeight="1" thickBot="1">
      <c r="B3" s="1047"/>
      <c r="C3" s="1048"/>
      <c r="D3" s="1048"/>
      <c r="E3" s="1048"/>
      <c r="F3" s="1048"/>
    </row>
    <row r="4" spans="1:8" s="63" customFormat="1" ht="15" customHeight="1" thickTop="1">
      <c r="A4" s="96"/>
      <c r="B4" s="1618" t="s">
        <v>839</v>
      </c>
      <c r="C4" s="1620" t="s">
        <v>840</v>
      </c>
      <c r="D4" s="1621"/>
      <c r="E4" s="1622"/>
      <c r="F4" s="1623">
        <v>55</v>
      </c>
      <c r="G4" s="1624"/>
      <c r="H4" s="1625"/>
    </row>
    <row r="5" spans="1:8" s="63" customFormat="1" ht="15" customHeight="1">
      <c r="A5" s="96"/>
      <c r="B5" s="1619"/>
      <c r="C5" s="1019" t="s">
        <v>800</v>
      </c>
      <c r="D5" s="1019" t="s">
        <v>802</v>
      </c>
      <c r="E5" s="1019" t="s">
        <v>822</v>
      </c>
      <c r="F5" s="1019" t="s">
        <v>800</v>
      </c>
      <c r="G5" s="1019" t="s">
        <v>802</v>
      </c>
      <c r="H5" s="1019" t="s">
        <v>822</v>
      </c>
    </row>
    <row r="6" spans="1:8" s="1053" customFormat="1" ht="19.5" customHeight="1">
      <c r="A6" s="325"/>
      <c r="B6" s="1049" t="s">
        <v>629</v>
      </c>
      <c r="C6" s="1050">
        <f aca="true" t="shared" si="0" ref="C6:H6">SUM(C7:C24)</f>
        <v>9494</v>
      </c>
      <c r="D6" s="1051">
        <f t="shared" si="0"/>
        <v>6914</v>
      </c>
      <c r="E6" s="1051">
        <f t="shared" si="0"/>
        <v>3204</v>
      </c>
      <c r="F6" s="1051">
        <f t="shared" si="0"/>
        <v>9790</v>
      </c>
      <c r="G6" s="1051">
        <f t="shared" si="0"/>
        <v>7213</v>
      </c>
      <c r="H6" s="1052">
        <f t="shared" si="0"/>
        <v>3288</v>
      </c>
    </row>
    <row r="7" spans="1:8" s="63" customFormat="1" ht="12">
      <c r="A7" s="96"/>
      <c r="B7" s="1054" t="s">
        <v>841</v>
      </c>
      <c r="C7" s="1055">
        <v>7</v>
      </c>
      <c r="D7" s="1056">
        <v>7</v>
      </c>
      <c r="E7" s="1056">
        <v>2</v>
      </c>
      <c r="F7" s="1056">
        <v>10</v>
      </c>
      <c r="G7" s="1056">
        <v>10</v>
      </c>
      <c r="H7" s="1057">
        <v>9</v>
      </c>
    </row>
    <row r="8" spans="1:8" s="63" customFormat="1" ht="12">
      <c r="A8" s="96"/>
      <c r="B8" s="1054" t="s">
        <v>823</v>
      </c>
      <c r="C8" s="1055">
        <v>6</v>
      </c>
      <c r="D8" s="1056">
        <v>4</v>
      </c>
      <c r="E8" s="1056">
        <v>5</v>
      </c>
      <c r="F8" s="1056">
        <v>4</v>
      </c>
      <c r="G8" s="1056">
        <v>4</v>
      </c>
      <c r="H8" s="1057">
        <v>5</v>
      </c>
    </row>
    <row r="9" spans="1:8" s="63" customFormat="1" ht="12">
      <c r="A9" s="96"/>
      <c r="B9" s="1054" t="s">
        <v>824</v>
      </c>
      <c r="C9" s="1055">
        <v>19</v>
      </c>
      <c r="D9" s="1056">
        <v>17</v>
      </c>
      <c r="E9" s="1056">
        <v>12</v>
      </c>
      <c r="F9" s="1056">
        <v>10</v>
      </c>
      <c r="G9" s="1056">
        <v>10</v>
      </c>
      <c r="H9" s="1057">
        <v>5</v>
      </c>
    </row>
    <row r="10" spans="1:8" s="63" customFormat="1" ht="12">
      <c r="A10" s="96"/>
      <c r="B10" s="1054" t="s">
        <v>825</v>
      </c>
      <c r="C10" s="1055">
        <v>14</v>
      </c>
      <c r="D10" s="1056">
        <v>13</v>
      </c>
      <c r="E10" s="1056">
        <v>19</v>
      </c>
      <c r="F10" s="1056">
        <v>7</v>
      </c>
      <c r="G10" s="1056">
        <v>7</v>
      </c>
      <c r="H10" s="1057">
        <v>5</v>
      </c>
    </row>
    <row r="11" spans="1:8" s="63" customFormat="1" ht="12">
      <c r="A11" s="96"/>
      <c r="B11" s="1054" t="s">
        <v>826</v>
      </c>
      <c r="C11" s="1058">
        <v>1</v>
      </c>
      <c r="D11" s="1059">
        <v>1</v>
      </c>
      <c r="E11" s="1059">
        <v>11</v>
      </c>
      <c r="F11" s="1059">
        <v>0</v>
      </c>
      <c r="G11" s="1059">
        <v>0</v>
      </c>
      <c r="H11" s="1060">
        <v>0</v>
      </c>
    </row>
    <row r="12" spans="1:8" s="63" customFormat="1" ht="12">
      <c r="A12" s="96"/>
      <c r="B12" s="1054" t="s">
        <v>827</v>
      </c>
      <c r="C12" s="1055">
        <v>123</v>
      </c>
      <c r="D12" s="1056">
        <v>125</v>
      </c>
      <c r="E12" s="1056">
        <v>172</v>
      </c>
      <c r="F12" s="1056">
        <v>150</v>
      </c>
      <c r="G12" s="1056">
        <v>150</v>
      </c>
      <c r="H12" s="1057">
        <v>240</v>
      </c>
    </row>
    <row r="13" spans="1:8" s="63" customFormat="1" ht="12">
      <c r="A13" s="96"/>
      <c r="B13" s="1054" t="s">
        <v>828</v>
      </c>
      <c r="C13" s="1055">
        <v>189</v>
      </c>
      <c r="D13" s="1056">
        <v>185</v>
      </c>
      <c r="E13" s="1056">
        <v>241</v>
      </c>
      <c r="F13" s="1056">
        <v>221</v>
      </c>
      <c r="G13" s="1056">
        <v>224</v>
      </c>
      <c r="H13" s="1057">
        <v>297</v>
      </c>
    </row>
    <row r="14" spans="1:8" s="63" customFormat="1" ht="12">
      <c r="A14" s="96"/>
      <c r="B14" s="1054" t="s">
        <v>829</v>
      </c>
      <c r="C14" s="1055">
        <v>71</v>
      </c>
      <c r="D14" s="1056">
        <v>70</v>
      </c>
      <c r="E14" s="1056">
        <v>70</v>
      </c>
      <c r="F14" s="1056">
        <v>137</v>
      </c>
      <c r="G14" s="1056">
        <v>137</v>
      </c>
      <c r="H14" s="1057">
        <v>73</v>
      </c>
    </row>
    <row r="15" spans="1:8" s="63" customFormat="1" ht="12">
      <c r="A15" s="96"/>
      <c r="B15" s="1054" t="s">
        <v>830</v>
      </c>
      <c r="C15" s="1055">
        <v>7691</v>
      </c>
      <c r="D15" s="1056">
        <v>5214</v>
      </c>
      <c r="E15" s="1056">
        <v>2181</v>
      </c>
      <c r="F15" s="1056">
        <v>7405</v>
      </c>
      <c r="G15" s="1056">
        <v>4871</v>
      </c>
      <c r="H15" s="1057">
        <v>2183</v>
      </c>
    </row>
    <row r="16" spans="1:8" s="63" customFormat="1" ht="12">
      <c r="A16" s="96"/>
      <c r="B16" s="1054" t="s">
        <v>831</v>
      </c>
      <c r="C16" s="1055">
        <v>642</v>
      </c>
      <c r="D16" s="1056">
        <v>575</v>
      </c>
      <c r="E16" s="1056">
        <v>106</v>
      </c>
      <c r="F16" s="1056">
        <v>887</v>
      </c>
      <c r="G16" s="1056">
        <v>869</v>
      </c>
      <c r="H16" s="1057">
        <v>101</v>
      </c>
    </row>
    <row r="17" spans="1:8" s="63" customFormat="1" ht="12">
      <c r="A17" s="96"/>
      <c r="B17" s="1054" t="s">
        <v>832</v>
      </c>
      <c r="C17" s="1055">
        <v>79</v>
      </c>
      <c r="D17" s="1056">
        <v>79</v>
      </c>
      <c r="E17" s="1056">
        <v>69</v>
      </c>
      <c r="F17" s="1056">
        <v>80</v>
      </c>
      <c r="G17" s="1056">
        <v>81</v>
      </c>
      <c r="H17" s="1057">
        <v>54</v>
      </c>
    </row>
    <row r="18" spans="1:8" s="63" customFormat="1" ht="12">
      <c r="A18" s="96"/>
      <c r="B18" s="1054" t="s">
        <v>833</v>
      </c>
      <c r="C18" s="1055">
        <v>276</v>
      </c>
      <c r="D18" s="1056">
        <v>272</v>
      </c>
      <c r="E18" s="1056">
        <v>21</v>
      </c>
      <c r="F18" s="1056">
        <v>473</v>
      </c>
      <c r="G18" s="1056">
        <v>473</v>
      </c>
      <c r="H18" s="1057">
        <v>19</v>
      </c>
    </row>
    <row r="19" spans="1:8" s="63" customFormat="1" ht="12">
      <c r="A19" s="96"/>
      <c r="B19" s="1054" t="s">
        <v>842</v>
      </c>
      <c r="C19" s="1058">
        <v>17</v>
      </c>
      <c r="D19" s="1059">
        <v>17</v>
      </c>
      <c r="E19" s="1059">
        <v>8</v>
      </c>
      <c r="F19" s="1059">
        <v>36</v>
      </c>
      <c r="G19" s="1059">
        <v>36</v>
      </c>
      <c r="H19" s="1060">
        <v>53</v>
      </c>
    </row>
    <row r="20" spans="1:8" s="63" customFormat="1" ht="12">
      <c r="A20" s="96"/>
      <c r="B20" s="1054" t="s">
        <v>834</v>
      </c>
      <c r="C20" s="1058">
        <v>1</v>
      </c>
      <c r="D20" s="1059">
        <v>1</v>
      </c>
      <c r="E20" s="1059">
        <v>0</v>
      </c>
      <c r="F20" s="1059">
        <v>5</v>
      </c>
      <c r="G20" s="1059">
        <v>5</v>
      </c>
      <c r="H20" s="1060">
        <v>0</v>
      </c>
    </row>
    <row r="21" spans="1:8" s="63" customFormat="1" ht="12">
      <c r="A21" s="96"/>
      <c r="B21" s="1054" t="s">
        <v>835</v>
      </c>
      <c r="C21" s="1058">
        <v>14</v>
      </c>
      <c r="D21" s="1059">
        <v>14</v>
      </c>
      <c r="E21" s="1059">
        <v>38</v>
      </c>
      <c r="F21" s="1059">
        <v>10</v>
      </c>
      <c r="G21" s="1059">
        <v>9</v>
      </c>
      <c r="H21" s="1060">
        <v>10</v>
      </c>
    </row>
    <row r="22" spans="1:8" s="63" customFormat="1" ht="12">
      <c r="A22" s="96"/>
      <c r="B22" s="1054" t="s">
        <v>836</v>
      </c>
      <c r="C22" s="1055">
        <v>98</v>
      </c>
      <c r="D22" s="1056">
        <v>97</v>
      </c>
      <c r="E22" s="1056">
        <v>48</v>
      </c>
      <c r="F22" s="1056">
        <v>105</v>
      </c>
      <c r="G22" s="1056">
        <v>102</v>
      </c>
      <c r="H22" s="1057">
        <v>59</v>
      </c>
    </row>
    <row r="23" spans="1:8" s="63" customFormat="1" ht="12">
      <c r="A23" s="96"/>
      <c r="B23" s="1054" t="s">
        <v>837</v>
      </c>
      <c r="C23" s="1055">
        <v>24</v>
      </c>
      <c r="D23" s="1056">
        <v>24</v>
      </c>
      <c r="E23" s="1056">
        <v>32</v>
      </c>
      <c r="F23" s="1056">
        <v>24</v>
      </c>
      <c r="G23" s="1056">
        <v>24</v>
      </c>
      <c r="H23" s="1057">
        <v>25</v>
      </c>
    </row>
    <row r="24" spans="1:8" s="63" customFormat="1" ht="12">
      <c r="A24" s="96"/>
      <c r="B24" s="1061" t="s">
        <v>838</v>
      </c>
      <c r="C24" s="1062">
        <v>222</v>
      </c>
      <c r="D24" s="1063">
        <v>199</v>
      </c>
      <c r="E24" s="1063">
        <v>169</v>
      </c>
      <c r="F24" s="1063">
        <v>226</v>
      </c>
      <c r="G24" s="1063">
        <v>201</v>
      </c>
      <c r="H24" s="1064">
        <v>150</v>
      </c>
    </row>
    <row r="25" s="63" customFormat="1" ht="15" customHeight="1">
      <c r="B25" s="63" t="s">
        <v>843</v>
      </c>
    </row>
    <row r="26" s="63" customFormat="1" ht="15" customHeight="1">
      <c r="B26" s="63" t="s">
        <v>844</v>
      </c>
    </row>
    <row r="27" s="63" customFormat="1" ht="15" customHeight="1"/>
  </sheetData>
  <mergeCells count="3">
    <mergeCell ref="B4:B5"/>
    <mergeCell ref="C4:E4"/>
    <mergeCell ref="F4:H4"/>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9.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1" ht="15" customHeight="1">
      <c r="B1" s="18" t="s">
        <v>868</v>
      </c>
    </row>
    <row r="3" spans="2:14" ht="15" customHeight="1" thickBot="1">
      <c r="B3" s="20" t="s">
        <v>851</v>
      </c>
      <c r="C3" s="20"/>
      <c r="D3" s="20"/>
      <c r="E3" s="20"/>
      <c r="F3" s="20"/>
      <c r="G3" s="20"/>
      <c r="H3" s="20"/>
      <c r="I3" s="20"/>
      <c r="J3" s="20"/>
      <c r="K3" s="20"/>
      <c r="L3" s="20"/>
      <c r="M3" s="20"/>
      <c r="N3" s="42" t="s">
        <v>852</v>
      </c>
    </row>
    <row r="4" spans="1:14" ht="15" customHeight="1" thickTop="1">
      <c r="A4" s="37"/>
      <c r="B4" s="1275" t="s">
        <v>853</v>
      </c>
      <c r="C4" s="1065" t="s">
        <v>846</v>
      </c>
      <c r="D4" s="1066"/>
      <c r="E4" s="1066"/>
      <c r="F4" s="1067"/>
      <c r="G4" s="1068" t="s">
        <v>847</v>
      </c>
      <c r="H4" s="1068"/>
      <c r="I4" s="1066"/>
      <c r="J4" s="1068"/>
      <c r="K4" s="1065" t="s">
        <v>848</v>
      </c>
      <c r="L4" s="1066"/>
      <c r="M4" s="1066"/>
      <c r="N4" s="1069"/>
    </row>
    <row r="5" spans="1:14" ht="15" customHeight="1">
      <c r="A5" s="37"/>
      <c r="B5" s="1357"/>
      <c r="C5" s="1070" t="s">
        <v>849</v>
      </c>
      <c r="D5" s="1071"/>
      <c r="E5" s="1072" t="s">
        <v>854</v>
      </c>
      <c r="F5" s="1072"/>
      <c r="G5" s="1070" t="s">
        <v>850</v>
      </c>
      <c r="H5" s="1071"/>
      <c r="I5" s="1070" t="s">
        <v>854</v>
      </c>
      <c r="J5" s="1071"/>
      <c r="K5" s="1072" t="s">
        <v>850</v>
      </c>
      <c r="L5" s="1071"/>
      <c r="M5" s="1072" t="s">
        <v>854</v>
      </c>
      <c r="N5" s="1071"/>
    </row>
    <row r="6" spans="1:14" ht="15" customHeight="1" thickBot="1">
      <c r="A6" s="37"/>
      <c r="B6" s="1626"/>
      <c r="C6" s="1073" t="s">
        <v>855</v>
      </c>
      <c r="D6" s="1073">
        <v>55</v>
      </c>
      <c r="E6" s="1073">
        <v>54</v>
      </c>
      <c r="F6" s="1073">
        <v>55</v>
      </c>
      <c r="G6" s="1073">
        <v>54</v>
      </c>
      <c r="H6" s="1073">
        <v>55</v>
      </c>
      <c r="I6" s="1073">
        <v>54</v>
      </c>
      <c r="J6" s="1073">
        <v>55</v>
      </c>
      <c r="K6" s="1073">
        <v>54</v>
      </c>
      <c r="L6" s="1073">
        <v>55</v>
      </c>
      <c r="M6" s="1073">
        <v>54</v>
      </c>
      <c r="N6" s="1073">
        <v>55</v>
      </c>
    </row>
    <row r="7" spans="1:14" s="151" customFormat="1" ht="15" customHeight="1" thickTop="1">
      <c r="A7" s="632"/>
      <c r="B7" s="160" t="s">
        <v>856</v>
      </c>
      <c r="C7" s="1074">
        <f>SUM(C9:C17)</f>
        <v>1336</v>
      </c>
      <c r="D7" s="1075">
        <f>SUM(D9:D17)</f>
        <v>1425</v>
      </c>
      <c r="E7" s="1076">
        <v>107.5</v>
      </c>
      <c r="F7" s="1076">
        <v>113.8</v>
      </c>
      <c r="G7" s="1077">
        <f>SUM(G9:G17)</f>
        <v>379</v>
      </c>
      <c r="H7" s="1077">
        <f>SUM(H9:H17)</f>
        <v>385</v>
      </c>
      <c r="I7" s="1076">
        <v>30.5</v>
      </c>
      <c r="J7" s="1076">
        <v>30.8</v>
      </c>
      <c r="K7" s="1077">
        <f>SUM(K9:K17)</f>
        <v>837</v>
      </c>
      <c r="L7" s="1075">
        <f>SUM(L9:L17)</f>
        <v>868</v>
      </c>
      <c r="M7" s="1076">
        <v>67.3</v>
      </c>
      <c r="N7" s="1078">
        <v>69.3</v>
      </c>
    </row>
    <row r="8" spans="1:14" ht="15" customHeight="1">
      <c r="A8" s="37"/>
      <c r="B8" s="165"/>
      <c r="C8" s="30"/>
      <c r="D8" s="20"/>
      <c r="E8" s="166"/>
      <c r="F8" s="166"/>
      <c r="G8" s="1079"/>
      <c r="H8" s="1079"/>
      <c r="I8" s="166"/>
      <c r="J8" s="166"/>
      <c r="K8" s="1079"/>
      <c r="L8" s="20"/>
      <c r="M8" s="166"/>
      <c r="N8" s="1080"/>
    </row>
    <row r="9" spans="1:14" ht="15" customHeight="1">
      <c r="A9" s="37"/>
      <c r="B9" s="165" t="s">
        <v>857</v>
      </c>
      <c r="C9" s="30">
        <v>596</v>
      </c>
      <c r="D9" s="20">
        <v>665</v>
      </c>
      <c r="E9" s="166">
        <v>170.6</v>
      </c>
      <c r="F9" s="166">
        <v>187.8</v>
      </c>
      <c r="G9" s="1079">
        <v>149</v>
      </c>
      <c r="H9" s="1079">
        <v>153</v>
      </c>
      <c r="I9" s="166">
        <v>42.7</v>
      </c>
      <c r="J9" s="166">
        <v>43.2</v>
      </c>
      <c r="K9" s="1079">
        <v>371</v>
      </c>
      <c r="L9" s="1079">
        <v>388</v>
      </c>
      <c r="M9" s="166">
        <v>106.2</v>
      </c>
      <c r="N9" s="1080">
        <v>109.6</v>
      </c>
    </row>
    <row r="10" spans="1:14" ht="15" customHeight="1">
      <c r="A10" s="37"/>
      <c r="B10" s="165" t="s">
        <v>858</v>
      </c>
      <c r="C10" s="30">
        <v>80</v>
      </c>
      <c r="D10" s="20">
        <v>81</v>
      </c>
      <c r="E10" s="166">
        <v>84.7</v>
      </c>
      <c r="F10" s="166">
        <v>85.4</v>
      </c>
      <c r="G10" s="1079">
        <v>24</v>
      </c>
      <c r="H10" s="1079">
        <v>24</v>
      </c>
      <c r="I10" s="166">
        <v>25.4</v>
      </c>
      <c r="J10" s="166">
        <v>25.3</v>
      </c>
      <c r="K10" s="1079">
        <v>44</v>
      </c>
      <c r="L10" s="1079">
        <v>42</v>
      </c>
      <c r="M10" s="166">
        <v>46.6</v>
      </c>
      <c r="N10" s="1080">
        <v>44.3</v>
      </c>
    </row>
    <row r="11" spans="1:14" ht="15" customHeight="1">
      <c r="A11" s="37"/>
      <c r="B11" s="165" t="s">
        <v>859</v>
      </c>
      <c r="C11" s="30">
        <v>65</v>
      </c>
      <c r="D11" s="20">
        <v>63</v>
      </c>
      <c r="E11" s="166">
        <v>60.1</v>
      </c>
      <c r="F11" s="166">
        <v>57.9</v>
      </c>
      <c r="G11" s="1079">
        <v>22</v>
      </c>
      <c r="H11" s="1079">
        <v>23</v>
      </c>
      <c r="I11" s="166">
        <v>20.3</v>
      </c>
      <c r="J11" s="166">
        <v>21.1</v>
      </c>
      <c r="K11" s="1079">
        <v>46</v>
      </c>
      <c r="L11" s="1079">
        <v>50</v>
      </c>
      <c r="M11" s="166">
        <v>42.5</v>
      </c>
      <c r="N11" s="1080">
        <v>46</v>
      </c>
    </row>
    <row r="12" spans="1:14" ht="15" customHeight="1">
      <c r="A12" s="37"/>
      <c r="B12" s="165" t="s">
        <v>860</v>
      </c>
      <c r="C12" s="30">
        <v>66</v>
      </c>
      <c r="D12" s="20">
        <v>70</v>
      </c>
      <c r="E12" s="166">
        <v>63.1</v>
      </c>
      <c r="F12" s="166">
        <v>66.9</v>
      </c>
      <c r="G12" s="1079">
        <v>21</v>
      </c>
      <c r="H12" s="1079">
        <v>21</v>
      </c>
      <c r="I12" s="166">
        <v>20.1</v>
      </c>
      <c r="J12" s="166">
        <v>20.1</v>
      </c>
      <c r="K12" s="1079">
        <v>41</v>
      </c>
      <c r="L12" s="1079">
        <v>44</v>
      </c>
      <c r="M12" s="166">
        <v>39.2</v>
      </c>
      <c r="N12" s="1080">
        <v>42.1</v>
      </c>
    </row>
    <row r="13" spans="1:14" ht="15" customHeight="1">
      <c r="A13" s="37"/>
      <c r="B13" s="165" t="s">
        <v>861</v>
      </c>
      <c r="C13" s="30">
        <v>102</v>
      </c>
      <c r="D13" s="20">
        <v>100</v>
      </c>
      <c r="E13" s="166">
        <v>88.5</v>
      </c>
      <c r="F13" s="166">
        <v>86.8</v>
      </c>
      <c r="G13" s="1079">
        <v>36</v>
      </c>
      <c r="H13" s="1079">
        <v>35</v>
      </c>
      <c r="I13" s="166">
        <v>31.2</v>
      </c>
      <c r="J13" s="166">
        <v>30.4</v>
      </c>
      <c r="K13" s="1079">
        <v>67</v>
      </c>
      <c r="L13" s="1079">
        <v>70</v>
      </c>
      <c r="M13" s="166">
        <v>58.1</v>
      </c>
      <c r="N13" s="1080">
        <v>60.7</v>
      </c>
    </row>
    <row r="14" spans="1:14" ht="15" customHeight="1">
      <c r="A14" s="37"/>
      <c r="B14" s="165" t="s">
        <v>862</v>
      </c>
      <c r="C14" s="30">
        <v>56</v>
      </c>
      <c r="D14" s="20">
        <v>56</v>
      </c>
      <c r="E14" s="166">
        <v>75</v>
      </c>
      <c r="F14" s="166">
        <v>75.1</v>
      </c>
      <c r="G14" s="1079">
        <v>21</v>
      </c>
      <c r="H14" s="1079">
        <v>18</v>
      </c>
      <c r="I14" s="166">
        <v>28.1</v>
      </c>
      <c r="J14" s="166">
        <v>24.1</v>
      </c>
      <c r="K14" s="1079">
        <v>43</v>
      </c>
      <c r="L14" s="1079">
        <v>46</v>
      </c>
      <c r="M14" s="166">
        <v>57.6</v>
      </c>
      <c r="N14" s="1080">
        <v>61.7</v>
      </c>
    </row>
    <row r="15" spans="1:14" ht="15" customHeight="1">
      <c r="A15" s="37"/>
      <c r="B15" s="165" t="s">
        <v>863</v>
      </c>
      <c r="C15" s="30">
        <v>61</v>
      </c>
      <c r="D15" s="20">
        <v>66</v>
      </c>
      <c r="E15" s="166">
        <v>95.7</v>
      </c>
      <c r="F15" s="166">
        <v>102.9</v>
      </c>
      <c r="G15" s="1079">
        <v>18</v>
      </c>
      <c r="H15" s="1079">
        <v>18</v>
      </c>
      <c r="I15" s="166">
        <v>28.2</v>
      </c>
      <c r="J15" s="166">
        <v>28.1</v>
      </c>
      <c r="K15" s="1079">
        <v>23</v>
      </c>
      <c r="L15" s="1079">
        <v>21</v>
      </c>
      <c r="M15" s="166">
        <v>36.1</v>
      </c>
      <c r="N15" s="1080">
        <v>32.8</v>
      </c>
    </row>
    <row r="16" spans="1:14" ht="15" customHeight="1">
      <c r="A16" s="37"/>
      <c r="B16" s="165" t="s">
        <v>864</v>
      </c>
      <c r="C16" s="30">
        <v>167</v>
      </c>
      <c r="D16" s="20">
        <v>177</v>
      </c>
      <c r="E16" s="166">
        <v>104</v>
      </c>
      <c r="F16" s="166">
        <v>109.4</v>
      </c>
      <c r="G16" s="1079">
        <v>39</v>
      </c>
      <c r="H16" s="1079">
        <v>40</v>
      </c>
      <c r="I16" s="166">
        <v>24.3</v>
      </c>
      <c r="J16" s="166">
        <v>24.7</v>
      </c>
      <c r="K16" s="1079">
        <v>86</v>
      </c>
      <c r="L16" s="1079">
        <v>88</v>
      </c>
      <c r="M16" s="166">
        <v>53.6</v>
      </c>
      <c r="N16" s="1080">
        <v>54.4</v>
      </c>
    </row>
    <row r="17" spans="1:14" ht="15" customHeight="1">
      <c r="A17" s="37"/>
      <c r="B17" s="150" t="s">
        <v>865</v>
      </c>
      <c r="C17" s="44">
        <v>143</v>
      </c>
      <c r="D17" s="45">
        <v>147</v>
      </c>
      <c r="E17" s="169">
        <v>83</v>
      </c>
      <c r="F17" s="169">
        <v>84.6</v>
      </c>
      <c r="G17" s="1081">
        <v>49</v>
      </c>
      <c r="H17" s="1081">
        <v>53</v>
      </c>
      <c r="I17" s="169">
        <v>28.4</v>
      </c>
      <c r="J17" s="169">
        <v>30.5</v>
      </c>
      <c r="K17" s="1081">
        <v>116</v>
      </c>
      <c r="L17" s="1081">
        <v>119</v>
      </c>
      <c r="M17" s="169">
        <v>67.3</v>
      </c>
      <c r="N17" s="1082">
        <v>68.5</v>
      </c>
    </row>
    <row r="18" ht="15" customHeight="1">
      <c r="B18" s="17" t="s">
        <v>866</v>
      </c>
    </row>
    <row r="19" ht="15" customHeight="1">
      <c r="B19" s="17" t="s">
        <v>867</v>
      </c>
    </row>
  </sheetData>
  <mergeCells count="1">
    <mergeCell ref="B4: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75"/>
  <sheetViews>
    <sheetView workbookViewId="0" topLeftCell="A1">
      <selection activeCell="A1" sqref="A1"/>
    </sheetView>
  </sheetViews>
  <sheetFormatPr defaultColWidth="9.00390625" defaultRowHeight="13.5"/>
  <cols>
    <col min="1" max="1" width="1.625" style="51" customWidth="1"/>
    <col min="2" max="2" width="2.625" style="51" customWidth="1"/>
    <col min="3" max="3" width="8.125" style="51" customWidth="1"/>
    <col min="4" max="4" width="11.125" style="51" customWidth="1"/>
    <col min="5" max="6" width="8.125" style="51" customWidth="1"/>
    <col min="7" max="7" width="8.625" style="51" customWidth="1"/>
    <col min="8" max="8" width="8.125" style="51" customWidth="1"/>
    <col min="9" max="9" width="9.00390625" style="51" customWidth="1"/>
    <col min="10" max="10" width="8.125" style="51" customWidth="1"/>
    <col min="11" max="11" width="8.625" style="51" customWidth="1"/>
    <col min="12" max="13" width="9.00390625" style="51" customWidth="1"/>
    <col min="14" max="14" width="8.875" style="51" customWidth="1"/>
    <col min="15" max="24" width="8.125" style="51" customWidth="1"/>
    <col min="25" max="16384" width="9.00390625" style="51" customWidth="1"/>
  </cols>
  <sheetData>
    <row r="2" spans="2:26" ht="16.5" customHeight="1">
      <c r="B2" s="52" t="s">
        <v>1120</v>
      </c>
      <c r="W2" s="53"/>
      <c r="X2" s="53"/>
      <c r="Y2" s="53"/>
      <c r="Z2" s="53"/>
    </row>
    <row r="3" spans="3:24" ht="12.75" thickBot="1">
      <c r="C3" s="54"/>
      <c r="D3" s="54"/>
      <c r="E3" s="55"/>
      <c r="F3" s="55"/>
      <c r="G3" s="55"/>
      <c r="H3" s="55"/>
      <c r="I3" s="55"/>
      <c r="J3" s="55"/>
      <c r="K3" s="54"/>
      <c r="X3" s="56" t="s">
        <v>75</v>
      </c>
    </row>
    <row r="4" spans="2:24" ht="21" customHeight="1" thickTop="1">
      <c r="B4" s="1301" t="s">
        <v>55</v>
      </c>
      <c r="C4" s="1302"/>
      <c r="D4" s="57" t="s">
        <v>6</v>
      </c>
      <c r="E4" s="57" t="s">
        <v>76</v>
      </c>
      <c r="F4" s="57" t="s">
        <v>77</v>
      </c>
      <c r="G4" s="57" t="s">
        <v>78</v>
      </c>
      <c r="H4" s="57" t="s">
        <v>79</v>
      </c>
      <c r="I4" s="57" t="s">
        <v>80</v>
      </c>
      <c r="J4" s="57" t="s">
        <v>81</v>
      </c>
      <c r="K4" s="57" t="s">
        <v>61</v>
      </c>
      <c r="L4" s="57" t="s">
        <v>62</v>
      </c>
      <c r="M4" s="57" t="s">
        <v>63</v>
      </c>
      <c r="N4" s="57" t="s">
        <v>64</v>
      </c>
      <c r="O4" s="57" t="s">
        <v>65</v>
      </c>
      <c r="P4" s="57" t="s">
        <v>66</v>
      </c>
      <c r="Q4" s="57" t="s">
        <v>67</v>
      </c>
      <c r="R4" s="57" t="s">
        <v>68</v>
      </c>
      <c r="S4" s="57" t="s">
        <v>69</v>
      </c>
      <c r="T4" s="57" t="s">
        <v>70</v>
      </c>
      <c r="U4" s="57" t="s">
        <v>71</v>
      </c>
      <c r="V4" s="57" t="s">
        <v>72</v>
      </c>
      <c r="W4" s="57" t="s">
        <v>82</v>
      </c>
      <c r="X4" s="57" t="s">
        <v>73</v>
      </c>
    </row>
    <row r="5" spans="2:24" ht="6" customHeight="1">
      <c r="B5" s="58"/>
      <c r="C5" s="59"/>
      <c r="D5" s="60"/>
      <c r="E5" s="61"/>
      <c r="F5" s="61"/>
      <c r="G5" s="61"/>
      <c r="H5" s="61"/>
      <c r="I5" s="61"/>
      <c r="J5" s="61"/>
      <c r="K5" s="61"/>
      <c r="L5" s="61"/>
      <c r="M5" s="61"/>
      <c r="N5" s="61"/>
      <c r="O5" s="61"/>
      <c r="P5" s="61"/>
      <c r="Q5" s="61"/>
      <c r="R5" s="61"/>
      <c r="S5" s="61"/>
      <c r="T5" s="61"/>
      <c r="U5" s="61"/>
      <c r="V5" s="61"/>
      <c r="W5" s="61"/>
      <c r="X5" s="62"/>
    </row>
    <row r="6" spans="2:24" s="63" customFormat="1" ht="12.75" customHeight="1">
      <c r="B6" s="1303" t="s">
        <v>83</v>
      </c>
      <c r="C6" s="1304"/>
      <c r="D6" s="64">
        <v>1247031</v>
      </c>
      <c r="E6" s="65">
        <v>87477</v>
      </c>
      <c r="F6" s="65">
        <v>89530</v>
      </c>
      <c r="G6" s="65">
        <v>85374</v>
      </c>
      <c r="H6" s="66">
        <v>87628</v>
      </c>
      <c r="I6" s="65">
        <v>73510</v>
      </c>
      <c r="J6" s="65">
        <v>94828</v>
      </c>
      <c r="K6" s="65">
        <v>89279</v>
      </c>
      <c r="L6" s="65">
        <v>81498</v>
      </c>
      <c r="M6" s="65">
        <v>86475</v>
      </c>
      <c r="N6" s="65">
        <v>96152</v>
      </c>
      <c r="O6" s="65">
        <v>95093</v>
      </c>
      <c r="P6" s="65">
        <v>75003</v>
      </c>
      <c r="Q6" s="65">
        <v>59451</v>
      </c>
      <c r="R6" s="65">
        <v>53054</v>
      </c>
      <c r="S6" s="65">
        <v>40944</v>
      </c>
      <c r="T6" s="65">
        <v>28180</v>
      </c>
      <c r="U6" s="65">
        <v>13403</v>
      </c>
      <c r="V6" s="65">
        <v>4693</v>
      </c>
      <c r="W6" s="65">
        <v>1250</v>
      </c>
      <c r="X6" s="67">
        <v>114</v>
      </c>
    </row>
    <row r="7" spans="2:24" ht="6" customHeight="1">
      <c r="B7" s="68"/>
      <c r="C7" s="69"/>
      <c r="D7" s="58"/>
      <c r="E7" s="70"/>
      <c r="F7" s="70"/>
      <c r="G7" s="70"/>
      <c r="H7" s="70"/>
      <c r="I7" s="70"/>
      <c r="J7" s="70"/>
      <c r="K7" s="70"/>
      <c r="L7" s="70"/>
      <c r="M7" s="70"/>
      <c r="N7" s="70"/>
      <c r="O7" s="70"/>
      <c r="P7" s="70"/>
      <c r="Q7" s="70"/>
      <c r="R7" s="70"/>
      <c r="S7" s="70"/>
      <c r="T7" s="70"/>
      <c r="U7" s="70"/>
      <c r="V7" s="70"/>
      <c r="W7" s="70"/>
      <c r="X7" s="59"/>
    </row>
    <row r="8" spans="2:24" s="71" customFormat="1" ht="18" customHeight="1">
      <c r="B8" s="1305" t="s">
        <v>84</v>
      </c>
      <c r="C8" s="1306"/>
      <c r="D8" s="72">
        <f>SUM(D10:D11)</f>
        <v>1251917</v>
      </c>
      <c r="E8" s="73">
        <f aca="true" t="shared" si="0" ref="E8:X8">SUM(E18:E67)</f>
        <v>87122</v>
      </c>
      <c r="F8" s="73">
        <f t="shared" si="0"/>
        <v>90633</v>
      </c>
      <c r="G8" s="73">
        <f t="shared" si="0"/>
        <v>84949</v>
      </c>
      <c r="H8" s="73">
        <f t="shared" si="0"/>
        <v>83916</v>
      </c>
      <c r="I8" s="73">
        <f t="shared" si="0"/>
        <v>73355</v>
      </c>
      <c r="J8" s="73">
        <f t="shared" si="0"/>
        <v>93109</v>
      </c>
      <c r="K8" s="73">
        <f t="shared" si="0"/>
        <v>97991</v>
      </c>
      <c r="L8" s="73">
        <f t="shared" si="0"/>
        <v>79474</v>
      </c>
      <c r="M8" s="73">
        <f t="shared" si="0"/>
        <v>84580</v>
      </c>
      <c r="N8" s="73">
        <f t="shared" si="0"/>
        <v>94149</v>
      </c>
      <c r="O8" s="73">
        <f t="shared" si="0"/>
        <v>96403</v>
      </c>
      <c r="P8" s="73">
        <f t="shared" si="0"/>
        <v>78568</v>
      </c>
      <c r="Q8" s="73">
        <f t="shared" si="0"/>
        <v>61067</v>
      </c>
      <c r="R8" s="73">
        <f t="shared" si="0"/>
        <v>54959</v>
      </c>
      <c r="S8" s="73">
        <f t="shared" si="0"/>
        <v>42073</v>
      </c>
      <c r="T8" s="73">
        <f t="shared" si="0"/>
        <v>29174</v>
      </c>
      <c r="U8" s="73">
        <f t="shared" si="0"/>
        <v>14148</v>
      </c>
      <c r="V8" s="73">
        <f t="shared" si="0"/>
        <v>4996</v>
      </c>
      <c r="W8" s="73">
        <f t="shared" si="0"/>
        <v>1243</v>
      </c>
      <c r="X8" s="74">
        <f t="shared" si="0"/>
        <v>8</v>
      </c>
    </row>
    <row r="9" spans="2:24" s="75" customFormat="1" ht="6" customHeight="1">
      <c r="B9" s="76"/>
      <c r="C9" s="77"/>
      <c r="D9" s="78"/>
      <c r="E9" s="79"/>
      <c r="F9" s="79"/>
      <c r="G9" s="79"/>
      <c r="H9" s="79"/>
      <c r="I9" s="79"/>
      <c r="J9" s="79"/>
      <c r="K9" s="79"/>
      <c r="L9" s="79"/>
      <c r="M9" s="79"/>
      <c r="N9" s="79"/>
      <c r="O9" s="79"/>
      <c r="P9" s="79"/>
      <c r="Q9" s="79"/>
      <c r="R9" s="79"/>
      <c r="S9" s="79"/>
      <c r="T9" s="79"/>
      <c r="U9" s="79"/>
      <c r="V9" s="79"/>
      <c r="W9" s="79"/>
      <c r="X9" s="80"/>
    </row>
    <row r="10" spans="2:24" s="81" customFormat="1" ht="13.5" customHeight="1">
      <c r="B10" s="1299" t="s">
        <v>85</v>
      </c>
      <c r="C10" s="1300"/>
      <c r="D10" s="72">
        <f aca="true" t="shared" si="1" ref="D10:X10">SUM(D18:D32)</f>
        <v>875386</v>
      </c>
      <c r="E10" s="82">
        <f t="shared" si="1"/>
        <v>61345</v>
      </c>
      <c r="F10" s="82">
        <f t="shared" si="1"/>
        <v>65861</v>
      </c>
      <c r="G10" s="82">
        <f t="shared" si="1"/>
        <v>61392</v>
      </c>
      <c r="H10" s="82">
        <f t="shared" si="1"/>
        <v>59987</v>
      </c>
      <c r="I10" s="82">
        <f t="shared" si="1"/>
        <v>52155</v>
      </c>
      <c r="J10" s="82">
        <f t="shared" si="1"/>
        <v>65226</v>
      </c>
      <c r="K10" s="82">
        <f t="shared" si="1"/>
        <v>71113</v>
      </c>
      <c r="L10" s="82">
        <f t="shared" si="1"/>
        <v>58883</v>
      </c>
      <c r="M10" s="82">
        <f t="shared" si="1"/>
        <v>60303</v>
      </c>
      <c r="N10" s="82">
        <f t="shared" si="1"/>
        <v>65173</v>
      </c>
      <c r="O10" s="82">
        <f t="shared" si="1"/>
        <v>64850</v>
      </c>
      <c r="P10" s="82">
        <f t="shared" si="1"/>
        <v>52517</v>
      </c>
      <c r="Q10" s="82">
        <f t="shared" si="1"/>
        <v>40687</v>
      </c>
      <c r="R10" s="82">
        <f t="shared" si="1"/>
        <v>36402</v>
      </c>
      <c r="S10" s="82">
        <f t="shared" si="1"/>
        <v>27513</v>
      </c>
      <c r="T10" s="82">
        <f t="shared" si="1"/>
        <v>18887</v>
      </c>
      <c r="U10" s="82">
        <f t="shared" si="1"/>
        <v>9082</v>
      </c>
      <c r="V10" s="82">
        <f t="shared" si="1"/>
        <v>3179</v>
      </c>
      <c r="W10" s="82">
        <f t="shared" si="1"/>
        <v>823</v>
      </c>
      <c r="X10" s="83">
        <f t="shared" si="1"/>
        <v>8</v>
      </c>
    </row>
    <row r="11" spans="2:24" s="81" customFormat="1" ht="13.5" customHeight="1">
      <c r="B11" s="1299" t="s">
        <v>86</v>
      </c>
      <c r="C11" s="1300"/>
      <c r="D11" s="72">
        <f aca="true" t="shared" si="2" ref="D11:X11">SUM(D34:D67)</f>
        <v>376531</v>
      </c>
      <c r="E11" s="82">
        <f t="shared" si="2"/>
        <v>25777</v>
      </c>
      <c r="F11" s="82">
        <f t="shared" si="2"/>
        <v>24772</v>
      </c>
      <c r="G11" s="82">
        <f t="shared" si="2"/>
        <v>23557</v>
      </c>
      <c r="H11" s="82">
        <f t="shared" si="2"/>
        <v>23929</v>
      </c>
      <c r="I11" s="82">
        <f t="shared" si="2"/>
        <v>21200</v>
      </c>
      <c r="J11" s="82">
        <f t="shared" si="2"/>
        <v>27883</v>
      </c>
      <c r="K11" s="82">
        <f t="shared" si="2"/>
        <v>26878</v>
      </c>
      <c r="L11" s="82">
        <f t="shared" si="2"/>
        <v>20591</v>
      </c>
      <c r="M11" s="82">
        <f t="shared" si="2"/>
        <v>24277</v>
      </c>
      <c r="N11" s="82">
        <f t="shared" si="2"/>
        <v>28976</v>
      </c>
      <c r="O11" s="82">
        <f t="shared" si="2"/>
        <v>31553</v>
      </c>
      <c r="P11" s="82">
        <f t="shared" si="2"/>
        <v>26051</v>
      </c>
      <c r="Q11" s="82">
        <f t="shared" si="2"/>
        <v>20380</v>
      </c>
      <c r="R11" s="82">
        <f t="shared" si="2"/>
        <v>18557</v>
      </c>
      <c r="S11" s="82">
        <f t="shared" si="2"/>
        <v>14560</v>
      </c>
      <c r="T11" s="82">
        <f t="shared" si="2"/>
        <v>10287</v>
      </c>
      <c r="U11" s="82">
        <f t="shared" si="2"/>
        <v>5066</v>
      </c>
      <c r="V11" s="82">
        <f t="shared" si="2"/>
        <v>1817</v>
      </c>
      <c r="W11" s="82">
        <f t="shared" si="2"/>
        <v>420</v>
      </c>
      <c r="X11" s="83">
        <f t="shared" si="2"/>
        <v>0</v>
      </c>
    </row>
    <row r="12" spans="2:24" s="81" customFormat="1" ht="6" customHeight="1">
      <c r="B12" s="84"/>
      <c r="C12" s="85"/>
      <c r="D12" s="72"/>
      <c r="E12" s="86"/>
      <c r="F12" s="86"/>
      <c r="G12" s="86"/>
      <c r="H12" s="86"/>
      <c r="I12" s="86"/>
      <c r="J12" s="86"/>
      <c r="K12" s="86"/>
      <c r="L12" s="86"/>
      <c r="M12" s="86"/>
      <c r="N12" s="86"/>
      <c r="O12" s="86"/>
      <c r="P12" s="86"/>
      <c r="Q12" s="86"/>
      <c r="R12" s="86"/>
      <c r="S12" s="86"/>
      <c r="T12" s="86"/>
      <c r="U12" s="86"/>
      <c r="V12" s="86"/>
      <c r="W12" s="86"/>
      <c r="X12" s="87"/>
    </row>
    <row r="13" spans="2:24" s="81" customFormat="1" ht="13.5" customHeight="1">
      <c r="B13" s="1299" t="s">
        <v>87</v>
      </c>
      <c r="C13" s="1300"/>
      <c r="D13" s="72">
        <f>+D18+D24+D25+D26+D29+D30+D31+D34+D35+D36+D37+D38+D39+D40</f>
        <v>557759</v>
      </c>
      <c r="E13" s="82">
        <f aca="true" t="shared" si="3" ref="E13:X13">SUM(E18,E24,E25,E26,E29,E30,E31,E34,E35,E36,E37,E38,E39,E40)</f>
        <v>39417</v>
      </c>
      <c r="F13" s="82">
        <f t="shared" si="3"/>
        <v>40724</v>
      </c>
      <c r="G13" s="82">
        <f t="shared" si="3"/>
        <v>37630</v>
      </c>
      <c r="H13" s="82">
        <f t="shared" si="3"/>
        <v>38082</v>
      </c>
      <c r="I13" s="82">
        <f t="shared" si="3"/>
        <v>33984</v>
      </c>
      <c r="J13" s="82">
        <f t="shared" si="3"/>
        <v>41931</v>
      </c>
      <c r="K13" s="82">
        <f t="shared" si="3"/>
        <v>45082</v>
      </c>
      <c r="L13" s="82">
        <f t="shared" si="3"/>
        <v>36696</v>
      </c>
      <c r="M13" s="82">
        <f t="shared" si="3"/>
        <v>37769</v>
      </c>
      <c r="N13" s="82">
        <f t="shared" si="3"/>
        <v>41327</v>
      </c>
      <c r="O13" s="82">
        <f t="shared" si="3"/>
        <v>41522</v>
      </c>
      <c r="P13" s="82">
        <f t="shared" si="3"/>
        <v>33952</v>
      </c>
      <c r="Q13" s="82">
        <f t="shared" si="3"/>
        <v>26103</v>
      </c>
      <c r="R13" s="82">
        <f t="shared" si="3"/>
        <v>23867</v>
      </c>
      <c r="S13" s="82">
        <f t="shared" si="3"/>
        <v>18198</v>
      </c>
      <c r="T13" s="82">
        <f t="shared" si="3"/>
        <v>12623</v>
      </c>
      <c r="U13" s="82">
        <f t="shared" si="3"/>
        <v>6060</v>
      </c>
      <c r="V13" s="82">
        <f t="shared" si="3"/>
        <v>2207</v>
      </c>
      <c r="W13" s="82">
        <f t="shared" si="3"/>
        <v>579</v>
      </c>
      <c r="X13" s="83">
        <f t="shared" si="3"/>
        <v>6</v>
      </c>
    </row>
    <row r="14" spans="2:24" s="81" customFormat="1" ht="13.5" customHeight="1">
      <c r="B14" s="1299" t="s">
        <v>88</v>
      </c>
      <c r="C14" s="1300"/>
      <c r="D14" s="72">
        <f>+D23+D42+D43+D44+D45+D46+D47+D48</f>
        <v>104601</v>
      </c>
      <c r="E14" s="82">
        <f aca="true" t="shared" si="4" ref="E14:W14">SUM(E23,E42,E43,E44,E45,E46,E47,E48)</f>
        <v>7557</v>
      </c>
      <c r="F14" s="82">
        <f t="shared" si="4"/>
        <v>7457</v>
      </c>
      <c r="G14" s="82">
        <f t="shared" si="4"/>
        <v>7183</v>
      </c>
      <c r="H14" s="82">
        <f t="shared" si="4"/>
        <v>7320</v>
      </c>
      <c r="I14" s="82">
        <f t="shared" si="4"/>
        <v>6338</v>
      </c>
      <c r="J14" s="82">
        <f t="shared" si="4"/>
        <v>8026</v>
      </c>
      <c r="K14" s="82">
        <f t="shared" si="4"/>
        <v>7672</v>
      </c>
      <c r="L14" s="82">
        <f t="shared" si="4"/>
        <v>5983</v>
      </c>
      <c r="M14" s="82">
        <f t="shared" si="4"/>
        <v>7010</v>
      </c>
      <c r="N14" s="82">
        <f t="shared" si="4"/>
        <v>8019</v>
      </c>
      <c r="O14" s="82">
        <f t="shared" si="4"/>
        <v>8560</v>
      </c>
      <c r="P14" s="82">
        <f t="shared" si="4"/>
        <v>6761</v>
      </c>
      <c r="Q14" s="82">
        <f t="shared" si="4"/>
        <v>5332</v>
      </c>
      <c r="R14" s="82">
        <f t="shared" si="4"/>
        <v>4397</v>
      </c>
      <c r="S14" s="82">
        <f t="shared" si="4"/>
        <v>3318</v>
      </c>
      <c r="T14" s="82">
        <f t="shared" si="4"/>
        <v>2168</v>
      </c>
      <c r="U14" s="82">
        <f t="shared" si="4"/>
        <v>1064</v>
      </c>
      <c r="V14" s="82">
        <f t="shared" si="4"/>
        <v>365</v>
      </c>
      <c r="W14" s="82">
        <f t="shared" si="4"/>
        <v>71</v>
      </c>
      <c r="X14" s="83" t="s">
        <v>74</v>
      </c>
    </row>
    <row r="15" spans="2:24" s="81" customFormat="1" ht="13.5" customHeight="1">
      <c r="B15" s="1299" t="s">
        <v>89</v>
      </c>
      <c r="C15" s="1300"/>
      <c r="D15" s="72">
        <f>+D19+D28+D32+D50+D51+D52+D53+D54</f>
        <v>253916</v>
      </c>
      <c r="E15" s="82">
        <f aca="true" t="shared" si="5" ref="E15:X15">SUM(E19,E28,E32,E50,E51,E52,E53,E54)</f>
        <v>16964</v>
      </c>
      <c r="F15" s="82">
        <f t="shared" si="5"/>
        <v>17888</v>
      </c>
      <c r="G15" s="82">
        <f t="shared" si="5"/>
        <v>17093</v>
      </c>
      <c r="H15" s="82">
        <f t="shared" si="5"/>
        <v>16454</v>
      </c>
      <c r="I15" s="82">
        <f t="shared" si="5"/>
        <v>15065</v>
      </c>
      <c r="J15" s="82">
        <f t="shared" si="5"/>
        <v>18453</v>
      </c>
      <c r="K15" s="82">
        <f t="shared" si="5"/>
        <v>18745</v>
      </c>
      <c r="L15" s="82">
        <f t="shared" si="5"/>
        <v>15437</v>
      </c>
      <c r="M15" s="82">
        <f t="shared" si="5"/>
        <v>16779</v>
      </c>
      <c r="N15" s="82">
        <f t="shared" si="5"/>
        <v>19184</v>
      </c>
      <c r="O15" s="82">
        <f t="shared" si="5"/>
        <v>20237</v>
      </c>
      <c r="P15" s="82">
        <f t="shared" si="5"/>
        <v>17140</v>
      </c>
      <c r="Q15" s="82">
        <f t="shared" si="5"/>
        <v>12971</v>
      </c>
      <c r="R15" s="82">
        <f t="shared" si="5"/>
        <v>11423</v>
      </c>
      <c r="S15" s="82">
        <f t="shared" si="5"/>
        <v>8960</v>
      </c>
      <c r="T15" s="82">
        <f t="shared" si="5"/>
        <v>6605</v>
      </c>
      <c r="U15" s="82">
        <f t="shared" si="5"/>
        <v>3180</v>
      </c>
      <c r="V15" s="82">
        <f t="shared" si="5"/>
        <v>1082</v>
      </c>
      <c r="W15" s="82">
        <f t="shared" si="5"/>
        <v>254</v>
      </c>
      <c r="X15" s="83">
        <f t="shared" si="5"/>
        <v>2</v>
      </c>
    </row>
    <row r="16" spans="2:24" s="81" customFormat="1" ht="13.5" customHeight="1">
      <c r="B16" s="1299" t="s">
        <v>90</v>
      </c>
      <c r="C16" s="1300"/>
      <c r="D16" s="72">
        <f>+D20+D21+D56+D57+D58+D59+D60+D61+D62+D63+D64+D65+D66+D67</f>
        <v>335641</v>
      </c>
      <c r="E16" s="82">
        <f aca="true" t="shared" si="6" ref="E16:X16">SUM(E20,E21,E56,E57,E58,E59,E60,E61,E62,E63,E64,E65,E66,E67)</f>
        <v>23184</v>
      </c>
      <c r="F16" s="82">
        <f t="shared" si="6"/>
        <v>24564</v>
      </c>
      <c r="G16" s="82">
        <f t="shared" si="6"/>
        <v>23043</v>
      </c>
      <c r="H16" s="82">
        <f t="shared" si="6"/>
        <v>22060</v>
      </c>
      <c r="I16" s="82">
        <f t="shared" si="6"/>
        <v>17968</v>
      </c>
      <c r="J16" s="82">
        <f t="shared" si="6"/>
        <v>24699</v>
      </c>
      <c r="K16" s="82">
        <f t="shared" si="6"/>
        <v>26492</v>
      </c>
      <c r="L16" s="82">
        <f t="shared" si="6"/>
        <v>21358</v>
      </c>
      <c r="M16" s="82">
        <f t="shared" si="6"/>
        <v>23022</v>
      </c>
      <c r="N16" s="82">
        <f t="shared" si="6"/>
        <v>25619</v>
      </c>
      <c r="O16" s="82">
        <f t="shared" si="6"/>
        <v>26084</v>
      </c>
      <c r="P16" s="82">
        <f t="shared" si="6"/>
        <v>20715</v>
      </c>
      <c r="Q16" s="82">
        <f t="shared" si="6"/>
        <v>16661</v>
      </c>
      <c r="R16" s="82">
        <f t="shared" si="6"/>
        <v>15272</v>
      </c>
      <c r="S16" s="82">
        <f t="shared" si="6"/>
        <v>11597</v>
      </c>
      <c r="T16" s="82">
        <f t="shared" si="6"/>
        <v>7778</v>
      </c>
      <c r="U16" s="82">
        <f t="shared" si="6"/>
        <v>3844</v>
      </c>
      <c r="V16" s="82">
        <f t="shared" si="6"/>
        <v>1342</v>
      </c>
      <c r="W16" s="82">
        <f t="shared" si="6"/>
        <v>339</v>
      </c>
      <c r="X16" s="83">
        <f t="shared" si="6"/>
        <v>0</v>
      </c>
    </row>
    <row r="17" spans="2:24" ht="6" customHeight="1">
      <c r="B17" s="88"/>
      <c r="C17" s="89"/>
      <c r="D17" s="90"/>
      <c r="E17" s="91"/>
      <c r="F17" s="91"/>
      <c r="G17" s="91"/>
      <c r="H17" s="91"/>
      <c r="I17" s="91"/>
      <c r="J17" s="91"/>
      <c r="K17" s="91"/>
      <c r="L17" s="91"/>
      <c r="M17" s="91"/>
      <c r="N17" s="91"/>
      <c r="O17" s="91"/>
      <c r="P17" s="91"/>
      <c r="Q17" s="91"/>
      <c r="R17" s="91"/>
      <c r="S17" s="91"/>
      <c r="T17" s="91"/>
      <c r="U17" s="91"/>
      <c r="V17" s="91"/>
      <c r="W17" s="91"/>
      <c r="X17" s="92"/>
    </row>
    <row r="18" spans="2:26" ht="15" customHeight="1">
      <c r="B18" s="88"/>
      <c r="C18" s="93" t="s">
        <v>20</v>
      </c>
      <c r="D18" s="94">
        <f>SUM(E18:X18)</f>
        <v>237041</v>
      </c>
      <c r="E18" s="66">
        <v>17206</v>
      </c>
      <c r="F18" s="66">
        <v>18569</v>
      </c>
      <c r="G18" s="66">
        <v>16685</v>
      </c>
      <c r="H18" s="66">
        <v>16947</v>
      </c>
      <c r="I18" s="66">
        <v>16126</v>
      </c>
      <c r="J18" s="66">
        <v>18514</v>
      </c>
      <c r="K18" s="66">
        <v>20709</v>
      </c>
      <c r="L18" s="66">
        <v>17374</v>
      </c>
      <c r="M18" s="66">
        <v>16216</v>
      </c>
      <c r="N18" s="66">
        <v>16544</v>
      </c>
      <c r="O18" s="66">
        <v>16171</v>
      </c>
      <c r="P18" s="66">
        <v>13282</v>
      </c>
      <c r="Q18" s="66">
        <v>9865</v>
      </c>
      <c r="R18" s="66">
        <v>8744</v>
      </c>
      <c r="S18" s="66">
        <v>6543</v>
      </c>
      <c r="T18" s="66">
        <v>4515</v>
      </c>
      <c r="U18" s="66">
        <v>2090</v>
      </c>
      <c r="V18" s="66">
        <v>740</v>
      </c>
      <c r="W18" s="95">
        <v>195</v>
      </c>
      <c r="X18" s="96">
        <v>6</v>
      </c>
      <c r="Z18" s="97"/>
    </row>
    <row r="19" spans="2:26" ht="15" customHeight="1">
      <c r="B19" s="88"/>
      <c r="C19" s="93" t="s">
        <v>21</v>
      </c>
      <c r="D19" s="94">
        <f>SUM(E19:X19)</f>
        <v>92823</v>
      </c>
      <c r="E19" s="66">
        <v>6229</v>
      </c>
      <c r="F19" s="66">
        <v>6868</v>
      </c>
      <c r="G19" s="66">
        <v>6818</v>
      </c>
      <c r="H19" s="66">
        <v>6502</v>
      </c>
      <c r="I19" s="66">
        <v>6358</v>
      </c>
      <c r="J19" s="66">
        <v>6587</v>
      </c>
      <c r="K19" s="66">
        <v>7041</v>
      </c>
      <c r="L19" s="66">
        <v>6093</v>
      </c>
      <c r="M19" s="66">
        <v>6344</v>
      </c>
      <c r="N19" s="66">
        <v>6687</v>
      </c>
      <c r="O19" s="66">
        <v>6895</v>
      </c>
      <c r="P19" s="66">
        <v>5813</v>
      </c>
      <c r="Q19" s="66">
        <v>4497</v>
      </c>
      <c r="R19" s="66">
        <v>3785</v>
      </c>
      <c r="S19" s="66">
        <v>2797</v>
      </c>
      <c r="T19" s="66">
        <v>2033</v>
      </c>
      <c r="U19" s="66">
        <v>1046</v>
      </c>
      <c r="V19" s="66">
        <v>335</v>
      </c>
      <c r="W19" s="95">
        <v>95</v>
      </c>
      <c r="X19" s="96">
        <v>0</v>
      </c>
      <c r="Z19" s="97"/>
    </row>
    <row r="20" spans="2:26" ht="15" customHeight="1">
      <c r="B20" s="88"/>
      <c r="C20" s="93" t="s">
        <v>23</v>
      </c>
      <c r="D20" s="94">
        <f>SUM(E20:X20)</f>
        <v>99751</v>
      </c>
      <c r="E20" s="66">
        <v>6730</v>
      </c>
      <c r="F20" s="66">
        <v>7561</v>
      </c>
      <c r="G20" s="66">
        <v>7356</v>
      </c>
      <c r="H20" s="66">
        <v>7191</v>
      </c>
      <c r="I20" s="66">
        <v>5346</v>
      </c>
      <c r="J20" s="66">
        <v>7052</v>
      </c>
      <c r="K20" s="66">
        <v>7813</v>
      </c>
      <c r="L20" s="66">
        <v>6761</v>
      </c>
      <c r="M20" s="66">
        <v>7007</v>
      </c>
      <c r="N20" s="66">
        <v>7502</v>
      </c>
      <c r="O20" s="66">
        <v>7281</v>
      </c>
      <c r="P20" s="66">
        <v>5803</v>
      </c>
      <c r="Q20" s="66">
        <v>4775</v>
      </c>
      <c r="R20" s="66">
        <v>4421</v>
      </c>
      <c r="S20" s="66">
        <v>3322</v>
      </c>
      <c r="T20" s="66">
        <v>2268</v>
      </c>
      <c r="U20" s="66">
        <v>1111</v>
      </c>
      <c r="V20" s="66">
        <v>357</v>
      </c>
      <c r="W20" s="95">
        <v>94</v>
      </c>
      <c r="X20" s="98">
        <v>0</v>
      </c>
      <c r="Z20" s="97"/>
    </row>
    <row r="21" spans="2:26" ht="15" customHeight="1">
      <c r="B21" s="88"/>
      <c r="C21" s="93" t="s">
        <v>25</v>
      </c>
      <c r="D21" s="94">
        <f>SUM(E21:X21)</f>
        <v>102600</v>
      </c>
      <c r="E21" s="66">
        <v>7393</v>
      </c>
      <c r="F21" s="66">
        <v>8089</v>
      </c>
      <c r="G21" s="66">
        <v>7327</v>
      </c>
      <c r="H21" s="66">
        <v>6315</v>
      </c>
      <c r="I21" s="66">
        <v>5118</v>
      </c>
      <c r="J21" s="66">
        <v>7713</v>
      </c>
      <c r="K21" s="66">
        <v>8971</v>
      </c>
      <c r="L21" s="66">
        <v>7132</v>
      </c>
      <c r="M21" s="66">
        <v>7299</v>
      </c>
      <c r="N21" s="66">
        <v>7872</v>
      </c>
      <c r="O21" s="66">
        <v>7749</v>
      </c>
      <c r="P21" s="66">
        <v>6144</v>
      </c>
      <c r="Q21" s="66">
        <v>4840</v>
      </c>
      <c r="R21" s="66">
        <v>4235</v>
      </c>
      <c r="S21" s="66">
        <v>3036</v>
      </c>
      <c r="T21" s="66">
        <v>1955</v>
      </c>
      <c r="U21" s="66">
        <v>971</v>
      </c>
      <c r="V21" s="66">
        <v>353</v>
      </c>
      <c r="W21" s="66">
        <v>88</v>
      </c>
      <c r="X21" s="98">
        <v>0</v>
      </c>
      <c r="Z21" s="97"/>
    </row>
    <row r="22" spans="2:26" ht="6" customHeight="1">
      <c r="B22" s="88"/>
      <c r="C22" s="93"/>
      <c r="D22" s="94"/>
      <c r="E22" s="66"/>
      <c r="F22" s="66"/>
      <c r="G22" s="66"/>
      <c r="H22" s="66"/>
      <c r="I22" s="66"/>
      <c r="J22" s="66"/>
      <c r="K22" s="66"/>
      <c r="L22" s="66"/>
      <c r="M22" s="66"/>
      <c r="N22" s="66"/>
      <c r="O22" s="66"/>
      <c r="P22" s="66"/>
      <c r="Q22" s="66"/>
      <c r="R22" s="66"/>
      <c r="S22" s="66"/>
      <c r="T22" s="66"/>
      <c r="U22" s="66"/>
      <c r="V22" s="66"/>
      <c r="W22" s="66"/>
      <c r="X22" s="98"/>
      <c r="Z22" s="97"/>
    </row>
    <row r="23" spans="2:26" ht="15" customHeight="1">
      <c r="B23" s="88"/>
      <c r="C23" s="93" t="s">
        <v>27</v>
      </c>
      <c r="D23" s="94">
        <f>SUM(E23:X23)</f>
        <v>42911</v>
      </c>
      <c r="E23" s="66">
        <v>3102</v>
      </c>
      <c r="F23" s="66">
        <v>3274</v>
      </c>
      <c r="G23" s="66">
        <v>3158</v>
      </c>
      <c r="H23" s="66">
        <v>3183</v>
      </c>
      <c r="I23" s="66">
        <v>2560</v>
      </c>
      <c r="J23" s="66">
        <v>3231</v>
      </c>
      <c r="K23" s="66">
        <v>3405</v>
      </c>
      <c r="L23" s="66">
        <v>2777</v>
      </c>
      <c r="M23" s="66">
        <v>2959</v>
      </c>
      <c r="N23" s="66">
        <v>3294</v>
      </c>
      <c r="O23" s="66">
        <v>3332</v>
      </c>
      <c r="P23" s="66">
        <v>2501</v>
      </c>
      <c r="Q23" s="66">
        <v>2013</v>
      </c>
      <c r="R23" s="66">
        <v>1650</v>
      </c>
      <c r="S23" s="66">
        <v>1238</v>
      </c>
      <c r="T23" s="66">
        <v>744</v>
      </c>
      <c r="U23" s="66">
        <v>337</v>
      </c>
      <c r="V23" s="66">
        <v>132</v>
      </c>
      <c r="W23" s="66">
        <v>21</v>
      </c>
      <c r="X23" s="98">
        <v>0</v>
      </c>
      <c r="Z23" s="97"/>
    </row>
    <row r="24" spans="2:26" ht="15" customHeight="1">
      <c r="B24" s="88"/>
      <c r="C24" s="93" t="s">
        <v>29</v>
      </c>
      <c r="D24" s="94">
        <f>SUM(E24:X24)</f>
        <v>41048</v>
      </c>
      <c r="E24" s="66">
        <v>2899</v>
      </c>
      <c r="F24" s="66">
        <v>2984</v>
      </c>
      <c r="G24" s="66">
        <v>2800</v>
      </c>
      <c r="H24" s="66">
        <v>2751</v>
      </c>
      <c r="I24" s="66">
        <v>2347</v>
      </c>
      <c r="J24" s="66">
        <v>3051</v>
      </c>
      <c r="K24" s="66">
        <v>3241</v>
      </c>
      <c r="L24" s="66">
        <v>2557</v>
      </c>
      <c r="M24" s="66">
        <v>2827</v>
      </c>
      <c r="N24" s="66">
        <v>3135</v>
      </c>
      <c r="O24" s="66">
        <v>3185</v>
      </c>
      <c r="P24" s="66">
        <v>2493</v>
      </c>
      <c r="Q24" s="66">
        <v>1919</v>
      </c>
      <c r="R24" s="66">
        <v>1759</v>
      </c>
      <c r="S24" s="66">
        <v>1370</v>
      </c>
      <c r="T24" s="66">
        <v>999</v>
      </c>
      <c r="U24" s="66">
        <v>512</v>
      </c>
      <c r="V24" s="66">
        <v>173</v>
      </c>
      <c r="W24" s="66">
        <v>46</v>
      </c>
      <c r="X24" s="98">
        <v>0</v>
      </c>
      <c r="Z24" s="97"/>
    </row>
    <row r="25" spans="2:26" ht="15" customHeight="1">
      <c r="B25" s="88"/>
      <c r="C25" s="93" t="s">
        <v>31</v>
      </c>
      <c r="D25" s="94">
        <f>SUM(E25:X25)</f>
        <v>38533</v>
      </c>
      <c r="E25" s="66">
        <v>2550</v>
      </c>
      <c r="F25" s="66">
        <v>2661</v>
      </c>
      <c r="G25" s="66">
        <v>2585</v>
      </c>
      <c r="H25" s="66">
        <v>2586</v>
      </c>
      <c r="I25" s="66">
        <v>2069</v>
      </c>
      <c r="J25" s="66">
        <v>2698</v>
      </c>
      <c r="K25" s="66">
        <v>2878</v>
      </c>
      <c r="L25" s="66">
        <v>2433</v>
      </c>
      <c r="M25" s="66">
        <v>2618</v>
      </c>
      <c r="N25" s="66">
        <v>2956</v>
      </c>
      <c r="O25" s="66">
        <v>3131</v>
      </c>
      <c r="P25" s="66">
        <v>2535</v>
      </c>
      <c r="Q25" s="66">
        <v>1944</v>
      </c>
      <c r="R25" s="66">
        <v>1878</v>
      </c>
      <c r="S25" s="66">
        <v>1338</v>
      </c>
      <c r="T25" s="66">
        <v>960</v>
      </c>
      <c r="U25" s="66">
        <v>491</v>
      </c>
      <c r="V25" s="66">
        <v>176</v>
      </c>
      <c r="W25" s="66">
        <v>46</v>
      </c>
      <c r="X25" s="98">
        <v>0</v>
      </c>
      <c r="Z25" s="97"/>
    </row>
    <row r="26" spans="2:26" ht="15" customHeight="1">
      <c r="B26" s="88"/>
      <c r="C26" s="93" t="s">
        <v>32</v>
      </c>
      <c r="D26" s="94">
        <f>SUM(E26:X26)</f>
        <v>32324</v>
      </c>
      <c r="E26" s="66">
        <v>2076</v>
      </c>
      <c r="F26" s="66">
        <v>2057</v>
      </c>
      <c r="G26" s="66">
        <v>1975</v>
      </c>
      <c r="H26" s="66">
        <v>2190</v>
      </c>
      <c r="I26" s="66">
        <v>1711</v>
      </c>
      <c r="J26" s="66">
        <v>2304</v>
      </c>
      <c r="K26" s="66">
        <v>2260</v>
      </c>
      <c r="L26" s="66">
        <v>1775</v>
      </c>
      <c r="M26" s="66">
        <v>2075</v>
      </c>
      <c r="N26" s="66">
        <v>2719</v>
      </c>
      <c r="O26" s="66">
        <v>2824</v>
      </c>
      <c r="P26" s="66">
        <v>2102</v>
      </c>
      <c r="Q26" s="66">
        <v>1780</v>
      </c>
      <c r="R26" s="66">
        <v>1642</v>
      </c>
      <c r="S26" s="66">
        <v>1332</v>
      </c>
      <c r="T26" s="66">
        <v>912</v>
      </c>
      <c r="U26" s="66">
        <v>399</v>
      </c>
      <c r="V26" s="66">
        <v>143</v>
      </c>
      <c r="W26" s="95">
        <v>48</v>
      </c>
      <c r="X26" s="98">
        <v>0</v>
      </c>
      <c r="Z26" s="97"/>
    </row>
    <row r="27" spans="2:26" ht="6" customHeight="1">
      <c r="B27" s="88"/>
      <c r="C27" s="93"/>
      <c r="D27" s="94"/>
      <c r="E27" s="66"/>
      <c r="F27" s="66"/>
      <c r="G27" s="66"/>
      <c r="H27" s="66"/>
      <c r="I27" s="66"/>
      <c r="J27" s="66"/>
      <c r="K27" s="66"/>
      <c r="L27" s="66"/>
      <c r="M27" s="66"/>
      <c r="N27" s="66"/>
      <c r="O27" s="66"/>
      <c r="P27" s="66"/>
      <c r="Q27" s="66"/>
      <c r="R27" s="66"/>
      <c r="S27" s="66"/>
      <c r="T27" s="66"/>
      <c r="U27" s="66"/>
      <c r="V27" s="66"/>
      <c r="W27" s="95"/>
      <c r="X27" s="98"/>
      <c r="Z27" s="97"/>
    </row>
    <row r="28" spans="2:26" ht="15" customHeight="1">
      <c r="B28" s="88"/>
      <c r="C28" s="93" t="s">
        <v>35</v>
      </c>
      <c r="D28" s="94">
        <f>SUM(E28:X28)</f>
        <v>33286</v>
      </c>
      <c r="E28" s="66">
        <v>2172</v>
      </c>
      <c r="F28" s="66">
        <v>2424</v>
      </c>
      <c r="G28" s="66">
        <v>2266</v>
      </c>
      <c r="H28" s="66">
        <v>2038</v>
      </c>
      <c r="I28" s="66">
        <v>1622</v>
      </c>
      <c r="J28" s="66">
        <v>2417</v>
      </c>
      <c r="K28" s="66">
        <v>2507</v>
      </c>
      <c r="L28" s="66">
        <v>2114</v>
      </c>
      <c r="M28" s="66">
        <v>2328</v>
      </c>
      <c r="N28" s="66">
        <v>2579</v>
      </c>
      <c r="O28" s="66">
        <v>2587</v>
      </c>
      <c r="P28" s="66">
        <v>2307</v>
      </c>
      <c r="Q28" s="66">
        <v>1664</v>
      </c>
      <c r="R28" s="66">
        <v>1534</v>
      </c>
      <c r="S28" s="66">
        <v>1229</v>
      </c>
      <c r="T28" s="66">
        <v>891</v>
      </c>
      <c r="U28" s="66">
        <v>388</v>
      </c>
      <c r="V28" s="66">
        <v>183</v>
      </c>
      <c r="W28" s="95">
        <v>34</v>
      </c>
      <c r="X28" s="98">
        <v>2</v>
      </c>
      <c r="Z28" s="97"/>
    </row>
    <row r="29" spans="2:26" ht="15" customHeight="1">
      <c r="B29" s="88"/>
      <c r="C29" s="93" t="s">
        <v>37</v>
      </c>
      <c r="D29" s="94">
        <f>SUM(E29:X29)</f>
        <v>52597</v>
      </c>
      <c r="E29" s="66">
        <v>3982</v>
      </c>
      <c r="F29" s="66">
        <v>4141</v>
      </c>
      <c r="G29" s="66">
        <v>3622</v>
      </c>
      <c r="H29" s="66">
        <v>3469</v>
      </c>
      <c r="I29" s="66">
        <v>2950</v>
      </c>
      <c r="J29" s="66">
        <v>4091</v>
      </c>
      <c r="K29" s="66">
        <v>4615</v>
      </c>
      <c r="L29" s="66">
        <v>3726</v>
      </c>
      <c r="M29" s="66">
        <v>3678</v>
      </c>
      <c r="N29" s="66">
        <v>3762</v>
      </c>
      <c r="O29" s="66">
        <v>3603</v>
      </c>
      <c r="P29" s="66">
        <v>3074</v>
      </c>
      <c r="Q29" s="66">
        <v>2406</v>
      </c>
      <c r="R29" s="66">
        <v>2053</v>
      </c>
      <c r="S29" s="66">
        <v>1607</v>
      </c>
      <c r="T29" s="66">
        <v>1075</v>
      </c>
      <c r="U29" s="66">
        <v>513</v>
      </c>
      <c r="V29" s="66">
        <v>169</v>
      </c>
      <c r="W29" s="95">
        <v>61</v>
      </c>
      <c r="X29" s="98">
        <v>0</v>
      </c>
      <c r="Z29" s="97"/>
    </row>
    <row r="30" spans="2:26" ht="15" customHeight="1">
      <c r="B30" s="88"/>
      <c r="C30" s="93" t="s">
        <v>39</v>
      </c>
      <c r="D30" s="94">
        <f>SUM(E30:X30)</f>
        <v>40559</v>
      </c>
      <c r="E30" s="66">
        <v>2866</v>
      </c>
      <c r="F30" s="66">
        <v>2907</v>
      </c>
      <c r="G30" s="66">
        <v>2741</v>
      </c>
      <c r="H30" s="66">
        <v>2879</v>
      </c>
      <c r="I30" s="66">
        <v>2641</v>
      </c>
      <c r="J30" s="66">
        <v>3119</v>
      </c>
      <c r="K30" s="66">
        <v>3100</v>
      </c>
      <c r="L30" s="66">
        <v>2551</v>
      </c>
      <c r="M30" s="66">
        <v>2926</v>
      </c>
      <c r="N30" s="66">
        <v>3146</v>
      </c>
      <c r="O30" s="66">
        <v>2996</v>
      </c>
      <c r="P30" s="66">
        <v>2294</v>
      </c>
      <c r="Q30" s="66">
        <v>1763</v>
      </c>
      <c r="R30" s="66">
        <v>1838</v>
      </c>
      <c r="S30" s="66">
        <v>1379</v>
      </c>
      <c r="T30" s="66">
        <v>814</v>
      </c>
      <c r="U30" s="66">
        <v>421</v>
      </c>
      <c r="V30" s="66">
        <v>141</v>
      </c>
      <c r="W30" s="95">
        <v>37</v>
      </c>
      <c r="X30" s="98">
        <v>0</v>
      </c>
      <c r="Z30" s="97"/>
    </row>
    <row r="31" spans="2:26" ht="15" customHeight="1">
      <c r="B31" s="88"/>
      <c r="C31" s="93" t="s">
        <v>41</v>
      </c>
      <c r="D31" s="94">
        <f>SUM(E31:X31)</f>
        <v>25231</v>
      </c>
      <c r="E31" s="66">
        <v>1711</v>
      </c>
      <c r="F31" s="66">
        <v>1656</v>
      </c>
      <c r="G31" s="66">
        <v>1540</v>
      </c>
      <c r="H31" s="66">
        <v>1594</v>
      </c>
      <c r="I31" s="66">
        <v>1414</v>
      </c>
      <c r="J31" s="66">
        <v>1875</v>
      </c>
      <c r="K31" s="66">
        <v>1841</v>
      </c>
      <c r="L31" s="66">
        <v>1308</v>
      </c>
      <c r="M31" s="66">
        <v>1685</v>
      </c>
      <c r="N31" s="66">
        <v>2121</v>
      </c>
      <c r="O31" s="66">
        <v>2163</v>
      </c>
      <c r="P31" s="66">
        <v>1713</v>
      </c>
      <c r="Q31" s="66">
        <v>1375</v>
      </c>
      <c r="R31" s="66">
        <v>1200</v>
      </c>
      <c r="S31" s="66">
        <v>917</v>
      </c>
      <c r="T31" s="66">
        <v>662</v>
      </c>
      <c r="U31" s="66">
        <v>306</v>
      </c>
      <c r="V31" s="66">
        <v>124</v>
      </c>
      <c r="W31" s="95">
        <v>26</v>
      </c>
      <c r="X31" s="98">
        <v>0</v>
      </c>
      <c r="Z31" s="97"/>
    </row>
    <row r="32" spans="2:26" ht="15" customHeight="1">
      <c r="B32" s="88"/>
      <c r="C32" s="93" t="s">
        <v>43</v>
      </c>
      <c r="D32" s="94">
        <f>SUM(E32:X32)</f>
        <v>36682</v>
      </c>
      <c r="E32" s="66">
        <v>2429</v>
      </c>
      <c r="F32" s="66">
        <v>2670</v>
      </c>
      <c r="G32" s="66">
        <v>2519</v>
      </c>
      <c r="H32" s="66">
        <v>2342</v>
      </c>
      <c r="I32" s="66">
        <v>1893</v>
      </c>
      <c r="J32" s="66">
        <v>2574</v>
      </c>
      <c r="K32" s="66">
        <v>2732</v>
      </c>
      <c r="L32" s="66">
        <v>2282</v>
      </c>
      <c r="M32" s="66">
        <v>2341</v>
      </c>
      <c r="N32" s="66">
        <v>2856</v>
      </c>
      <c r="O32" s="66">
        <v>2933</v>
      </c>
      <c r="P32" s="66">
        <v>2456</v>
      </c>
      <c r="Q32" s="66">
        <v>1846</v>
      </c>
      <c r="R32" s="66">
        <v>1663</v>
      </c>
      <c r="S32" s="66">
        <v>1405</v>
      </c>
      <c r="T32" s="66">
        <v>1059</v>
      </c>
      <c r="U32" s="66">
        <v>497</v>
      </c>
      <c r="V32" s="66">
        <v>153</v>
      </c>
      <c r="W32" s="95">
        <v>32</v>
      </c>
      <c r="X32" s="98">
        <v>0</v>
      </c>
      <c r="Z32" s="97"/>
    </row>
    <row r="33" spans="2:26" ht="6" customHeight="1">
      <c r="B33" s="88"/>
      <c r="C33" s="93"/>
      <c r="D33" s="94"/>
      <c r="E33" s="66"/>
      <c r="F33" s="66"/>
      <c r="G33" s="66"/>
      <c r="H33" s="66"/>
      <c r="I33" s="66"/>
      <c r="J33" s="66"/>
      <c r="K33" s="66"/>
      <c r="L33" s="66"/>
      <c r="M33" s="66"/>
      <c r="N33" s="66"/>
      <c r="O33" s="66"/>
      <c r="P33" s="66"/>
      <c r="Q33" s="66"/>
      <c r="R33" s="66"/>
      <c r="S33" s="66"/>
      <c r="T33" s="66"/>
      <c r="U33" s="66"/>
      <c r="V33" s="66"/>
      <c r="W33" s="95"/>
      <c r="X33" s="98"/>
      <c r="Z33" s="97"/>
    </row>
    <row r="34" spans="2:26" ht="15" customHeight="1">
      <c r="B34" s="88"/>
      <c r="C34" s="93" t="s">
        <v>45</v>
      </c>
      <c r="D34" s="94">
        <f aca="true" t="shared" si="7" ref="D34:D40">SUM(E34:X34)</f>
        <v>14281</v>
      </c>
      <c r="E34" s="66">
        <v>958</v>
      </c>
      <c r="F34" s="66">
        <v>1001</v>
      </c>
      <c r="G34" s="66">
        <v>971</v>
      </c>
      <c r="H34" s="66">
        <v>977</v>
      </c>
      <c r="I34" s="66">
        <v>835</v>
      </c>
      <c r="J34" s="66">
        <v>1019</v>
      </c>
      <c r="K34" s="66">
        <v>1058</v>
      </c>
      <c r="L34" s="66">
        <v>867</v>
      </c>
      <c r="M34" s="66">
        <v>901</v>
      </c>
      <c r="N34" s="66">
        <v>1122</v>
      </c>
      <c r="O34" s="66">
        <v>1092</v>
      </c>
      <c r="P34" s="66">
        <v>978</v>
      </c>
      <c r="Q34" s="66">
        <v>693</v>
      </c>
      <c r="R34" s="66">
        <v>651</v>
      </c>
      <c r="S34" s="66">
        <v>520</v>
      </c>
      <c r="T34" s="66">
        <v>372</v>
      </c>
      <c r="U34" s="66">
        <v>172</v>
      </c>
      <c r="V34" s="66">
        <v>75</v>
      </c>
      <c r="W34" s="95">
        <v>19</v>
      </c>
      <c r="X34" s="98" t="s">
        <v>91</v>
      </c>
      <c r="Z34" s="97"/>
    </row>
    <row r="35" spans="2:26" ht="15" customHeight="1">
      <c r="B35" s="88"/>
      <c r="C35" s="93" t="s">
        <v>47</v>
      </c>
      <c r="D35" s="94">
        <f t="shared" si="7"/>
        <v>11624</v>
      </c>
      <c r="E35" s="66">
        <v>820</v>
      </c>
      <c r="F35" s="66">
        <v>689</v>
      </c>
      <c r="G35" s="66">
        <v>753</v>
      </c>
      <c r="H35" s="66">
        <v>718</v>
      </c>
      <c r="I35" s="66">
        <v>682</v>
      </c>
      <c r="J35" s="66">
        <v>859</v>
      </c>
      <c r="K35" s="66">
        <v>846</v>
      </c>
      <c r="L35" s="66">
        <v>693</v>
      </c>
      <c r="M35" s="66">
        <v>755</v>
      </c>
      <c r="N35" s="66">
        <v>820</v>
      </c>
      <c r="O35" s="66">
        <v>981</v>
      </c>
      <c r="P35" s="66">
        <v>765</v>
      </c>
      <c r="Q35" s="66">
        <v>621</v>
      </c>
      <c r="R35" s="66">
        <v>580</v>
      </c>
      <c r="S35" s="66">
        <v>447</v>
      </c>
      <c r="T35" s="66">
        <v>337</v>
      </c>
      <c r="U35" s="66">
        <v>191</v>
      </c>
      <c r="V35" s="66">
        <v>56</v>
      </c>
      <c r="W35" s="95">
        <v>11</v>
      </c>
      <c r="X35" s="98">
        <v>0</v>
      </c>
      <c r="Z35" s="97"/>
    </row>
    <row r="36" spans="2:26" ht="15" customHeight="1">
      <c r="B36" s="88"/>
      <c r="C36" s="93" t="s">
        <v>49</v>
      </c>
      <c r="D36" s="94">
        <f t="shared" si="7"/>
        <v>21880</v>
      </c>
      <c r="E36" s="66">
        <v>1530</v>
      </c>
      <c r="F36" s="66">
        <v>1395</v>
      </c>
      <c r="G36" s="66">
        <v>1381</v>
      </c>
      <c r="H36" s="66">
        <v>1373</v>
      </c>
      <c r="I36" s="66">
        <v>1092</v>
      </c>
      <c r="J36" s="66">
        <v>1478</v>
      </c>
      <c r="K36" s="66">
        <v>1682</v>
      </c>
      <c r="L36" s="66">
        <v>1236</v>
      </c>
      <c r="M36" s="66">
        <v>1409</v>
      </c>
      <c r="N36" s="66">
        <v>1664</v>
      </c>
      <c r="O36" s="66">
        <v>1727</v>
      </c>
      <c r="P36" s="66">
        <v>1469</v>
      </c>
      <c r="Q36" s="66">
        <v>1198</v>
      </c>
      <c r="R36" s="66">
        <v>1230</v>
      </c>
      <c r="S36" s="66">
        <v>915</v>
      </c>
      <c r="T36" s="66">
        <v>636</v>
      </c>
      <c r="U36" s="66">
        <v>317</v>
      </c>
      <c r="V36" s="66">
        <v>120</v>
      </c>
      <c r="W36" s="95">
        <v>28</v>
      </c>
      <c r="X36" s="98" t="s">
        <v>91</v>
      </c>
      <c r="Z36" s="97"/>
    </row>
    <row r="37" spans="2:26" ht="15" customHeight="1">
      <c r="B37" s="88"/>
      <c r="C37" s="93" t="s">
        <v>51</v>
      </c>
      <c r="D37" s="94">
        <f t="shared" si="7"/>
        <v>9473</v>
      </c>
      <c r="E37" s="66">
        <v>558</v>
      </c>
      <c r="F37" s="66">
        <v>518</v>
      </c>
      <c r="G37" s="66">
        <v>546</v>
      </c>
      <c r="H37" s="66">
        <v>603</v>
      </c>
      <c r="I37" s="66">
        <v>490</v>
      </c>
      <c r="J37" s="66">
        <v>631</v>
      </c>
      <c r="K37" s="66">
        <v>608</v>
      </c>
      <c r="L37" s="66">
        <v>475</v>
      </c>
      <c r="M37" s="66">
        <v>632</v>
      </c>
      <c r="N37" s="66">
        <v>801</v>
      </c>
      <c r="O37" s="66">
        <v>839</v>
      </c>
      <c r="P37" s="66">
        <v>715</v>
      </c>
      <c r="Q37" s="66">
        <v>576</v>
      </c>
      <c r="R37" s="66">
        <v>529</v>
      </c>
      <c r="S37" s="66">
        <v>407</v>
      </c>
      <c r="T37" s="66">
        <v>311</v>
      </c>
      <c r="U37" s="66">
        <v>149</v>
      </c>
      <c r="V37" s="66">
        <v>69</v>
      </c>
      <c r="W37" s="95">
        <v>16</v>
      </c>
      <c r="X37" s="98" t="s">
        <v>91</v>
      </c>
      <c r="Z37" s="97"/>
    </row>
    <row r="38" spans="2:26" ht="15" customHeight="1">
      <c r="B38" s="88"/>
      <c r="C38" s="93" t="s">
        <v>53</v>
      </c>
      <c r="D38" s="94">
        <f t="shared" si="7"/>
        <v>11109</v>
      </c>
      <c r="E38" s="66">
        <v>738</v>
      </c>
      <c r="F38" s="66">
        <v>714</v>
      </c>
      <c r="G38" s="66">
        <v>673</v>
      </c>
      <c r="H38" s="66">
        <v>661</v>
      </c>
      <c r="I38" s="66">
        <v>509</v>
      </c>
      <c r="J38" s="66">
        <v>699</v>
      </c>
      <c r="K38" s="66">
        <v>708</v>
      </c>
      <c r="L38" s="66">
        <v>590</v>
      </c>
      <c r="M38" s="66">
        <v>684</v>
      </c>
      <c r="N38" s="66">
        <v>859</v>
      </c>
      <c r="O38" s="66">
        <v>909</v>
      </c>
      <c r="P38" s="66">
        <v>873</v>
      </c>
      <c r="Q38" s="66">
        <v>644</v>
      </c>
      <c r="R38" s="66">
        <v>630</v>
      </c>
      <c r="S38" s="66">
        <v>550</v>
      </c>
      <c r="T38" s="66">
        <v>377</v>
      </c>
      <c r="U38" s="66">
        <v>186</v>
      </c>
      <c r="V38" s="66">
        <v>90</v>
      </c>
      <c r="W38" s="95">
        <v>15</v>
      </c>
      <c r="X38" s="98" t="s">
        <v>91</v>
      </c>
      <c r="Z38" s="97"/>
    </row>
    <row r="39" spans="2:26" ht="15" customHeight="1">
      <c r="B39" s="88"/>
      <c r="C39" s="93" t="s">
        <v>7</v>
      </c>
      <c r="D39" s="94">
        <f t="shared" si="7"/>
        <v>11374</v>
      </c>
      <c r="E39" s="66">
        <v>732</v>
      </c>
      <c r="F39" s="66">
        <v>725</v>
      </c>
      <c r="G39" s="66">
        <v>729</v>
      </c>
      <c r="H39" s="66">
        <v>728</v>
      </c>
      <c r="I39" s="66">
        <v>543</v>
      </c>
      <c r="J39" s="66">
        <v>767</v>
      </c>
      <c r="K39" s="66">
        <v>780</v>
      </c>
      <c r="L39" s="66">
        <v>565</v>
      </c>
      <c r="M39" s="66">
        <v>718</v>
      </c>
      <c r="N39" s="66">
        <v>856</v>
      </c>
      <c r="O39" s="66">
        <v>923</v>
      </c>
      <c r="P39" s="66">
        <v>878</v>
      </c>
      <c r="Q39" s="66">
        <v>706</v>
      </c>
      <c r="R39" s="66">
        <v>610</v>
      </c>
      <c r="S39" s="66">
        <v>476</v>
      </c>
      <c r="T39" s="66">
        <v>383</v>
      </c>
      <c r="U39" s="66">
        <v>177</v>
      </c>
      <c r="V39" s="66">
        <v>61</v>
      </c>
      <c r="W39" s="95">
        <v>17</v>
      </c>
      <c r="X39" s="98" t="s">
        <v>91</v>
      </c>
      <c r="Z39" s="97"/>
    </row>
    <row r="40" spans="2:26" ht="15" customHeight="1">
      <c r="B40" s="88"/>
      <c r="C40" s="93" t="s">
        <v>8</v>
      </c>
      <c r="D40" s="94">
        <f t="shared" si="7"/>
        <v>10685</v>
      </c>
      <c r="E40" s="66">
        <v>791</v>
      </c>
      <c r="F40" s="66">
        <v>707</v>
      </c>
      <c r="G40" s="66">
        <v>629</v>
      </c>
      <c r="H40" s="66">
        <v>606</v>
      </c>
      <c r="I40" s="66">
        <v>575</v>
      </c>
      <c r="J40" s="66">
        <v>826</v>
      </c>
      <c r="K40" s="66">
        <v>756</v>
      </c>
      <c r="L40" s="66">
        <v>546</v>
      </c>
      <c r="M40" s="66">
        <v>645</v>
      </c>
      <c r="N40" s="66">
        <v>822</v>
      </c>
      <c r="O40" s="66">
        <v>978</v>
      </c>
      <c r="P40" s="66">
        <v>781</v>
      </c>
      <c r="Q40" s="66">
        <v>613</v>
      </c>
      <c r="R40" s="66">
        <v>523</v>
      </c>
      <c r="S40" s="66">
        <v>397</v>
      </c>
      <c r="T40" s="66">
        <v>270</v>
      </c>
      <c r="U40" s="66">
        <v>136</v>
      </c>
      <c r="V40" s="66">
        <v>70</v>
      </c>
      <c r="W40" s="95">
        <v>14</v>
      </c>
      <c r="X40" s="98" t="s">
        <v>91</v>
      </c>
      <c r="Z40" s="97"/>
    </row>
    <row r="41" spans="2:26" ht="6" customHeight="1">
      <c r="B41" s="88"/>
      <c r="C41" s="93"/>
      <c r="D41" s="94"/>
      <c r="E41" s="66"/>
      <c r="F41" s="66"/>
      <c r="G41" s="66"/>
      <c r="H41" s="66"/>
      <c r="I41" s="66"/>
      <c r="J41" s="66"/>
      <c r="K41" s="66"/>
      <c r="L41" s="66"/>
      <c r="M41" s="66"/>
      <c r="N41" s="66"/>
      <c r="O41" s="66"/>
      <c r="P41" s="66"/>
      <c r="Q41" s="66"/>
      <c r="R41" s="66"/>
      <c r="S41" s="66"/>
      <c r="T41" s="66"/>
      <c r="U41" s="66"/>
      <c r="V41" s="66"/>
      <c r="W41" s="95"/>
      <c r="X41" s="98"/>
      <c r="Z41" s="97"/>
    </row>
    <row r="42" spans="2:26" ht="15" customHeight="1">
      <c r="B42" s="88"/>
      <c r="C42" s="93" t="s">
        <v>9</v>
      </c>
      <c r="D42" s="94">
        <f aca="true" t="shared" si="8" ref="D42:D48">SUM(E42:X42)</f>
        <v>8037</v>
      </c>
      <c r="E42" s="66">
        <v>619</v>
      </c>
      <c r="F42" s="66">
        <v>566</v>
      </c>
      <c r="G42" s="66">
        <v>537</v>
      </c>
      <c r="H42" s="66">
        <v>552</v>
      </c>
      <c r="I42" s="66">
        <v>501</v>
      </c>
      <c r="J42" s="66">
        <v>623</v>
      </c>
      <c r="K42" s="66">
        <v>574</v>
      </c>
      <c r="L42" s="66">
        <v>426</v>
      </c>
      <c r="M42" s="66">
        <v>506</v>
      </c>
      <c r="N42" s="66">
        <v>568</v>
      </c>
      <c r="O42" s="66">
        <v>685</v>
      </c>
      <c r="P42" s="66">
        <v>525</v>
      </c>
      <c r="Q42" s="66">
        <v>462</v>
      </c>
      <c r="R42" s="66">
        <v>351</v>
      </c>
      <c r="S42" s="66">
        <v>257</v>
      </c>
      <c r="T42" s="66">
        <v>167</v>
      </c>
      <c r="U42" s="66">
        <v>83</v>
      </c>
      <c r="V42" s="66">
        <v>29</v>
      </c>
      <c r="W42" s="66">
        <v>6</v>
      </c>
      <c r="X42" s="98" t="s">
        <v>91</v>
      </c>
      <c r="Z42" s="97"/>
    </row>
    <row r="43" spans="2:26" ht="15" customHeight="1">
      <c r="B43" s="88"/>
      <c r="C43" s="93" t="s">
        <v>10</v>
      </c>
      <c r="D43" s="94">
        <f t="shared" si="8"/>
        <v>13190</v>
      </c>
      <c r="E43" s="66">
        <v>946</v>
      </c>
      <c r="F43" s="66">
        <v>897</v>
      </c>
      <c r="G43" s="66">
        <v>833</v>
      </c>
      <c r="H43" s="66">
        <v>926</v>
      </c>
      <c r="I43" s="66">
        <v>782</v>
      </c>
      <c r="J43" s="66">
        <v>1067</v>
      </c>
      <c r="K43" s="66">
        <v>899</v>
      </c>
      <c r="L43" s="66">
        <v>695</v>
      </c>
      <c r="M43" s="66">
        <v>852</v>
      </c>
      <c r="N43" s="66">
        <v>1046</v>
      </c>
      <c r="O43" s="66">
        <v>1055</v>
      </c>
      <c r="P43" s="66">
        <v>894</v>
      </c>
      <c r="Q43" s="66">
        <v>732</v>
      </c>
      <c r="R43" s="66">
        <v>574</v>
      </c>
      <c r="S43" s="66">
        <v>460</v>
      </c>
      <c r="T43" s="66">
        <v>303</v>
      </c>
      <c r="U43" s="66">
        <v>156</v>
      </c>
      <c r="V43" s="66">
        <v>60</v>
      </c>
      <c r="W43" s="95">
        <v>13</v>
      </c>
      <c r="X43" s="98" t="s">
        <v>91</v>
      </c>
      <c r="Z43" s="97"/>
    </row>
    <row r="44" spans="2:26" ht="15" customHeight="1">
      <c r="B44" s="88"/>
      <c r="C44" s="93" t="s">
        <v>12</v>
      </c>
      <c r="D44" s="94">
        <f t="shared" si="8"/>
        <v>8028</v>
      </c>
      <c r="E44" s="66">
        <v>565</v>
      </c>
      <c r="F44" s="66">
        <v>534</v>
      </c>
      <c r="G44" s="66">
        <v>490</v>
      </c>
      <c r="H44" s="66">
        <v>519</v>
      </c>
      <c r="I44" s="66">
        <v>537</v>
      </c>
      <c r="J44" s="66">
        <v>646</v>
      </c>
      <c r="K44" s="66">
        <v>551</v>
      </c>
      <c r="L44" s="66">
        <v>417</v>
      </c>
      <c r="M44" s="66">
        <v>488</v>
      </c>
      <c r="N44" s="66">
        <v>611</v>
      </c>
      <c r="O44" s="66">
        <v>692</v>
      </c>
      <c r="P44" s="66">
        <v>601</v>
      </c>
      <c r="Q44" s="66">
        <v>394</v>
      </c>
      <c r="R44" s="66">
        <v>383</v>
      </c>
      <c r="S44" s="66">
        <v>294</v>
      </c>
      <c r="T44" s="66">
        <v>175</v>
      </c>
      <c r="U44" s="66">
        <v>96</v>
      </c>
      <c r="V44" s="66">
        <v>29</v>
      </c>
      <c r="W44" s="95">
        <v>6</v>
      </c>
      <c r="X44" s="98" t="s">
        <v>91</v>
      </c>
      <c r="Z44" s="97"/>
    </row>
    <row r="45" spans="2:26" ht="15" customHeight="1">
      <c r="B45" s="88"/>
      <c r="C45" s="93" t="s">
        <v>14</v>
      </c>
      <c r="D45" s="94">
        <f t="shared" si="8"/>
        <v>12888</v>
      </c>
      <c r="E45" s="66">
        <v>935</v>
      </c>
      <c r="F45" s="66">
        <v>873</v>
      </c>
      <c r="G45" s="66">
        <v>858</v>
      </c>
      <c r="H45" s="66">
        <v>828</v>
      </c>
      <c r="I45" s="66">
        <v>727</v>
      </c>
      <c r="J45" s="66">
        <v>969</v>
      </c>
      <c r="K45" s="66">
        <v>907</v>
      </c>
      <c r="L45" s="66">
        <v>703</v>
      </c>
      <c r="M45" s="66">
        <v>886</v>
      </c>
      <c r="N45" s="66">
        <v>1043</v>
      </c>
      <c r="O45" s="66">
        <v>1122</v>
      </c>
      <c r="P45" s="66">
        <v>890</v>
      </c>
      <c r="Q45" s="66">
        <v>667</v>
      </c>
      <c r="R45" s="66">
        <v>530</v>
      </c>
      <c r="S45" s="66">
        <v>429</v>
      </c>
      <c r="T45" s="66">
        <v>299</v>
      </c>
      <c r="U45" s="66">
        <v>163</v>
      </c>
      <c r="V45" s="66">
        <v>43</v>
      </c>
      <c r="W45" s="95">
        <v>16</v>
      </c>
      <c r="X45" s="98" t="s">
        <v>91</v>
      </c>
      <c r="Z45" s="97"/>
    </row>
    <row r="46" spans="2:26" ht="15" customHeight="1">
      <c r="B46" s="88"/>
      <c r="C46" s="93" t="s">
        <v>16</v>
      </c>
      <c r="D46" s="94">
        <f t="shared" si="8"/>
        <v>5301</v>
      </c>
      <c r="E46" s="66">
        <v>376</v>
      </c>
      <c r="F46" s="66">
        <v>382</v>
      </c>
      <c r="G46" s="66">
        <v>374</v>
      </c>
      <c r="H46" s="66">
        <v>315</v>
      </c>
      <c r="I46" s="66">
        <v>338</v>
      </c>
      <c r="J46" s="66">
        <v>388</v>
      </c>
      <c r="K46" s="66">
        <v>332</v>
      </c>
      <c r="L46" s="66">
        <v>283</v>
      </c>
      <c r="M46" s="66">
        <v>361</v>
      </c>
      <c r="N46" s="66">
        <v>379</v>
      </c>
      <c r="O46" s="66">
        <v>439</v>
      </c>
      <c r="P46" s="66">
        <v>362</v>
      </c>
      <c r="Q46" s="66">
        <v>310</v>
      </c>
      <c r="R46" s="66">
        <v>235</v>
      </c>
      <c r="S46" s="66">
        <v>168</v>
      </c>
      <c r="T46" s="66">
        <v>155</v>
      </c>
      <c r="U46" s="66">
        <v>81</v>
      </c>
      <c r="V46" s="66">
        <v>22</v>
      </c>
      <c r="W46" s="95">
        <v>1</v>
      </c>
      <c r="X46" s="98" t="s">
        <v>91</v>
      </c>
      <c r="Z46" s="97"/>
    </row>
    <row r="47" spans="2:26" ht="15" customHeight="1">
      <c r="B47" s="88"/>
      <c r="C47" s="93" t="s">
        <v>18</v>
      </c>
      <c r="D47" s="94">
        <f t="shared" si="8"/>
        <v>6645</v>
      </c>
      <c r="E47" s="66">
        <v>477</v>
      </c>
      <c r="F47" s="66">
        <v>432</v>
      </c>
      <c r="G47" s="66">
        <v>399</v>
      </c>
      <c r="H47" s="66">
        <v>419</v>
      </c>
      <c r="I47" s="66">
        <v>462</v>
      </c>
      <c r="J47" s="66">
        <v>535</v>
      </c>
      <c r="K47" s="66">
        <v>502</v>
      </c>
      <c r="L47" s="66">
        <v>319</v>
      </c>
      <c r="M47" s="66">
        <v>446</v>
      </c>
      <c r="N47" s="66">
        <v>502</v>
      </c>
      <c r="O47" s="66">
        <v>595</v>
      </c>
      <c r="P47" s="66">
        <v>473</v>
      </c>
      <c r="Q47" s="66">
        <v>338</v>
      </c>
      <c r="R47" s="66">
        <v>285</v>
      </c>
      <c r="S47" s="66">
        <v>217</v>
      </c>
      <c r="T47" s="66">
        <v>158</v>
      </c>
      <c r="U47" s="66">
        <v>65</v>
      </c>
      <c r="V47" s="66">
        <v>18</v>
      </c>
      <c r="W47" s="95">
        <v>3</v>
      </c>
      <c r="X47" s="98" t="s">
        <v>91</v>
      </c>
      <c r="Z47" s="97"/>
    </row>
    <row r="48" spans="2:26" ht="15" customHeight="1">
      <c r="B48" s="88"/>
      <c r="C48" s="93" t="s">
        <v>19</v>
      </c>
      <c r="D48" s="94">
        <f t="shared" si="8"/>
        <v>7601</v>
      </c>
      <c r="E48" s="66">
        <v>537</v>
      </c>
      <c r="F48" s="66">
        <v>499</v>
      </c>
      <c r="G48" s="66">
        <v>534</v>
      </c>
      <c r="H48" s="66">
        <v>578</v>
      </c>
      <c r="I48" s="66">
        <v>431</v>
      </c>
      <c r="J48" s="66">
        <v>567</v>
      </c>
      <c r="K48" s="66">
        <v>502</v>
      </c>
      <c r="L48" s="66">
        <v>363</v>
      </c>
      <c r="M48" s="66">
        <v>512</v>
      </c>
      <c r="N48" s="66">
        <v>576</v>
      </c>
      <c r="O48" s="66">
        <v>640</v>
      </c>
      <c r="P48" s="66">
        <v>515</v>
      </c>
      <c r="Q48" s="66">
        <v>416</v>
      </c>
      <c r="R48" s="66">
        <v>389</v>
      </c>
      <c r="S48" s="66">
        <v>255</v>
      </c>
      <c r="T48" s="66">
        <v>167</v>
      </c>
      <c r="U48" s="66">
        <v>83</v>
      </c>
      <c r="V48" s="66">
        <v>32</v>
      </c>
      <c r="W48" s="95">
        <v>5</v>
      </c>
      <c r="X48" s="98" t="s">
        <v>91</v>
      </c>
      <c r="Z48" s="97"/>
    </row>
    <row r="49" spans="2:26" ht="6" customHeight="1">
      <c r="B49" s="88"/>
      <c r="C49" s="93"/>
      <c r="D49" s="94"/>
      <c r="E49" s="66"/>
      <c r="F49" s="66"/>
      <c r="G49" s="66"/>
      <c r="H49" s="66"/>
      <c r="I49" s="66"/>
      <c r="J49" s="66"/>
      <c r="K49" s="66"/>
      <c r="L49" s="66"/>
      <c r="M49" s="66"/>
      <c r="N49" s="66"/>
      <c r="O49" s="66"/>
      <c r="P49" s="66"/>
      <c r="Q49" s="66"/>
      <c r="R49" s="66"/>
      <c r="S49" s="66"/>
      <c r="T49" s="66"/>
      <c r="U49" s="66"/>
      <c r="V49" s="66"/>
      <c r="W49" s="95"/>
      <c r="X49" s="98"/>
      <c r="Z49" s="97"/>
    </row>
    <row r="50" spans="2:26" ht="15" customHeight="1">
      <c r="B50" s="88"/>
      <c r="C50" s="93" t="s">
        <v>22</v>
      </c>
      <c r="D50" s="94">
        <f>SUM(E50:X50)</f>
        <v>27440</v>
      </c>
      <c r="E50" s="66">
        <v>2055</v>
      </c>
      <c r="F50" s="66">
        <v>1993</v>
      </c>
      <c r="G50" s="66">
        <v>1703</v>
      </c>
      <c r="H50" s="66">
        <v>1663</v>
      </c>
      <c r="I50" s="66">
        <v>1637</v>
      </c>
      <c r="J50" s="66">
        <v>2163</v>
      </c>
      <c r="K50" s="66">
        <v>2041</v>
      </c>
      <c r="L50" s="66">
        <v>1505</v>
      </c>
      <c r="M50" s="66">
        <v>1711</v>
      </c>
      <c r="N50" s="66">
        <v>1935</v>
      </c>
      <c r="O50" s="66">
        <v>2227</v>
      </c>
      <c r="P50" s="66">
        <v>1872</v>
      </c>
      <c r="Q50" s="66">
        <v>1370</v>
      </c>
      <c r="R50" s="66">
        <v>1261</v>
      </c>
      <c r="S50" s="66">
        <v>983</v>
      </c>
      <c r="T50" s="66">
        <v>793</v>
      </c>
      <c r="U50" s="66">
        <v>378</v>
      </c>
      <c r="V50" s="66">
        <v>124</v>
      </c>
      <c r="W50" s="95">
        <v>26</v>
      </c>
      <c r="X50" s="98" t="s">
        <v>91</v>
      </c>
      <c r="Z50" s="97"/>
    </row>
    <row r="51" spans="2:26" ht="15" customHeight="1">
      <c r="B51" s="88"/>
      <c r="C51" s="93" t="s">
        <v>24</v>
      </c>
      <c r="D51" s="94">
        <f>SUM(E51:X51)</f>
        <v>22423</v>
      </c>
      <c r="E51" s="66">
        <v>1477</v>
      </c>
      <c r="F51" s="66">
        <v>1382</v>
      </c>
      <c r="G51" s="66">
        <v>1241</v>
      </c>
      <c r="H51" s="66">
        <v>1498</v>
      </c>
      <c r="I51" s="66">
        <v>1451</v>
      </c>
      <c r="J51" s="66">
        <v>1765</v>
      </c>
      <c r="K51" s="66">
        <v>1583</v>
      </c>
      <c r="L51" s="66">
        <v>1150</v>
      </c>
      <c r="M51" s="66">
        <v>1417</v>
      </c>
      <c r="N51" s="66">
        <v>1798</v>
      </c>
      <c r="O51" s="66">
        <v>1990</v>
      </c>
      <c r="P51" s="66">
        <v>1564</v>
      </c>
      <c r="Q51" s="66">
        <v>1164</v>
      </c>
      <c r="R51" s="66">
        <v>1081</v>
      </c>
      <c r="S51" s="66">
        <v>809</v>
      </c>
      <c r="T51" s="66">
        <v>607</v>
      </c>
      <c r="U51" s="66">
        <v>329</v>
      </c>
      <c r="V51" s="66">
        <v>95</v>
      </c>
      <c r="W51" s="95">
        <v>22</v>
      </c>
      <c r="X51" s="98" t="s">
        <v>91</v>
      </c>
      <c r="Z51" s="97"/>
    </row>
    <row r="52" spans="2:26" ht="15" customHeight="1">
      <c r="B52" s="88"/>
      <c r="C52" s="93" t="s">
        <v>26</v>
      </c>
      <c r="D52" s="94">
        <f>SUM(E52:X52)</f>
        <v>12221</v>
      </c>
      <c r="E52" s="66">
        <v>738</v>
      </c>
      <c r="F52" s="66">
        <v>771</v>
      </c>
      <c r="G52" s="66">
        <v>833</v>
      </c>
      <c r="H52" s="66">
        <v>855</v>
      </c>
      <c r="I52" s="66">
        <v>644</v>
      </c>
      <c r="J52" s="66">
        <v>842</v>
      </c>
      <c r="K52" s="66">
        <v>835</v>
      </c>
      <c r="L52" s="66">
        <v>746</v>
      </c>
      <c r="M52" s="66">
        <v>904</v>
      </c>
      <c r="N52" s="66">
        <v>1011</v>
      </c>
      <c r="O52" s="66">
        <v>1010</v>
      </c>
      <c r="P52" s="66">
        <v>875</v>
      </c>
      <c r="Q52" s="66">
        <v>741</v>
      </c>
      <c r="R52" s="66">
        <v>560</v>
      </c>
      <c r="S52" s="66">
        <v>418</v>
      </c>
      <c r="T52" s="66">
        <v>263</v>
      </c>
      <c r="U52" s="66">
        <v>124</v>
      </c>
      <c r="V52" s="66">
        <v>37</v>
      </c>
      <c r="W52" s="95">
        <v>14</v>
      </c>
      <c r="X52" s="98" t="s">
        <v>91</v>
      </c>
      <c r="Z52" s="97"/>
    </row>
    <row r="53" spans="2:26" ht="15" customHeight="1">
      <c r="B53" s="88"/>
      <c r="C53" s="93" t="s">
        <v>28</v>
      </c>
      <c r="D53" s="94">
        <f>SUM(E53:X53)</f>
        <v>18821</v>
      </c>
      <c r="E53" s="66">
        <v>1203</v>
      </c>
      <c r="F53" s="66">
        <v>1222</v>
      </c>
      <c r="G53" s="66">
        <v>1160</v>
      </c>
      <c r="H53" s="66">
        <v>1000</v>
      </c>
      <c r="I53" s="66">
        <v>889</v>
      </c>
      <c r="J53" s="66">
        <v>1315</v>
      </c>
      <c r="K53" s="66">
        <v>1307</v>
      </c>
      <c r="L53" s="66">
        <v>1015</v>
      </c>
      <c r="M53" s="66">
        <v>1111</v>
      </c>
      <c r="N53" s="66">
        <v>1448</v>
      </c>
      <c r="O53" s="66">
        <v>1619</v>
      </c>
      <c r="P53" s="66">
        <v>1409</v>
      </c>
      <c r="Q53" s="66">
        <v>1067</v>
      </c>
      <c r="R53" s="66">
        <v>1033</v>
      </c>
      <c r="S53" s="66">
        <v>900</v>
      </c>
      <c r="T53" s="66">
        <v>681</v>
      </c>
      <c r="U53" s="66">
        <v>310</v>
      </c>
      <c r="V53" s="66">
        <v>106</v>
      </c>
      <c r="W53" s="95">
        <v>26</v>
      </c>
      <c r="X53" s="98">
        <v>0</v>
      </c>
      <c r="Z53" s="97"/>
    </row>
    <row r="54" spans="2:26" ht="15" customHeight="1">
      <c r="B54" s="88"/>
      <c r="C54" s="93" t="s">
        <v>30</v>
      </c>
      <c r="D54" s="94">
        <f>SUM(E54:X54)</f>
        <v>10220</v>
      </c>
      <c r="E54" s="66">
        <v>661</v>
      </c>
      <c r="F54" s="66">
        <v>558</v>
      </c>
      <c r="G54" s="66">
        <v>553</v>
      </c>
      <c r="H54" s="66">
        <v>556</v>
      </c>
      <c r="I54" s="66">
        <v>571</v>
      </c>
      <c r="J54" s="66">
        <v>790</v>
      </c>
      <c r="K54" s="66">
        <v>699</v>
      </c>
      <c r="L54" s="66">
        <v>532</v>
      </c>
      <c r="M54" s="66">
        <v>623</v>
      </c>
      <c r="N54" s="66">
        <v>870</v>
      </c>
      <c r="O54" s="66">
        <v>976</v>
      </c>
      <c r="P54" s="66">
        <v>844</v>
      </c>
      <c r="Q54" s="66">
        <v>622</v>
      </c>
      <c r="R54" s="66">
        <v>506</v>
      </c>
      <c r="S54" s="66">
        <v>419</v>
      </c>
      <c r="T54" s="66">
        <v>278</v>
      </c>
      <c r="U54" s="66">
        <v>108</v>
      </c>
      <c r="V54" s="66">
        <v>49</v>
      </c>
      <c r="W54" s="95">
        <v>5</v>
      </c>
      <c r="X54" s="98" t="s">
        <v>91</v>
      </c>
      <c r="Z54" s="97"/>
    </row>
    <row r="55" spans="2:26" ht="6" customHeight="1">
      <c r="B55" s="88"/>
      <c r="C55" s="93"/>
      <c r="D55" s="94"/>
      <c r="E55" s="66"/>
      <c r="F55" s="66"/>
      <c r="G55" s="66"/>
      <c r="H55" s="66"/>
      <c r="I55" s="66"/>
      <c r="J55" s="66"/>
      <c r="K55" s="66"/>
      <c r="L55" s="66"/>
      <c r="M55" s="66"/>
      <c r="N55" s="66"/>
      <c r="O55" s="66"/>
      <c r="P55" s="66"/>
      <c r="Q55" s="66"/>
      <c r="R55" s="66"/>
      <c r="S55" s="66"/>
      <c r="T55" s="66"/>
      <c r="U55" s="66"/>
      <c r="V55" s="66"/>
      <c r="W55" s="95"/>
      <c r="X55" s="98"/>
      <c r="Z55" s="97"/>
    </row>
    <row r="56" spans="2:26" ht="15" customHeight="1">
      <c r="B56" s="88"/>
      <c r="C56" s="93" t="s">
        <v>33</v>
      </c>
      <c r="D56" s="94">
        <f aca="true" t="shared" si="9" ref="D56:D67">SUM(E56:X56)</f>
        <v>8317</v>
      </c>
      <c r="E56" s="66">
        <v>555</v>
      </c>
      <c r="F56" s="66">
        <v>534</v>
      </c>
      <c r="G56" s="66">
        <v>568</v>
      </c>
      <c r="H56" s="66">
        <v>501</v>
      </c>
      <c r="I56" s="66">
        <v>452</v>
      </c>
      <c r="J56" s="66">
        <v>550</v>
      </c>
      <c r="K56" s="66">
        <v>549</v>
      </c>
      <c r="L56" s="66">
        <v>525</v>
      </c>
      <c r="M56" s="66">
        <v>576</v>
      </c>
      <c r="N56" s="66">
        <v>639</v>
      </c>
      <c r="O56" s="66">
        <v>691</v>
      </c>
      <c r="P56" s="66">
        <v>501</v>
      </c>
      <c r="Q56" s="66">
        <v>450</v>
      </c>
      <c r="R56" s="66">
        <v>465</v>
      </c>
      <c r="S56" s="66">
        <v>358</v>
      </c>
      <c r="T56" s="66">
        <v>241</v>
      </c>
      <c r="U56" s="66">
        <v>106</v>
      </c>
      <c r="V56" s="66">
        <v>47</v>
      </c>
      <c r="W56" s="66">
        <v>9</v>
      </c>
      <c r="X56" s="98" t="s">
        <v>91</v>
      </c>
      <c r="Z56" s="97"/>
    </row>
    <row r="57" spans="2:26" ht="15" customHeight="1">
      <c r="B57" s="88"/>
      <c r="C57" s="93" t="s">
        <v>34</v>
      </c>
      <c r="D57" s="94">
        <f t="shared" si="9"/>
        <v>19481</v>
      </c>
      <c r="E57" s="66">
        <v>1329</v>
      </c>
      <c r="F57" s="66">
        <v>1376</v>
      </c>
      <c r="G57" s="66">
        <v>1280</v>
      </c>
      <c r="H57" s="66">
        <v>1307</v>
      </c>
      <c r="I57" s="66">
        <v>1113</v>
      </c>
      <c r="J57" s="66">
        <v>1453</v>
      </c>
      <c r="K57" s="66">
        <v>1544</v>
      </c>
      <c r="L57" s="66">
        <v>1147</v>
      </c>
      <c r="M57" s="66">
        <v>1339</v>
      </c>
      <c r="N57" s="66">
        <v>1574</v>
      </c>
      <c r="O57" s="66">
        <v>1529</v>
      </c>
      <c r="P57" s="66">
        <v>1214</v>
      </c>
      <c r="Q57" s="66">
        <v>960</v>
      </c>
      <c r="R57" s="66">
        <v>873</v>
      </c>
      <c r="S57" s="66">
        <v>695</v>
      </c>
      <c r="T57" s="66">
        <v>440</v>
      </c>
      <c r="U57" s="66">
        <v>211</v>
      </c>
      <c r="V57" s="66">
        <v>84</v>
      </c>
      <c r="W57" s="95">
        <v>13</v>
      </c>
      <c r="X57" s="98" t="s">
        <v>91</v>
      </c>
      <c r="Z57" s="97"/>
    </row>
    <row r="58" spans="2:26" ht="15" customHeight="1">
      <c r="B58" s="88"/>
      <c r="C58" s="93" t="s">
        <v>36</v>
      </c>
      <c r="D58" s="94">
        <f t="shared" si="9"/>
        <v>13400</v>
      </c>
      <c r="E58" s="66">
        <v>946</v>
      </c>
      <c r="F58" s="66">
        <v>964</v>
      </c>
      <c r="G58" s="66">
        <v>811</v>
      </c>
      <c r="H58" s="66">
        <v>924</v>
      </c>
      <c r="I58" s="66">
        <v>746</v>
      </c>
      <c r="J58" s="66">
        <v>1050</v>
      </c>
      <c r="K58" s="66">
        <v>995</v>
      </c>
      <c r="L58" s="66">
        <v>712</v>
      </c>
      <c r="M58" s="66">
        <v>838</v>
      </c>
      <c r="N58" s="66">
        <v>999</v>
      </c>
      <c r="O58" s="66">
        <v>1033</v>
      </c>
      <c r="P58" s="66">
        <v>859</v>
      </c>
      <c r="Q58" s="66">
        <v>693</v>
      </c>
      <c r="R58" s="66">
        <v>680</v>
      </c>
      <c r="S58" s="66">
        <v>519</v>
      </c>
      <c r="T58" s="66">
        <v>384</v>
      </c>
      <c r="U58" s="66">
        <v>165</v>
      </c>
      <c r="V58" s="66">
        <v>65</v>
      </c>
      <c r="W58" s="95">
        <v>17</v>
      </c>
      <c r="X58" s="98" t="s">
        <v>91</v>
      </c>
      <c r="Z58" s="97"/>
    </row>
    <row r="59" spans="2:26" ht="15" customHeight="1">
      <c r="B59" s="88"/>
      <c r="C59" s="93" t="s">
        <v>38</v>
      </c>
      <c r="D59" s="94">
        <f t="shared" si="9"/>
        <v>10538</v>
      </c>
      <c r="E59" s="66">
        <v>748</v>
      </c>
      <c r="F59" s="66">
        <v>680</v>
      </c>
      <c r="G59" s="66">
        <v>604</v>
      </c>
      <c r="H59" s="66">
        <v>763</v>
      </c>
      <c r="I59" s="66">
        <v>662</v>
      </c>
      <c r="J59" s="66">
        <v>822</v>
      </c>
      <c r="K59" s="66">
        <v>763</v>
      </c>
      <c r="L59" s="66">
        <v>524</v>
      </c>
      <c r="M59" s="66">
        <v>637</v>
      </c>
      <c r="N59" s="66">
        <v>821</v>
      </c>
      <c r="O59" s="66">
        <v>881</v>
      </c>
      <c r="P59" s="66">
        <v>721</v>
      </c>
      <c r="Q59" s="66">
        <v>569</v>
      </c>
      <c r="R59" s="66">
        <v>488</v>
      </c>
      <c r="S59" s="66">
        <v>389</v>
      </c>
      <c r="T59" s="66">
        <v>250</v>
      </c>
      <c r="U59" s="66">
        <v>141</v>
      </c>
      <c r="V59" s="66">
        <v>58</v>
      </c>
      <c r="W59" s="95">
        <v>17</v>
      </c>
      <c r="X59" s="98" t="s">
        <v>91</v>
      </c>
      <c r="Z59" s="97"/>
    </row>
    <row r="60" spans="2:26" ht="15" customHeight="1">
      <c r="B60" s="88"/>
      <c r="C60" s="93" t="s">
        <v>40</v>
      </c>
      <c r="D60" s="94">
        <f t="shared" si="9"/>
        <v>8690</v>
      </c>
      <c r="E60" s="66">
        <v>664</v>
      </c>
      <c r="F60" s="66">
        <v>522</v>
      </c>
      <c r="G60" s="66">
        <v>474</v>
      </c>
      <c r="H60" s="66">
        <v>572</v>
      </c>
      <c r="I60" s="66">
        <v>561</v>
      </c>
      <c r="J60" s="66">
        <v>730</v>
      </c>
      <c r="K60" s="66">
        <v>555</v>
      </c>
      <c r="L60" s="66">
        <v>487</v>
      </c>
      <c r="M60" s="66">
        <v>604</v>
      </c>
      <c r="N60" s="66">
        <v>710</v>
      </c>
      <c r="O60" s="66">
        <v>697</v>
      </c>
      <c r="P60" s="66">
        <v>539</v>
      </c>
      <c r="Q60" s="66">
        <v>426</v>
      </c>
      <c r="R60" s="66">
        <v>435</v>
      </c>
      <c r="S60" s="66">
        <v>336</v>
      </c>
      <c r="T60" s="66">
        <v>219</v>
      </c>
      <c r="U60" s="66">
        <v>116</v>
      </c>
      <c r="V60" s="66">
        <v>33</v>
      </c>
      <c r="W60" s="95">
        <v>10</v>
      </c>
      <c r="X60" s="98" t="s">
        <v>91</v>
      </c>
      <c r="Z60" s="97"/>
    </row>
    <row r="61" spans="2:26" ht="15" customHeight="1">
      <c r="B61" s="88"/>
      <c r="C61" s="93" t="s">
        <v>42</v>
      </c>
      <c r="D61" s="94">
        <f t="shared" si="9"/>
        <v>8479</v>
      </c>
      <c r="E61" s="66">
        <v>602</v>
      </c>
      <c r="F61" s="66">
        <v>517</v>
      </c>
      <c r="G61" s="66">
        <v>514</v>
      </c>
      <c r="H61" s="66">
        <v>530</v>
      </c>
      <c r="I61" s="66">
        <v>522</v>
      </c>
      <c r="J61" s="66">
        <v>674</v>
      </c>
      <c r="K61" s="66">
        <v>631</v>
      </c>
      <c r="L61" s="66">
        <v>444</v>
      </c>
      <c r="M61" s="66">
        <v>574</v>
      </c>
      <c r="N61" s="66">
        <v>652</v>
      </c>
      <c r="O61" s="66">
        <v>709</v>
      </c>
      <c r="P61" s="66">
        <v>524</v>
      </c>
      <c r="Q61" s="66">
        <v>421</v>
      </c>
      <c r="R61" s="66">
        <v>423</v>
      </c>
      <c r="S61" s="66">
        <v>336</v>
      </c>
      <c r="T61" s="66">
        <v>229</v>
      </c>
      <c r="U61" s="66">
        <v>125</v>
      </c>
      <c r="V61" s="66">
        <v>39</v>
      </c>
      <c r="W61" s="95">
        <v>13</v>
      </c>
      <c r="X61" s="98" t="s">
        <v>91</v>
      </c>
      <c r="Z61" s="97"/>
    </row>
    <row r="62" spans="2:26" ht="15" customHeight="1">
      <c r="B62" s="88"/>
      <c r="C62" s="93" t="s">
        <v>44</v>
      </c>
      <c r="D62" s="94">
        <f t="shared" si="9"/>
        <v>6900</v>
      </c>
      <c r="E62" s="66">
        <v>451</v>
      </c>
      <c r="F62" s="66">
        <v>407</v>
      </c>
      <c r="G62" s="66">
        <v>336</v>
      </c>
      <c r="H62" s="66">
        <v>362</v>
      </c>
      <c r="I62" s="66">
        <v>423</v>
      </c>
      <c r="J62" s="66">
        <v>546</v>
      </c>
      <c r="K62" s="66">
        <v>463</v>
      </c>
      <c r="L62" s="66">
        <v>382</v>
      </c>
      <c r="M62" s="66">
        <v>417</v>
      </c>
      <c r="N62" s="66">
        <v>513</v>
      </c>
      <c r="O62" s="66">
        <v>646</v>
      </c>
      <c r="P62" s="66">
        <v>500</v>
      </c>
      <c r="Q62" s="66">
        <v>399</v>
      </c>
      <c r="R62" s="66">
        <v>384</v>
      </c>
      <c r="S62" s="66">
        <v>323</v>
      </c>
      <c r="T62" s="66">
        <v>217</v>
      </c>
      <c r="U62" s="66">
        <v>104</v>
      </c>
      <c r="V62" s="66">
        <v>19</v>
      </c>
      <c r="W62" s="95">
        <v>8</v>
      </c>
      <c r="X62" s="98" t="s">
        <v>91</v>
      </c>
      <c r="Z62" s="97"/>
    </row>
    <row r="63" spans="2:26" ht="15" customHeight="1">
      <c r="B63" s="88"/>
      <c r="C63" s="93" t="s">
        <v>46</v>
      </c>
      <c r="D63" s="94">
        <f t="shared" si="9"/>
        <v>14051</v>
      </c>
      <c r="E63" s="66">
        <v>927</v>
      </c>
      <c r="F63" s="66">
        <v>1031</v>
      </c>
      <c r="G63" s="66">
        <v>1066</v>
      </c>
      <c r="H63" s="66">
        <v>861</v>
      </c>
      <c r="I63" s="66">
        <v>592</v>
      </c>
      <c r="J63" s="66">
        <v>866</v>
      </c>
      <c r="K63" s="66">
        <v>997</v>
      </c>
      <c r="L63" s="66">
        <v>803</v>
      </c>
      <c r="M63" s="66">
        <v>884</v>
      </c>
      <c r="N63" s="66">
        <v>1038</v>
      </c>
      <c r="O63" s="66">
        <v>1141</v>
      </c>
      <c r="P63" s="66">
        <v>971</v>
      </c>
      <c r="Q63" s="66">
        <v>775</v>
      </c>
      <c r="R63" s="66">
        <v>752</v>
      </c>
      <c r="S63" s="66">
        <v>583</v>
      </c>
      <c r="T63" s="66">
        <v>436</v>
      </c>
      <c r="U63" s="66">
        <v>221</v>
      </c>
      <c r="V63" s="66">
        <v>85</v>
      </c>
      <c r="W63" s="95">
        <v>22</v>
      </c>
      <c r="X63" s="98" t="s">
        <v>91</v>
      </c>
      <c r="Z63" s="97"/>
    </row>
    <row r="64" spans="2:26" ht="15" customHeight="1">
      <c r="B64" s="88"/>
      <c r="C64" s="93" t="s">
        <v>48</v>
      </c>
      <c r="D64" s="94">
        <f t="shared" si="9"/>
        <v>20412</v>
      </c>
      <c r="E64" s="66">
        <v>1316</v>
      </c>
      <c r="F64" s="66">
        <v>1416</v>
      </c>
      <c r="G64" s="66">
        <v>1269</v>
      </c>
      <c r="H64" s="66">
        <v>1316</v>
      </c>
      <c r="I64" s="66">
        <v>1162</v>
      </c>
      <c r="J64" s="66">
        <v>1505</v>
      </c>
      <c r="K64" s="66">
        <v>1505</v>
      </c>
      <c r="L64" s="66">
        <v>1165</v>
      </c>
      <c r="M64" s="66">
        <v>1381</v>
      </c>
      <c r="N64" s="66">
        <v>1528</v>
      </c>
      <c r="O64" s="66">
        <v>1737</v>
      </c>
      <c r="P64" s="66">
        <v>1368</v>
      </c>
      <c r="Q64" s="66">
        <v>1081</v>
      </c>
      <c r="R64" s="66">
        <v>956</v>
      </c>
      <c r="S64" s="66">
        <v>780</v>
      </c>
      <c r="T64" s="66">
        <v>534</v>
      </c>
      <c r="U64" s="66">
        <v>279</v>
      </c>
      <c r="V64" s="66">
        <v>96</v>
      </c>
      <c r="W64" s="95">
        <v>18</v>
      </c>
      <c r="X64" s="98" t="s">
        <v>91</v>
      </c>
      <c r="Z64" s="97"/>
    </row>
    <row r="65" spans="2:26" ht="15" customHeight="1">
      <c r="B65" s="88"/>
      <c r="C65" s="93" t="s">
        <v>50</v>
      </c>
      <c r="D65" s="94">
        <f t="shared" si="9"/>
        <v>8473</v>
      </c>
      <c r="E65" s="66">
        <v>584</v>
      </c>
      <c r="F65" s="66">
        <v>520</v>
      </c>
      <c r="G65" s="66">
        <v>542</v>
      </c>
      <c r="H65" s="66">
        <v>485</v>
      </c>
      <c r="I65" s="66">
        <v>473</v>
      </c>
      <c r="J65" s="66">
        <v>635</v>
      </c>
      <c r="K65" s="66">
        <v>624</v>
      </c>
      <c r="L65" s="66">
        <v>477</v>
      </c>
      <c r="M65" s="66">
        <v>552</v>
      </c>
      <c r="N65" s="66">
        <v>664</v>
      </c>
      <c r="O65" s="66">
        <v>707</v>
      </c>
      <c r="P65" s="66">
        <v>565</v>
      </c>
      <c r="Q65" s="66">
        <v>468</v>
      </c>
      <c r="R65" s="66">
        <v>449</v>
      </c>
      <c r="S65" s="66">
        <v>340</v>
      </c>
      <c r="T65" s="66">
        <v>225</v>
      </c>
      <c r="U65" s="66">
        <v>102</v>
      </c>
      <c r="V65" s="66">
        <v>51</v>
      </c>
      <c r="W65" s="95">
        <v>10</v>
      </c>
      <c r="X65" s="98" t="s">
        <v>91</v>
      </c>
      <c r="Z65" s="97"/>
    </row>
    <row r="66" spans="2:26" ht="15" customHeight="1">
      <c r="B66" s="88"/>
      <c r="C66" s="93" t="s">
        <v>52</v>
      </c>
      <c r="D66" s="94">
        <f t="shared" si="9"/>
        <v>6395</v>
      </c>
      <c r="E66" s="66">
        <v>376</v>
      </c>
      <c r="F66" s="66">
        <v>428</v>
      </c>
      <c r="G66" s="66">
        <v>422</v>
      </c>
      <c r="H66" s="66">
        <v>451</v>
      </c>
      <c r="I66" s="66">
        <v>339</v>
      </c>
      <c r="J66" s="66">
        <v>443</v>
      </c>
      <c r="K66" s="66">
        <v>462</v>
      </c>
      <c r="L66" s="66">
        <v>346</v>
      </c>
      <c r="M66" s="66">
        <v>438</v>
      </c>
      <c r="N66" s="66">
        <v>483</v>
      </c>
      <c r="O66" s="66">
        <v>574</v>
      </c>
      <c r="P66" s="66">
        <v>432</v>
      </c>
      <c r="Q66" s="66">
        <v>331</v>
      </c>
      <c r="R66" s="66">
        <v>323</v>
      </c>
      <c r="S66" s="66">
        <v>282</v>
      </c>
      <c r="T66" s="66">
        <v>153</v>
      </c>
      <c r="U66" s="66">
        <v>83</v>
      </c>
      <c r="V66" s="66">
        <v>22</v>
      </c>
      <c r="W66" s="95">
        <v>7</v>
      </c>
      <c r="X66" s="98" t="s">
        <v>91</v>
      </c>
      <c r="Z66" s="97"/>
    </row>
    <row r="67" spans="2:26" ht="15" customHeight="1">
      <c r="B67" s="99"/>
      <c r="C67" s="100" t="s">
        <v>54</v>
      </c>
      <c r="D67" s="101">
        <f t="shared" si="9"/>
        <v>8154</v>
      </c>
      <c r="E67" s="102">
        <v>563</v>
      </c>
      <c r="F67" s="102">
        <v>519</v>
      </c>
      <c r="G67" s="102">
        <v>474</v>
      </c>
      <c r="H67" s="102">
        <v>482</v>
      </c>
      <c r="I67" s="102">
        <v>459</v>
      </c>
      <c r="J67" s="102">
        <v>660</v>
      </c>
      <c r="K67" s="102">
        <v>620</v>
      </c>
      <c r="L67" s="102">
        <v>453</v>
      </c>
      <c r="M67" s="102">
        <v>476</v>
      </c>
      <c r="N67" s="102">
        <v>624</v>
      </c>
      <c r="O67" s="102">
        <v>709</v>
      </c>
      <c r="P67" s="102">
        <v>574</v>
      </c>
      <c r="Q67" s="102">
        <v>473</v>
      </c>
      <c r="R67" s="102">
        <v>388</v>
      </c>
      <c r="S67" s="102">
        <v>298</v>
      </c>
      <c r="T67" s="102">
        <v>227</v>
      </c>
      <c r="U67" s="102">
        <v>109</v>
      </c>
      <c r="V67" s="102">
        <v>33</v>
      </c>
      <c r="W67" s="103">
        <v>13</v>
      </c>
      <c r="X67" s="104" t="s">
        <v>91</v>
      </c>
      <c r="Z67" s="97"/>
    </row>
    <row r="68" spans="2:23" ht="15" customHeight="1">
      <c r="B68" s="75"/>
      <c r="C68" s="51" t="s">
        <v>92</v>
      </c>
      <c r="F68" s="54"/>
      <c r="G68" s="54"/>
      <c r="H68" s="54"/>
      <c r="I68" s="54"/>
      <c r="J68" s="54"/>
      <c r="K68" s="54"/>
      <c r="L68" s="54"/>
      <c r="M68" s="54"/>
      <c r="N68" s="54"/>
      <c r="O68" s="54"/>
      <c r="P68" s="54"/>
      <c r="Q68" s="54"/>
      <c r="R68" s="54"/>
      <c r="S68" s="54"/>
      <c r="T68" s="54"/>
      <c r="U68" s="54"/>
      <c r="V68" s="54"/>
      <c r="W68" s="54"/>
    </row>
    <row r="69" spans="3:23" ht="12">
      <c r="C69" s="51" t="s">
        <v>1119</v>
      </c>
      <c r="F69" s="54"/>
      <c r="G69" s="54"/>
      <c r="H69" s="54"/>
      <c r="I69" s="54"/>
      <c r="J69" s="54"/>
      <c r="K69" s="54"/>
      <c r="L69" s="54"/>
      <c r="M69" s="54"/>
      <c r="N69" s="54"/>
      <c r="O69" s="54"/>
      <c r="P69" s="54"/>
      <c r="Q69" s="54"/>
      <c r="R69" s="54"/>
      <c r="S69" s="54"/>
      <c r="T69" s="54"/>
      <c r="U69" s="54"/>
      <c r="V69" s="54"/>
      <c r="W69" s="54"/>
    </row>
    <row r="70" spans="6:23" ht="12">
      <c r="F70" s="54"/>
      <c r="G70" s="54"/>
      <c r="H70" s="54"/>
      <c r="I70" s="54"/>
      <c r="J70" s="54"/>
      <c r="K70" s="54"/>
      <c r="L70" s="54"/>
      <c r="M70" s="54"/>
      <c r="N70" s="54"/>
      <c r="O70" s="54"/>
      <c r="P70" s="54"/>
      <c r="Q70" s="54"/>
      <c r="R70" s="54"/>
      <c r="S70" s="54"/>
      <c r="T70" s="54"/>
      <c r="U70" s="54"/>
      <c r="V70" s="54"/>
      <c r="W70" s="54"/>
    </row>
    <row r="71" spans="6:23" ht="12">
      <c r="F71" s="54"/>
      <c r="G71" s="54"/>
      <c r="H71" s="54"/>
      <c r="I71" s="54"/>
      <c r="J71" s="54"/>
      <c r="K71" s="54"/>
      <c r="L71" s="54"/>
      <c r="M71" s="54"/>
      <c r="N71" s="54"/>
      <c r="O71" s="54"/>
      <c r="P71" s="54"/>
      <c r="Q71" s="54"/>
      <c r="R71" s="54"/>
      <c r="S71" s="54"/>
      <c r="T71" s="54"/>
      <c r="U71" s="54"/>
      <c r="V71" s="54"/>
      <c r="W71" s="54"/>
    </row>
    <row r="72" spans="6:23" ht="12">
      <c r="F72" s="54"/>
      <c r="G72" s="54"/>
      <c r="H72" s="54"/>
      <c r="I72" s="54"/>
      <c r="J72" s="54"/>
      <c r="K72" s="54"/>
      <c r="L72" s="54"/>
      <c r="M72" s="54"/>
      <c r="N72" s="54"/>
      <c r="O72" s="54"/>
      <c r="P72" s="54"/>
      <c r="Q72" s="54"/>
      <c r="R72" s="54"/>
      <c r="S72" s="54"/>
      <c r="T72" s="54"/>
      <c r="U72" s="54"/>
      <c r="V72" s="54"/>
      <c r="W72" s="54"/>
    </row>
    <row r="73" spans="6:23" ht="12">
      <c r="F73" s="54"/>
      <c r="G73" s="54"/>
      <c r="H73" s="54"/>
      <c r="I73" s="54"/>
      <c r="J73" s="54"/>
      <c r="K73" s="54"/>
      <c r="L73" s="54"/>
      <c r="M73" s="54"/>
      <c r="N73" s="54"/>
      <c r="O73" s="54"/>
      <c r="P73" s="54"/>
      <c r="Q73" s="54"/>
      <c r="R73" s="54"/>
      <c r="S73" s="54"/>
      <c r="T73" s="54"/>
      <c r="U73" s="54"/>
      <c r="V73" s="54"/>
      <c r="W73" s="54"/>
    </row>
    <row r="74" spans="6:23" ht="12">
      <c r="F74" s="54"/>
      <c r="G74" s="54"/>
      <c r="H74" s="54"/>
      <c r="I74" s="54"/>
      <c r="J74" s="54"/>
      <c r="K74" s="54"/>
      <c r="L74" s="54"/>
      <c r="M74" s="54"/>
      <c r="N74" s="54"/>
      <c r="O74" s="54"/>
      <c r="P74" s="54"/>
      <c r="Q74" s="54"/>
      <c r="R74" s="54"/>
      <c r="S74" s="54"/>
      <c r="T74" s="54"/>
      <c r="U74" s="54"/>
      <c r="V74" s="54"/>
      <c r="W74" s="54"/>
    </row>
    <row r="75" spans="6:23" ht="12">
      <c r="F75" s="54"/>
      <c r="G75" s="54"/>
      <c r="H75" s="54"/>
      <c r="I75" s="54"/>
      <c r="J75" s="54"/>
      <c r="K75" s="54"/>
      <c r="L75" s="54"/>
      <c r="M75" s="54"/>
      <c r="N75" s="54"/>
      <c r="O75" s="54"/>
      <c r="P75" s="54"/>
      <c r="Q75" s="54"/>
      <c r="R75" s="54"/>
      <c r="S75" s="54"/>
      <c r="T75" s="54"/>
      <c r="U75" s="54"/>
      <c r="V75" s="54"/>
      <c r="W75" s="54"/>
    </row>
  </sheetData>
  <mergeCells count="9">
    <mergeCell ref="B4:C4"/>
    <mergeCell ref="B10:C10"/>
    <mergeCell ref="B11:C11"/>
    <mergeCell ref="B6:C6"/>
    <mergeCell ref="B8:C8"/>
    <mergeCell ref="B13:C13"/>
    <mergeCell ref="B14:C14"/>
    <mergeCell ref="B15:C15"/>
    <mergeCell ref="B16:C16"/>
  </mergeCells>
  <printOptions/>
  <pageMargins left="0.75" right="0.75" top="1" bottom="1" header="0.512" footer="0.512"/>
  <pageSetup orientation="portrait" paperSize="8" r:id="rId1"/>
</worksheet>
</file>

<file path=xl/worksheets/sheet30.xml><?xml version="1.0" encoding="utf-8"?>
<worksheet xmlns="http://schemas.openxmlformats.org/spreadsheetml/2006/main" xmlns:r="http://schemas.openxmlformats.org/officeDocument/2006/relationships">
  <dimension ref="B1:J64"/>
  <sheetViews>
    <sheetView workbookViewId="0" topLeftCell="A1">
      <selection activeCell="A1" sqref="A1"/>
    </sheetView>
  </sheetViews>
  <sheetFormatPr defaultColWidth="9.00390625" defaultRowHeight="13.5"/>
  <cols>
    <col min="1" max="1" width="2.625" style="1012" customWidth="1"/>
    <col min="2" max="2" width="2.00390625" style="1012" customWidth="1"/>
    <col min="3" max="3" width="11.00390625" style="1012" customWidth="1"/>
    <col min="4" max="10" width="10.625" style="1012" customWidth="1"/>
    <col min="11" max="16384" width="9.00390625" style="1012" customWidth="1"/>
  </cols>
  <sheetData>
    <row r="1" ht="18" customHeight="1">
      <c r="B1" s="1083" t="s">
        <v>883</v>
      </c>
    </row>
    <row r="2" spans="2:10" ht="18" customHeight="1" thickBot="1">
      <c r="B2" s="375"/>
      <c r="C2" s="375"/>
      <c r="D2" s="375"/>
      <c r="E2" s="375"/>
      <c r="F2" s="375"/>
      <c r="G2" s="375"/>
      <c r="H2" s="375"/>
      <c r="I2" s="375"/>
      <c r="J2" s="1084" t="s">
        <v>869</v>
      </c>
    </row>
    <row r="3" spans="2:10" ht="13.5" customHeight="1" thickTop="1">
      <c r="B3" s="1635" t="s">
        <v>870</v>
      </c>
      <c r="C3" s="1636"/>
      <c r="D3" s="1570" t="s">
        <v>871</v>
      </c>
      <c r="E3" s="1641"/>
      <c r="F3" s="1641"/>
      <c r="G3" s="1641"/>
      <c r="H3" s="1641"/>
      <c r="I3" s="1632" t="s">
        <v>872</v>
      </c>
      <c r="J3" s="1632" t="s">
        <v>873</v>
      </c>
    </row>
    <row r="4" spans="2:10" ht="22.5">
      <c r="B4" s="1637"/>
      <c r="C4" s="1638"/>
      <c r="D4" s="1085" t="s">
        <v>151</v>
      </c>
      <c r="E4" s="1086" t="s">
        <v>874</v>
      </c>
      <c r="F4" s="1085" t="s">
        <v>875</v>
      </c>
      <c r="G4" s="1086" t="s">
        <v>876</v>
      </c>
      <c r="H4" s="1085" t="s">
        <v>877</v>
      </c>
      <c r="I4" s="1633"/>
      <c r="J4" s="1633"/>
    </row>
    <row r="5" spans="2:10" ht="12.75" customHeight="1">
      <c r="B5" s="1639" t="s">
        <v>878</v>
      </c>
      <c r="C5" s="1640"/>
      <c r="D5" s="1087">
        <f>SUM(E5:H5)</f>
        <v>62</v>
      </c>
      <c r="E5" s="1027">
        <v>5</v>
      </c>
      <c r="F5" s="1027">
        <v>24</v>
      </c>
      <c r="G5" s="1027">
        <v>24</v>
      </c>
      <c r="H5" s="1027">
        <v>9</v>
      </c>
      <c r="I5" s="1027">
        <v>787</v>
      </c>
      <c r="J5" s="1029">
        <v>310</v>
      </c>
    </row>
    <row r="6" spans="2:10" ht="12">
      <c r="B6" s="1630" t="s">
        <v>879</v>
      </c>
      <c r="C6" s="1631"/>
      <c r="D6" s="323">
        <f aca="true" t="shared" si="0" ref="D6:J6">SUM(D8:D9)</f>
        <v>63</v>
      </c>
      <c r="E6" s="324">
        <f t="shared" si="0"/>
        <v>5</v>
      </c>
      <c r="F6" s="324">
        <f t="shared" si="0"/>
        <v>24</v>
      </c>
      <c r="G6" s="324">
        <f t="shared" si="0"/>
        <v>25</v>
      </c>
      <c r="H6" s="324">
        <f t="shared" si="0"/>
        <v>9</v>
      </c>
      <c r="I6" s="324">
        <f t="shared" si="0"/>
        <v>796</v>
      </c>
      <c r="J6" s="325">
        <f t="shared" si="0"/>
        <v>316</v>
      </c>
    </row>
    <row r="7" spans="2:10" ht="12">
      <c r="B7" s="1089"/>
      <c r="C7" s="1090"/>
      <c r="D7" s="94"/>
      <c r="E7" s="66"/>
      <c r="F7" s="66"/>
      <c r="G7" s="66"/>
      <c r="H7" s="66"/>
      <c r="I7" s="66"/>
      <c r="J7" s="96"/>
    </row>
    <row r="8" spans="2:10" ht="12">
      <c r="B8" s="1272" t="s">
        <v>1129</v>
      </c>
      <c r="C8" s="1634"/>
      <c r="D8" s="323">
        <v>48</v>
      </c>
      <c r="E8" s="324">
        <f aca="true" t="shared" si="1" ref="E8:J8">E12+E13+E14+E18+E24+E25+E26+E29+E38+E46+E41+E49+E57</f>
        <v>5</v>
      </c>
      <c r="F8" s="324">
        <f t="shared" si="1"/>
        <v>13</v>
      </c>
      <c r="G8" s="324">
        <f t="shared" si="1"/>
        <v>24</v>
      </c>
      <c r="H8" s="324">
        <f t="shared" si="1"/>
        <v>7</v>
      </c>
      <c r="I8" s="324">
        <f t="shared" si="1"/>
        <v>618</v>
      </c>
      <c r="J8" s="325">
        <f t="shared" si="1"/>
        <v>244</v>
      </c>
    </row>
    <row r="9" spans="2:10" ht="12">
      <c r="B9" s="1272" t="s">
        <v>1130</v>
      </c>
      <c r="C9" s="1634"/>
      <c r="D9" s="324">
        <v>15</v>
      </c>
      <c r="E9" s="324">
        <f aca="true" t="shared" si="2" ref="E9:J9">E15+E16+E19+E20+E21+E22+E27+E30+E31+E32+E33+E34+E35+E36+E47+E39+E42+E43+E44+E50+E51+E52+E53+E54+E55+E58+E59+E60+E61+E62+E63</f>
        <v>0</v>
      </c>
      <c r="F9" s="324">
        <f t="shared" si="2"/>
        <v>11</v>
      </c>
      <c r="G9" s="324">
        <f t="shared" si="2"/>
        <v>1</v>
      </c>
      <c r="H9" s="324">
        <f t="shared" si="2"/>
        <v>2</v>
      </c>
      <c r="I9" s="324">
        <f t="shared" si="2"/>
        <v>178</v>
      </c>
      <c r="J9" s="325">
        <f t="shared" si="2"/>
        <v>72</v>
      </c>
    </row>
    <row r="10" spans="2:10" ht="12.75" customHeight="1">
      <c r="B10" s="1091"/>
      <c r="C10" s="89"/>
      <c r="D10" s="489"/>
      <c r="E10" s="95"/>
      <c r="F10" s="95"/>
      <c r="G10" s="95"/>
      <c r="H10" s="95"/>
      <c r="I10" s="95"/>
      <c r="J10" s="98"/>
    </row>
    <row r="11" spans="2:10" ht="12.75" customHeight="1">
      <c r="B11" s="1627" t="s">
        <v>1405</v>
      </c>
      <c r="C11" s="1628"/>
      <c r="D11" s="1092">
        <f aca="true" t="shared" si="3" ref="D11:J11">SUM(D12:D16)</f>
        <v>24</v>
      </c>
      <c r="E11" s="82">
        <f t="shared" si="3"/>
        <v>3</v>
      </c>
      <c r="F11" s="82">
        <f t="shared" si="3"/>
        <v>4</v>
      </c>
      <c r="G11" s="82">
        <f t="shared" si="3"/>
        <v>13</v>
      </c>
      <c r="H11" s="82">
        <f t="shared" si="3"/>
        <v>4</v>
      </c>
      <c r="I11" s="82">
        <f t="shared" si="3"/>
        <v>240</v>
      </c>
      <c r="J11" s="83">
        <f t="shared" si="3"/>
        <v>114</v>
      </c>
    </row>
    <row r="12" spans="2:10" ht="12.75" customHeight="1">
      <c r="B12" s="1093"/>
      <c r="C12" s="93" t="s">
        <v>20</v>
      </c>
      <c r="D12" s="94">
        <f>SUM(E12:H12)</f>
        <v>17</v>
      </c>
      <c r="E12" s="95">
        <v>3</v>
      </c>
      <c r="F12" s="95">
        <v>3</v>
      </c>
      <c r="G12" s="95">
        <v>10</v>
      </c>
      <c r="H12" s="95">
        <v>1</v>
      </c>
      <c r="I12" s="95">
        <v>181</v>
      </c>
      <c r="J12" s="98">
        <v>87</v>
      </c>
    </row>
    <row r="13" spans="2:10" ht="12.75" customHeight="1">
      <c r="B13" s="1093"/>
      <c r="C13" s="93" t="s">
        <v>31</v>
      </c>
      <c r="D13" s="94">
        <f>SUM(E13:H13)</f>
        <v>4</v>
      </c>
      <c r="E13" s="95">
        <v>0</v>
      </c>
      <c r="F13" s="95">
        <v>0</v>
      </c>
      <c r="G13" s="95">
        <v>2</v>
      </c>
      <c r="H13" s="95">
        <v>2</v>
      </c>
      <c r="I13" s="95">
        <v>20</v>
      </c>
      <c r="J13" s="98">
        <v>8</v>
      </c>
    </row>
    <row r="14" spans="2:10" ht="12.75" customHeight="1">
      <c r="B14" s="1093"/>
      <c r="C14" s="93" t="s">
        <v>37</v>
      </c>
      <c r="D14" s="94">
        <f>SUM(E14:H14)</f>
        <v>3</v>
      </c>
      <c r="E14" s="95">
        <v>0</v>
      </c>
      <c r="F14" s="95">
        <v>1</v>
      </c>
      <c r="G14" s="95">
        <v>1</v>
      </c>
      <c r="H14" s="95">
        <v>1</v>
      </c>
      <c r="I14" s="95">
        <v>27</v>
      </c>
      <c r="J14" s="98">
        <v>13</v>
      </c>
    </row>
    <row r="15" spans="2:10" ht="12.75" customHeight="1">
      <c r="B15" s="1093"/>
      <c r="C15" s="93" t="s">
        <v>45</v>
      </c>
      <c r="D15" s="94">
        <f>SUM(E15:H15)</f>
        <v>0</v>
      </c>
      <c r="E15" s="95">
        <v>0</v>
      </c>
      <c r="F15" s="95">
        <v>0</v>
      </c>
      <c r="G15" s="95">
        <v>0</v>
      </c>
      <c r="H15" s="95">
        <v>0</v>
      </c>
      <c r="I15" s="95">
        <v>7</v>
      </c>
      <c r="J15" s="98">
        <v>4</v>
      </c>
    </row>
    <row r="16" spans="2:10" ht="12.75" customHeight="1">
      <c r="B16" s="1093"/>
      <c r="C16" s="93" t="s">
        <v>47</v>
      </c>
      <c r="D16" s="94">
        <f>SUM(E16:H16)</f>
        <v>0</v>
      </c>
      <c r="E16" s="95">
        <v>0</v>
      </c>
      <c r="F16" s="95">
        <v>0</v>
      </c>
      <c r="G16" s="95">
        <v>0</v>
      </c>
      <c r="H16" s="95">
        <v>0</v>
      </c>
      <c r="I16" s="95">
        <v>5</v>
      </c>
      <c r="J16" s="98">
        <v>2</v>
      </c>
    </row>
    <row r="17" spans="2:10" ht="12.75" customHeight="1">
      <c r="B17" s="1627" t="s">
        <v>1406</v>
      </c>
      <c r="C17" s="1628"/>
      <c r="D17" s="1092">
        <f aca="true" t="shared" si="4" ref="D17:J17">SUM(D18:D22)</f>
        <v>7</v>
      </c>
      <c r="E17" s="82">
        <f t="shared" si="4"/>
        <v>0</v>
      </c>
      <c r="F17" s="82">
        <f t="shared" si="4"/>
        <v>4</v>
      </c>
      <c r="G17" s="82">
        <f t="shared" si="4"/>
        <v>2</v>
      </c>
      <c r="H17" s="82">
        <f t="shared" si="4"/>
        <v>1</v>
      </c>
      <c r="I17" s="82">
        <f t="shared" si="4"/>
        <v>64</v>
      </c>
      <c r="J17" s="83">
        <f t="shared" si="4"/>
        <v>25</v>
      </c>
    </row>
    <row r="18" spans="2:10" ht="12.75" customHeight="1">
      <c r="B18" s="1093"/>
      <c r="C18" s="93" t="s">
        <v>29</v>
      </c>
      <c r="D18" s="94">
        <f>SUM(E18:H18)</f>
        <v>3</v>
      </c>
      <c r="E18" s="95">
        <v>0</v>
      </c>
      <c r="F18" s="95">
        <v>1</v>
      </c>
      <c r="G18" s="95">
        <v>1</v>
      </c>
      <c r="H18" s="95">
        <v>1</v>
      </c>
      <c r="I18" s="95">
        <v>26</v>
      </c>
      <c r="J18" s="98">
        <v>10</v>
      </c>
    </row>
    <row r="19" spans="2:10" ht="12.75" customHeight="1">
      <c r="B19" s="1093"/>
      <c r="C19" s="93" t="s">
        <v>49</v>
      </c>
      <c r="D19" s="94">
        <f>SUM(E19:H19)</f>
        <v>1</v>
      </c>
      <c r="E19" s="95">
        <v>0</v>
      </c>
      <c r="F19" s="95">
        <v>1</v>
      </c>
      <c r="G19" s="95">
        <v>0</v>
      </c>
      <c r="H19" s="95">
        <v>0</v>
      </c>
      <c r="I19" s="95">
        <v>16</v>
      </c>
      <c r="J19" s="98">
        <v>6</v>
      </c>
    </row>
    <row r="20" spans="2:10" ht="12.75" customHeight="1">
      <c r="B20" s="1093"/>
      <c r="C20" s="93" t="s">
        <v>51</v>
      </c>
      <c r="D20" s="94">
        <f>SUM(E20:H20)</f>
        <v>1</v>
      </c>
      <c r="E20" s="95">
        <v>0</v>
      </c>
      <c r="F20" s="95">
        <v>1</v>
      </c>
      <c r="G20" s="95">
        <v>0</v>
      </c>
      <c r="H20" s="95">
        <v>0</v>
      </c>
      <c r="I20" s="95">
        <v>7</v>
      </c>
      <c r="J20" s="98">
        <v>4</v>
      </c>
    </row>
    <row r="21" spans="2:10" ht="12.75" customHeight="1">
      <c r="B21" s="1093"/>
      <c r="C21" s="93" t="s">
        <v>53</v>
      </c>
      <c r="D21" s="94">
        <f>SUM(E21:H21)</f>
        <v>1</v>
      </c>
      <c r="E21" s="95">
        <v>0</v>
      </c>
      <c r="F21" s="95">
        <v>1</v>
      </c>
      <c r="G21" s="95">
        <v>0</v>
      </c>
      <c r="H21" s="95">
        <v>0</v>
      </c>
      <c r="I21" s="95">
        <v>9</v>
      </c>
      <c r="J21" s="98">
        <v>2</v>
      </c>
    </row>
    <row r="22" spans="2:10" ht="12.75" customHeight="1">
      <c r="B22" s="1093"/>
      <c r="C22" s="93" t="s">
        <v>7</v>
      </c>
      <c r="D22" s="94">
        <f>SUM(E22:H22)</f>
        <v>1</v>
      </c>
      <c r="E22" s="95">
        <v>0</v>
      </c>
      <c r="F22" s="95">
        <v>0</v>
      </c>
      <c r="G22" s="95">
        <v>1</v>
      </c>
      <c r="H22" s="95">
        <v>0</v>
      </c>
      <c r="I22" s="95">
        <v>6</v>
      </c>
      <c r="J22" s="98">
        <v>3</v>
      </c>
    </row>
    <row r="23" spans="2:10" ht="12.75" customHeight="1">
      <c r="B23" s="1627" t="s">
        <v>1412</v>
      </c>
      <c r="C23" s="1628"/>
      <c r="D23" s="1092">
        <f aca="true" t="shared" si="5" ref="D23:J23">SUM(D24:D27)</f>
        <v>3</v>
      </c>
      <c r="E23" s="82">
        <f t="shared" si="5"/>
        <v>0</v>
      </c>
      <c r="F23" s="82">
        <f t="shared" si="5"/>
        <v>1</v>
      </c>
      <c r="G23" s="82">
        <f t="shared" si="5"/>
        <v>0</v>
      </c>
      <c r="H23" s="82">
        <f t="shared" si="5"/>
        <v>2</v>
      </c>
      <c r="I23" s="82">
        <f t="shared" si="5"/>
        <v>53</v>
      </c>
      <c r="J23" s="83">
        <f t="shared" si="5"/>
        <v>17</v>
      </c>
    </row>
    <row r="24" spans="2:10" ht="12.75" customHeight="1">
      <c r="B24" s="1093"/>
      <c r="C24" s="93" t="s">
        <v>32</v>
      </c>
      <c r="D24" s="94">
        <f>SUM(E24:H24)</f>
        <v>0</v>
      </c>
      <c r="E24" s="95">
        <v>0</v>
      </c>
      <c r="F24" s="95">
        <v>0</v>
      </c>
      <c r="G24" s="95">
        <v>0</v>
      </c>
      <c r="H24" s="95">
        <v>0</v>
      </c>
      <c r="I24" s="95">
        <v>18</v>
      </c>
      <c r="J24" s="98">
        <v>4</v>
      </c>
    </row>
    <row r="25" spans="2:10" ht="12.75" customHeight="1">
      <c r="B25" s="1093"/>
      <c r="C25" s="93" t="s">
        <v>880</v>
      </c>
      <c r="D25" s="94">
        <f>SUM(E25:H25)</f>
        <v>1</v>
      </c>
      <c r="E25" s="95">
        <v>0</v>
      </c>
      <c r="F25" s="95">
        <v>1</v>
      </c>
      <c r="G25" s="95">
        <v>0</v>
      </c>
      <c r="H25" s="95">
        <v>0</v>
      </c>
      <c r="I25" s="95">
        <v>21</v>
      </c>
      <c r="J25" s="98">
        <v>7</v>
      </c>
    </row>
    <row r="26" spans="2:10" ht="12.75" customHeight="1">
      <c r="B26" s="1091"/>
      <c r="C26" s="93" t="s">
        <v>41</v>
      </c>
      <c r="D26" s="94">
        <f>SUM(E26:H26)</f>
        <v>1</v>
      </c>
      <c r="E26" s="95">
        <v>0</v>
      </c>
      <c r="F26" s="95">
        <v>0</v>
      </c>
      <c r="G26" s="95">
        <v>0</v>
      </c>
      <c r="H26" s="95">
        <v>1</v>
      </c>
      <c r="I26" s="95">
        <v>10</v>
      </c>
      <c r="J26" s="98">
        <v>5</v>
      </c>
    </row>
    <row r="27" spans="2:10" ht="12.75" customHeight="1">
      <c r="B27" s="1093"/>
      <c r="C27" s="93" t="s">
        <v>8</v>
      </c>
      <c r="D27" s="94">
        <f>SUM(E27:H27)</f>
        <v>1</v>
      </c>
      <c r="E27" s="95">
        <v>0</v>
      </c>
      <c r="F27" s="95">
        <v>0</v>
      </c>
      <c r="G27" s="95">
        <v>0</v>
      </c>
      <c r="H27" s="95">
        <v>1</v>
      </c>
      <c r="I27" s="95">
        <v>4</v>
      </c>
      <c r="J27" s="98">
        <v>1</v>
      </c>
    </row>
    <row r="28" spans="2:10" ht="12.75" customHeight="1">
      <c r="B28" s="1627" t="s">
        <v>1414</v>
      </c>
      <c r="C28" s="1628"/>
      <c r="D28" s="1092">
        <f aca="true" t="shared" si="6" ref="D28:J28">SUM(D29:D36)</f>
        <v>6</v>
      </c>
      <c r="E28" s="82">
        <f t="shared" si="6"/>
        <v>0</v>
      </c>
      <c r="F28" s="82">
        <f t="shared" si="6"/>
        <v>4</v>
      </c>
      <c r="G28" s="82">
        <f t="shared" si="6"/>
        <v>1</v>
      </c>
      <c r="H28" s="82">
        <f t="shared" si="6"/>
        <v>1</v>
      </c>
      <c r="I28" s="82">
        <f t="shared" si="6"/>
        <v>49</v>
      </c>
      <c r="J28" s="83">
        <f t="shared" si="6"/>
        <v>18</v>
      </c>
    </row>
    <row r="29" spans="2:10" ht="12.75" customHeight="1">
      <c r="B29" s="1093"/>
      <c r="C29" s="93" t="s">
        <v>27</v>
      </c>
      <c r="D29" s="94">
        <f aca="true" t="shared" si="7" ref="D29:D36">SUM(E29:H29)</f>
        <v>3</v>
      </c>
      <c r="E29" s="95">
        <v>0</v>
      </c>
      <c r="F29" s="95">
        <v>1</v>
      </c>
      <c r="G29" s="95">
        <v>1</v>
      </c>
      <c r="H29" s="95">
        <v>1</v>
      </c>
      <c r="I29" s="95">
        <v>25</v>
      </c>
      <c r="J29" s="98">
        <v>13</v>
      </c>
    </row>
    <row r="30" spans="2:10" ht="12.75" customHeight="1">
      <c r="B30" s="1093"/>
      <c r="C30" s="93" t="s">
        <v>9</v>
      </c>
      <c r="D30" s="94">
        <f t="shared" si="7"/>
        <v>1</v>
      </c>
      <c r="E30" s="95">
        <v>0</v>
      </c>
      <c r="F30" s="95">
        <v>1</v>
      </c>
      <c r="G30" s="95">
        <v>0</v>
      </c>
      <c r="H30" s="95">
        <v>0</v>
      </c>
      <c r="I30" s="95">
        <v>0</v>
      </c>
      <c r="J30" s="98">
        <v>1</v>
      </c>
    </row>
    <row r="31" spans="2:10" ht="12.75" customHeight="1">
      <c r="B31" s="1093"/>
      <c r="C31" s="93" t="s">
        <v>10</v>
      </c>
      <c r="D31" s="94">
        <f t="shared" si="7"/>
        <v>1</v>
      </c>
      <c r="E31" s="95">
        <v>0</v>
      </c>
      <c r="F31" s="95">
        <v>1</v>
      </c>
      <c r="G31" s="95">
        <v>0</v>
      </c>
      <c r="H31" s="95">
        <v>0</v>
      </c>
      <c r="I31" s="95">
        <v>4</v>
      </c>
      <c r="J31" s="98">
        <v>1</v>
      </c>
    </row>
    <row r="32" spans="2:10" ht="12.75" customHeight="1">
      <c r="B32" s="1093"/>
      <c r="C32" s="93" t="s">
        <v>12</v>
      </c>
      <c r="D32" s="94">
        <f t="shared" si="7"/>
        <v>0</v>
      </c>
      <c r="E32" s="95">
        <v>0</v>
      </c>
      <c r="F32" s="95">
        <v>0</v>
      </c>
      <c r="G32" s="95">
        <v>0</v>
      </c>
      <c r="H32" s="95">
        <v>0</v>
      </c>
      <c r="I32" s="95">
        <v>5</v>
      </c>
      <c r="J32" s="98">
        <v>0</v>
      </c>
    </row>
    <row r="33" spans="2:10" ht="12.75" customHeight="1">
      <c r="B33" s="1093"/>
      <c r="C33" s="93" t="s">
        <v>14</v>
      </c>
      <c r="D33" s="94">
        <f t="shared" si="7"/>
        <v>1</v>
      </c>
      <c r="E33" s="95">
        <v>0</v>
      </c>
      <c r="F33" s="95">
        <v>1</v>
      </c>
      <c r="G33" s="95">
        <v>0</v>
      </c>
      <c r="H33" s="95">
        <v>0</v>
      </c>
      <c r="I33" s="95">
        <v>8</v>
      </c>
      <c r="J33" s="98">
        <v>2</v>
      </c>
    </row>
    <row r="34" spans="2:10" ht="12.75" customHeight="1">
      <c r="B34" s="1093"/>
      <c r="C34" s="93" t="s">
        <v>16</v>
      </c>
      <c r="D34" s="94">
        <f t="shared" si="7"/>
        <v>0</v>
      </c>
      <c r="E34" s="95">
        <v>0</v>
      </c>
      <c r="F34" s="95">
        <v>0</v>
      </c>
      <c r="G34" s="95">
        <v>0</v>
      </c>
      <c r="H34" s="95">
        <v>0</v>
      </c>
      <c r="I34" s="95">
        <v>2</v>
      </c>
      <c r="J34" s="98">
        <v>0</v>
      </c>
    </row>
    <row r="35" spans="2:10" ht="12.75" customHeight="1">
      <c r="B35" s="1091"/>
      <c r="C35" s="93" t="s">
        <v>18</v>
      </c>
      <c r="D35" s="94">
        <f t="shared" si="7"/>
        <v>0</v>
      </c>
      <c r="E35" s="95">
        <v>0</v>
      </c>
      <c r="F35" s="95">
        <v>0</v>
      </c>
      <c r="G35" s="95">
        <v>0</v>
      </c>
      <c r="H35" s="95">
        <v>0</v>
      </c>
      <c r="I35" s="95">
        <v>1</v>
      </c>
      <c r="J35" s="98">
        <v>0</v>
      </c>
    </row>
    <row r="36" spans="2:10" ht="12.75" customHeight="1">
      <c r="B36" s="1093"/>
      <c r="C36" s="93" t="s">
        <v>19</v>
      </c>
      <c r="D36" s="94">
        <f t="shared" si="7"/>
        <v>0</v>
      </c>
      <c r="E36" s="95">
        <v>0</v>
      </c>
      <c r="F36" s="95">
        <v>0</v>
      </c>
      <c r="G36" s="95">
        <v>0</v>
      </c>
      <c r="H36" s="95">
        <v>0</v>
      </c>
      <c r="I36" s="95">
        <v>4</v>
      </c>
      <c r="J36" s="98">
        <v>1</v>
      </c>
    </row>
    <row r="37" spans="2:10" ht="12.75" customHeight="1">
      <c r="B37" s="1627" t="s">
        <v>1415</v>
      </c>
      <c r="C37" s="1628"/>
      <c r="D37" s="1092">
        <f aca="true" t="shared" si="8" ref="D37:J37">SUM(D38:D39)</f>
        <v>5</v>
      </c>
      <c r="E37" s="82">
        <f t="shared" si="8"/>
        <v>1</v>
      </c>
      <c r="F37" s="82">
        <f t="shared" si="8"/>
        <v>2</v>
      </c>
      <c r="G37" s="82">
        <f t="shared" si="8"/>
        <v>2</v>
      </c>
      <c r="H37" s="82">
        <f t="shared" si="8"/>
        <v>0</v>
      </c>
      <c r="I37" s="82">
        <f t="shared" si="8"/>
        <v>74</v>
      </c>
      <c r="J37" s="83">
        <f t="shared" si="8"/>
        <v>29</v>
      </c>
    </row>
    <row r="38" spans="2:10" ht="12.75" customHeight="1">
      <c r="B38" s="1093"/>
      <c r="C38" s="93" t="s">
        <v>21</v>
      </c>
      <c r="D38" s="94">
        <f>SUM(E38:H38)</f>
        <v>4</v>
      </c>
      <c r="E38" s="95">
        <v>1</v>
      </c>
      <c r="F38" s="95">
        <v>1</v>
      </c>
      <c r="G38" s="95">
        <v>2</v>
      </c>
      <c r="H38" s="95">
        <v>0</v>
      </c>
      <c r="I38" s="95">
        <v>64</v>
      </c>
      <c r="J38" s="98">
        <v>25</v>
      </c>
    </row>
    <row r="39" spans="2:10" ht="12.75" customHeight="1">
      <c r="B39" s="1093"/>
      <c r="C39" s="93" t="s">
        <v>24</v>
      </c>
      <c r="D39" s="94">
        <f>SUM(E39:H39)</f>
        <v>1</v>
      </c>
      <c r="E39" s="95">
        <v>0</v>
      </c>
      <c r="F39" s="95">
        <v>1</v>
      </c>
      <c r="G39" s="95">
        <v>0</v>
      </c>
      <c r="H39" s="95">
        <v>0</v>
      </c>
      <c r="I39" s="95">
        <v>10</v>
      </c>
      <c r="J39" s="98">
        <v>4</v>
      </c>
    </row>
    <row r="40" spans="2:10" ht="12.75" customHeight="1">
      <c r="B40" s="1627" t="s">
        <v>1417</v>
      </c>
      <c r="C40" s="1628"/>
      <c r="D40" s="1092">
        <f aca="true" t="shared" si="9" ref="D40:J40">SUM(D41:D44)</f>
        <v>3</v>
      </c>
      <c r="E40" s="82">
        <f t="shared" si="9"/>
        <v>0</v>
      </c>
      <c r="F40" s="82">
        <f t="shared" si="9"/>
        <v>3</v>
      </c>
      <c r="G40" s="82">
        <f t="shared" si="9"/>
        <v>0</v>
      </c>
      <c r="H40" s="82">
        <f t="shared" si="9"/>
        <v>0</v>
      </c>
      <c r="I40" s="82">
        <f t="shared" si="9"/>
        <v>43</v>
      </c>
      <c r="J40" s="83">
        <f t="shared" si="9"/>
        <v>18</v>
      </c>
    </row>
    <row r="41" spans="2:10" ht="12.75" customHeight="1">
      <c r="B41" s="1093"/>
      <c r="C41" s="93" t="s">
        <v>35</v>
      </c>
      <c r="D41" s="94">
        <f>SUM(E41:H41)</f>
        <v>1</v>
      </c>
      <c r="E41" s="95">
        <v>0</v>
      </c>
      <c r="F41" s="95">
        <v>1</v>
      </c>
      <c r="G41" s="95">
        <v>0</v>
      </c>
      <c r="H41" s="95">
        <v>0</v>
      </c>
      <c r="I41" s="95">
        <v>24</v>
      </c>
      <c r="J41" s="98">
        <v>10</v>
      </c>
    </row>
    <row r="42" spans="2:10" ht="12.75" customHeight="1">
      <c r="B42" s="1091"/>
      <c r="C42" s="93" t="s">
        <v>26</v>
      </c>
      <c r="D42" s="94">
        <f>SUM(E42:H42)</f>
        <v>1</v>
      </c>
      <c r="E42" s="95">
        <v>0</v>
      </c>
      <c r="F42" s="95">
        <v>1</v>
      </c>
      <c r="G42" s="95">
        <v>0</v>
      </c>
      <c r="H42" s="95">
        <v>0</v>
      </c>
      <c r="I42" s="95">
        <v>7</v>
      </c>
      <c r="J42" s="98">
        <v>2</v>
      </c>
    </row>
    <row r="43" spans="2:10" ht="12.75" customHeight="1">
      <c r="B43" s="1093"/>
      <c r="C43" s="93" t="s">
        <v>28</v>
      </c>
      <c r="D43" s="94">
        <f>SUM(E43:H43)</f>
        <v>1</v>
      </c>
      <c r="E43" s="95">
        <v>0</v>
      </c>
      <c r="F43" s="95">
        <v>1</v>
      </c>
      <c r="G43" s="95">
        <v>0</v>
      </c>
      <c r="H43" s="95">
        <v>0</v>
      </c>
      <c r="I43" s="95">
        <v>7</v>
      </c>
      <c r="J43" s="98">
        <v>4</v>
      </c>
    </row>
    <row r="44" spans="2:10" ht="12.75" customHeight="1">
      <c r="B44" s="1093"/>
      <c r="C44" s="93" t="s">
        <v>30</v>
      </c>
      <c r="D44" s="94">
        <f>SUM(E44:H44)</f>
        <v>0</v>
      </c>
      <c r="E44" s="95">
        <v>0</v>
      </c>
      <c r="F44" s="95">
        <v>0</v>
      </c>
      <c r="G44" s="95">
        <v>0</v>
      </c>
      <c r="H44" s="95">
        <v>0</v>
      </c>
      <c r="I44" s="95">
        <v>5</v>
      </c>
      <c r="J44" s="98">
        <v>2</v>
      </c>
    </row>
    <row r="45" spans="2:10" ht="12.75" customHeight="1">
      <c r="B45" s="1627" t="s">
        <v>1416</v>
      </c>
      <c r="C45" s="1629"/>
      <c r="D45" s="1092">
        <f aca="true" t="shared" si="10" ref="D45:J45">SUM(D46:D47)</f>
        <v>2</v>
      </c>
      <c r="E45" s="82">
        <f t="shared" si="10"/>
        <v>0</v>
      </c>
      <c r="F45" s="82">
        <f t="shared" si="10"/>
        <v>2</v>
      </c>
      <c r="G45" s="82">
        <f t="shared" si="10"/>
        <v>0</v>
      </c>
      <c r="H45" s="82">
        <f t="shared" si="10"/>
        <v>0</v>
      </c>
      <c r="I45" s="82">
        <f t="shared" si="10"/>
        <v>48</v>
      </c>
      <c r="J45" s="83">
        <f t="shared" si="10"/>
        <v>15</v>
      </c>
    </row>
    <row r="46" spans="2:10" ht="12.75" customHeight="1">
      <c r="B46" s="1093"/>
      <c r="C46" s="93" t="s">
        <v>43</v>
      </c>
      <c r="D46" s="94">
        <f>SUM(E46:H46)</f>
        <v>1</v>
      </c>
      <c r="E46" s="95">
        <v>0</v>
      </c>
      <c r="F46" s="95">
        <v>1</v>
      </c>
      <c r="G46" s="95">
        <v>0</v>
      </c>
      <c r="H46" s="95">
        <v>0</v>
      </c>
      <c r="I46" s="95">
        <v>34</v>
      </c>
      <c r="J46" s="98">
        <v>10</v>
      </c>
    </row>
    <row r="47" spans="2:10" ht="12.75" customHeight="1">
      <c r="B47" s="1093"/>
      <c r="C47" s="93" t="s">
        <v>22</v>
      </c>
      <c r="D47" s="94">
        <f>SUM(E47:H47)</f>
        <v>1</v>
      </c>
      <c r="E47" s="95">
        <v>0</v>
      </c>
      <c r="F47" s="95">
        <v>1</v>
      </c>
      <c r="G47" s="95">
        <v>0</v>
      </c>
      <c r="H47" s="95">
        <v>0</v>
      </c>
      <c r="I47" s="95">
        <v>14</v>
      </c>
      <c r="J47" s="98">
        <v>5</v>
      </c>
    </row>
    <row r="48" spans="2:10" ht="12.75" customHeight="1">
      <c r="B48" s="1627" t="s">
        <v>881</v>
      </c>
      <c r="C48" s="1628"/>
      <c r="D48" s="1092">
        <f aca="true" t="shared" si="11" ref="D48:J48">SUM(D49:D55)</f>
        <v>7</v>
      </c>
      <c r="E48" s="82">
        <f t="shared" si="11"/>
        <v>1</v>
      </c>
      <c r="F48" s="82">
        <f t="shared" si="11"/>
        <v>2</v>
      </c>
      <c r="G48" s="82">
        <f t="shared" si="11"/>
        <v>4</v>
      </c>
      <c r="H48" s="82">
        <f t="shared" si="11"/>
        <v>0</v>
      </c>
      <c r="I48" s="82">
        <f t="shared" si="11"/>
        <v>113</v>
      </c>
      <c r="J48" s="83">
        <f t="shared" si="11"/>
        <v>36</v>
      </c>
    </row>
    <row r="49" spans="2:10" ht="12.75" customHeight="1">
      <c r="B49" s="1093"/>
      <c r="C49" s="93" t="s">
        <v>23</v>
      </c>
      <c r="D49" s="94">
        <f aca="true" t="shared" si="12" ref="D49:D55">SUM(E49:H49)</f>
        <v>7</v>
      </c>
      <c r="E49" s="95">
        <v>1</v>
      </c>
      <c r="F49" s="95">
        <v>2</v>
      </c>
      <c r="G49" s="95">
        <v>4</v>
      </c>
      <c r="H49" s="95">
        <v>0</v>
      </c>
      <c r="I49" s="95">
        <v>83</v>
      </c>
      <c r="J49" s="98">
        <v>25</v>
      </c>
    </row>
    <row r="50" spans="2:10" ht="12.75" customHeight="1">
      <c r="B50" s="1093"/>
      <c r="C50" s="93" t="s">
        <v>36</v>
      </c>
      <c r="D50" s="94">
        <f t="shared" si="12"/>
        <v>0</v>
      </c>
      <c r="E50" s="95">
        <v>0</v>
      </c>
      <c r="F50" s="95">
        <v>0</v>
      </c>
      <c r="G50" s="95">
        <v>0</v>
      </c>
      <c r="H50" s="95">
        <v>0</v>
      </c>
      <c r="I50" s="95">
        <v>7</v>
      </c>
      <c r="J50" s="98">
        <v>2</v>
      </c>
    </row>
    <row r="51" spans="2:10" ht="12.75" customHeight="1">
      <c r="B51" s="1093"/>
      <c r="C51" s="93" t="s">
        <v>38</v>
      </c>
      <c r="D51" s="94">
        <f t="shared" si="12"/>
        <v>0</v>
      </c>
      <c r="E51" s="95">
        <v>0</v>
      </c>
      <c r="F51" s="95">
        <v>0</v>
      </c>
      <c r="G51" s="95">
        <v>0</v>
      </c>
      <c r="H51" s="95">
        <v>0</v>
      </c>
      <c r="I51" s="95">
        <v>4</v>
      </c>
      <c r="J51" s="98">
        <v>2</v>
      </c>
    </row>
    <row r="52" spans="2:10" ht="12.75" customHeight="1">
      <c r="B52" s="1093"/>
      <c r="C52" s="93" t="s">
        <v>40</v>
      </c>
      <c r="D52" s="94">
        <f t="shared" si="12"/>
        <v>0</v>
      </c>
      <c r="E52" s="95">
        <v>0</v>
      </c>
      <c r="F52" s="95">
        <v>0</v>
      </c>
      <c r="G52" s="95">
        <v>0</v>
      </c>
      <c r="H52" s="95">
        <v>0</v>
      </c>
      <c r="I52" s="95">
        <v>4</v>
      </c>
      <c r="J52" s="98">
        <v>2</v>
      </c>
    </row>
    <row r="53" spans="2:10" ht="12.75" customHeight="1">
      <c r="B53" s="1093"/>
      <c r="C53" s="93" t="s">
        <v>42</v>
      </c>
      <c r="D53" s="94">
        <f t="shared" si="12"/>
        <v>0</v>
      </c>
      <c r="E53" s="95">
        <v>0</v>
      </c>
      <c r="F53" s="95">
        <v>0</v>
      </c>
      <c r="G53" s="95">
        <v>0</v>
      </c>
      <c r="H53" s="95">
        <v>0</v>
      </c>
      <c r="I53" s="95">
        <v>2</v>
      </c>
      <c r="J53" s="98">
        <v>2</v>
      </c>
    </row>
    <row r="54" spans="2:10" ht="12.75" customHeight="1">
      <c r="B54" s="1093"/>
      <c r="C54" s="93" t="s">
        <v>44</v>
      </c>
      <c r="D54" s="94">
        <f t="shared" si="12"/>
        <v>0</v>
      </c>
      <c r="E54" s="95">
        <v>0</v>
      </c>
      <c r="F54" s="95">
        <v>0</v>
      </c>
      <c r="G54" s="95">
        <v>0</v>
      </c>
      <c r="H54" s="95">
        <v>0</v>
      </c>
      <c r="I54" s="95">
        <v>5</v>
      </c>
      <c r="J54" s="98">
        <v>1</v>
      </c>
    </row>
    <row r="55" spans="2:10" ht="12.75" customHeight="1">
      <c r="B55" s="1093"/>
      <c r="C55" s="93" t="s">
        <v>46</v>
      </c>
      <c r="D55" s="94">
        <f t="shared" si="12"/>
        <v>0</v>
      </c>
      <c r="E55" s="95">
        <v>0</v>
      </c>
      <c r="F55" s="95">
        <v>0</v>
      </c>
      <c r="G55" s="95">
        <v>0</v>
      </c>
      <c r="H55" s="95">
        <v>0</v>
      </c>
      <c r="I55" s="95">
        <v>8</v>
      </c>
      <c r="J55" s="98">
        <v>2</v>
      </c>
    </row>
    <row r="56" spans="2:10" ht="12.75" customHeight="1">
      <c r="B56" s="1627" t="s">
        <v>1419</v>
      </c>
      <c r="C56" s="1628"/>
      <c r="D56" s="1092">
        <f aca="true" t="shared" si="13" ref="D56:J56">SUM(D57:D63)</f>
        <v>6</v>
      </c>
      <c r="E56" s="82">
        <f t="shared" si="13"/>
        <v>0</v>
      </c>
      <c r="F56" s="82">
        <f t="shared" si="13"/>
        <v>2</v>
      </c>
      <c r="G56" s="82">
        <f t="shared" si="13"/>
        <v>3</v>
      </c>
      <c r="H56" s="82">
        <f t="shared" si="13"/>
        <v>1</v>
      </c>
      <c r="I56" s="82">
        <f t="shared" si="13"/>
        <v>112</v>
      </c>
      <c r="J56" s="83">
        <f t="shared" si="13"/>
        <v>44</v>
      </c>
    </row>
    <row r="57" spans="2:10" ht="12.75" customHeight="1">
      <c r="B57" s="1093"/>
      <c r="C57" s="93" t="s">
        <v>25</v>
      </c>
      <c r="D57" s="94">
        <f aca="true" t="shared" si="14" ref="D57:D63">SUM(E57:H57)</f>
        <v>4</v>
      </c>
      <c r="E57" s="95">
        <v>0</v>
      </c>
      <c r="F57" s="95">
        <v>1</v>
      </c>
      <c r="G57" s="95">
        <v>3</v>
      </c>
      <c r="H57" s="95">
        <v>0</v>
      </c>
      <c r="I57" s="95">
        <v>85</v>
      </c>
      <c r="J57" s="98">
        <v>27</v>
      </c>
    </row>
    <row r="58" spans="2:10" ht="12.75" customHeight="1">
      <c r="B58" s="1093"/>
      <c r="C58" s="93" t="s">
        <v>33</v>
      </c>
      <c r="D58" s="94">
        <f t="shared" si="14"/>
        <v>0</v>
      </c>
      <c r="E58" s="95">
        <v>0</v>
      </c>
      <c r="F58" s="95">
        <v>0</v>
      </c>
      <c r="G58" s="95">
        <v>0</v>
      </c>
      <c r="H58" s="95">
        <v>0</v>
      </c>
      <c r="I58" s="95">
        <v>5</v>
      </c>
      <c r="J58" s="98">
        <v>4</v>
      </c>
    </row>
    <row r="59" spans="2:10" ht="12.75" customHeight="1">
      <c r="B59" s="1093"/>
      <c r="C59" s="93" t="s">
        <v>34</v>
      </c>
      <c r="D59" s="94">
        <f t="shared" si="14"/>
        <v>0</v>
      </c>
      <c r="E59" s="95">
        <v>0</v>
      </c>
      <c r="F59" s="95">
        <v>0</v>
      </c>
      <c r="G59" s="95">
        <v>0</v>
      </c>
      <c r="H59" s="95">
        <v>0</v>
      </c>
      <c r="I59" s="95">
        <v>5</v>
      </c>
      <c r="J59" s="98">
        <v>4</v>
      </c>
    </row>
    <row r="60" spans="2:10" ht="12.75" customHeight="1">
      <c r="B60" s="1093"/>
      <c r="C60" s="93" t="s">
        <v>48</v>
      </c>
      <c r="D60" s="94">
        <f t="shared" si="14"/>
        <v>1</v>
      </c>
      <c r="E60" s="95">
        <v>0</v>
      </c>
      <c r="F60" s="95">
        <v>0</v>
      </c>
      <c r="G60" s="95">
        <v>0</v>
      </c>
      <c r="H60" s="95">
        <v>1</v>
      </c>
      <c r="I60" s="95">
        <v>8</v>
      </c>
      <c r="J60" s="98">
        <v>4</v>
      </c>
    </row>
    <row r="61" spans="2:10" ht="12.75" customHeight="1">
      <c r="B61" s="1093"/>
      <c r="C61" s="93" t="s">
        <v>50</v>
      </c>
      <c r="D61" s="94">
        <f t="shared" si="14"/>
        <v>1</v>
      </c>
      <c r="E61" s="95">
        <v>0</v>
      </c>
      <c r="F61" s="95">
        <v>1</v>
      </c>
      <c r="G61" s="95">
        <v>0</v>
      </c>
      <c r="H61" s="95">
        <v>0</v>
      </c>
      <c r="I61" s="95">
        <v>3</v>
      </c>
      <c r="J61" s="98">
        <v>2</v>
      </c>
    </row>
    <row r="62" spans="2:10" ht="12">
      <c r="B62" s="1093"/>
      <c r="C62" s="93" t="s">
        <v>52</v>
      </c>
      <c r="D62" s="94">
        <f t="shared" si="14"/>
        <v>0</v>
      </c>
      <c r="E62" s="95">
        <v>0</v>
      </c>
      <c r="F62" s="95">
        <v>0</v>
      </c>
      <c r="G62" s="95">
        <v>0</v>
      </c>
      <c r="H62" s="95">
        <v>0</v>
      </c>
      <c r="I62" s="95">
        <v>3</v>
      </c>
      <c r="J62" s="98">
        <v>2</v>
      </c>
    </row>
    <row r="63" spans="2:10" ht="12.75" customHeight="1">
      <c r="B63" s="116"/>
      <c r="C63" s="100" t="s">
        <v>54</v>
      </c>
      <c r="D63" s="101">
        <f t="shared" si="14"/>
        <v>0</v>
      </c>
      <c r="E63" s="103">
        <v>0</v>
      </c>
      <c r="F63" s="103">
        <v>0</v>
      </c>
      <c r="G63" s="103">
        <v>0</v>
      </c>
      <c r="H63" s="103">
        <v>0</v>
      </c>
      <c r="I63" s="103">
        <v>3</v>
      </c>
      <c r="J63" s="104">
        <v>1</v>
      </c>
    </row>
    <row r="64" ht="12">
      <c r="B64" s="1012" t="s">
        <v>882</v>
      </c>
    </row>
  </sheetData>
  <mergeCells count="17">
    <mergeCell ref="B11:C11"/>
    <mergeCell ref="B6:C6"/>
    <mergeCell ref="J3:J4"/>
    <mergeCell ref="B8:C8"/>
    <mergeCell ref="B9:C9"/>
    <mergeCell ref="B3:C4"/>
    <mergeCell ref="B5:C5"/>
    <mergeCell ref="D3:H3"/>
    <mergeCell ref="I3:I4"/>
    <mergeCell ref="B17:C17"/>
    <mergeCell ref="B23:C23"/>
    <mergeCell ref="B28:C28"/>
    <mergeCell ref="B37:C37"/>
    <mergeCell ref="B40:C40"/>
    <mergeCell ref="B45:C45"/>
    <mergeCell ref="B48:C48"/>
    <mergeCell ref="B56:C5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M71"/>
  <sheetViews>
    <sheetView workbookViewId="0" topLeftCell="A1">
      <selection activeCell="A1" sqref="A1"/>
    </sheetView>
  </sheetViews>
  <sheetFormatPr defaultColWidth="9.00390625" defaultRowHeight="13.5"/>
  <cols>
    <col min="1" max="1" width="2.625" style="108" customWidth="1"/>
    <col min="2" max="2" width="4.375" style="108" customWidth="1"/>
    <col min="3" max="3" width="3.125" style="108" customWidth="1"/>
    <col min="4" max="4" width="22.25390625" style="108" customWidth="1"/>
    <col min="5" max="7" width="8.125" style="108" customWidth="1"/>
    <col min="8" max="8" width="9.00390625" style="108" bestFit="1" customWidth="1"/>
    <col min="9" max="13" width="8.125" style="108" customWidth="1"/>
    <col min="14" max="16384" width="9.00390625" style="108" customWidth="1"/>
  </cols>
  <sheetData>
    <row r="2" ht="14.25">
      <c r="B2" s="1094" t="s">
        <v>934</v>
      </c>
    </row>
    <row r="3" spans="3:13" ht="12.75" thickBot="1">
      <c r="C3" s="1095"/>
      <c r="D3" s="137"/>
      <c r="E3" s="137"/>
      <c r="F3" s="137"/>
      <c r="G3" s="137"/>
      <c r="H3" s="137"/>
      <c r="I3" s="137"/>
      <c r="J3" s="137"/>
      <c r="K3" s="137"/>
      <c r="L3" s="137"/>
      <c r="M3" s="922" t="s">
        <v>899</v>
      </c>
    </row>
    <row r="4" spans="2:13" s="1012" customFormat="1" ht="15" customHeight="1" thickTop="1">
      <c r="B4" s="1647" t="s">
        <v>900</v>
      </c>
      <c r="C4" s="1648"/>
      <c r="D4" s="1649"/>
      <c r="E4" s="1642" t="s">
        <v>901</v>
      </c>
      <c r="F4" s="1650"/>
      <c r="G4" s="1651"/>
      <c r="H4" s="1642" t="s">
        <v>902</v>
      </c>
      <c r="I4" s="1650"/>
      <c r="J4" s="1651"/>
      <c r="K4" s="1642" t="s">
        <v>903</v>
      </c>
      <c r="L4" s="1643"/>
      <c r="M4" s="1644"/>
    </row>
    <row r="5" spans="2:13" s="1012" customFormat="1" ht="15" customHeight="1">
      <c r="B5" s="1475" t="s">
        <v>904</v>
      </c>
      <c r="C5" s="1652"/>
      <c r="D5" s="1653"/>
      <c r="E5" s="119" t="s">
        <v>905</v>
      </c>
      <c r="F5" s="119" t="s">
        <v>884</v>
      </c>
      <c r="G5" s="119" t="s">
        <v>885</v>
      </c>
      <c r="H5" s="119" t="s">
        <v>886</v>
      </c>
      <c r="I5" s="119" t="s">
        <v>884</v>
      </c>
      <c r="J5" s="119" t="s">
        <v>885</v>
      </c>
      <c r="K5" s="119" t="s">
        <v>886</v>
      </c>
      <c r="L5" s="119" t="s">
        <v>884</v>
      </c>
      <c r="M5" s="119" t="s">
        <v>885</v>
      </c>
    </row>
    <row r="6" spans="2:13" s="1012" customFormat="1" ht="7.5" customHeight="1">
      <c r="B6" s="1096"/>
      <c r="C6" s="1097"/>
      <c r="D6" s="963"/>
      <c r="E6" s="739"/>
      <c r="F6" s="1097"/>
      <c r="G6" s="1097"/>
      <c r="H6" s="1097"/>
      <c r="I6" s="1097"/>
      <c r="J6" s="1097"/>
      <c r="K6" s="1097"/>
      <c r="L6" s="1097"/>
      <c r="M6" s="1098"/>
    </row>
    <row r="7" spans="2:13" s="1012" customFormat="1" ht="15" customHeight="1">
      <c r="B7" s="1654" t="s">
        <v>906</v>
      </c>
      <c r="C7" s="1655"/>
      <c r="D7" s="1656"/>
      <c r="E7" s="136">
        <f aca="true" t="shared" si="0" ref="E7:G8">H7+K7</f>
        <v>184021</v>
      </c>
      <c r="F7" s="136">
        <f t="shared" si="0"/>
        <v>220960</v>
      </c>
      <c r="G7" s="136">
        <f t="shared" si="0"/>
        <v>127157</v>
      </c>
      <c r="H7" s="136">
        <v>140642</v>
      </c>
      <c r="I7" s="136">
        <v>168222</v>
      </c>
      <c r="J7" s="136">
        <v>98066</v>
      </c>
      <c r="K7" s="136">
        <v>43379</v>
      </c>
      <c r="L7" s="136">
        <v>52738</v>
      </c>
      <c r="M7" s="1100">
        <v>29091</v>
      </c>
    </row>
    <row r="8" spans="2:13" s="1012" customFormat="1" ht="15" customHeight="1">
      <c r="B8" s="1091"/>
      <c r="C8" s="739"/>
      <c r="D8" s="1101">
        <v>54</v>
      </c>
      <c r="E8" s="136">
        <f t="shared" si="0"/>
        <v>188122</v>
      </c>
      <c r="F8" s="136">
        <f t="shared" si="0"/>
        <v>228197</v>
      </c>
      <c r="G8" s="136">
        <f t="shared" si="0"/>
        <v>127966</v>
      </c>
      <c r="H8" s="136">
        <v>144115</v>
      </c>
      <c r="I8" s="136">
        <v>173572</v>
      </c>
      <c r="J8" s="136">
        <v>99766</v>
      </c>
      <c r="K8" s="136">
        <v>44007</v>
      </c>
      <c r="L8" s="136">
        <v>54625</v>
      </c>
      <c r="M8" s="1100">
        <v>28200</v>
      </c>
    </row>
    <row r="9" spans="2:13" s="1012" customFormat="1" ht="15" customHeight="1">
      <c r="B9" s="1091"/>
      <c r="C9" s="739"/>
      <c r="D9" s="1102"/>
      <c r="E9" s="136"/>
      <c r="F9" s="136"/>
      <c r="G9" s="136"/>
      <c r="H9" s="136"/>
      <c r="I9" s="136"/>
      <c r="J9" s="136"/>
      <c r="K9" s="136"/>
      <c r="L9" s="136"/>
      <c r="M9" s="1100"/>
    </row>
    <row r="10" spans="2:13" s="1039" customFormat="1" ht="15" customHeight="1">
      <c r="B10" s="126"/>
      <c r="C10" s="133"/>
      <c r="D10" s="1103">
        <v>55</v>
      </c>
      <c r="E10" s="126">
        <f aca="true" t="shared" si="1" ref="E10:K10">SUM(E12:E23)/12</f>
        <v>200998.25</v>
      </c>
      <c r="F10" s="127">
        <f t="shared" si="1"/>
        <v>244512.41666666666</v>
      </c>
      <c r="G10" s="127">
        <f t="shared" si="1"/>
        <v>135133</v>
      </c>
      <c r="H10" s="127">
        <f t="shared" si="1"/>
        <v>151870.91666666666</v>
      </c>
      <c r="I10" s="127">
        <f t="shared" si="1"/>
        <v>184680.75</v>
      </c>
      <c r="J10" s="127">
        <f t="shared" si="1"/>
        <v>103719.91666666667</v>
      </c>
      <c r="K10" s="127">
        <f t="shared" si="1"/>
        <v>49127.333333333336</v>
      </c>
      <c r="L10" s="127">
        <v>61329</v>
      </c>
      <c r="M10" s="1034">
        <f>SUM(M12:M23)/12</f>
        <v>31413.083333333332</v>
      </c>
    </row>
    <row r="11" spans="2:13" s="1012" customFormat="1" ht="15" customHeight="1">
      <c r="B11" s="1091"/>
      <c r="C11" s="1104"/>
      <c r="D11" s="1105"/>
      <c r="E11" s="136"/>
      <c r="F11" s="136"/>
      <c r="G11" s="136"/>
      <c r="H11" s="97"/>
      <c r="I11" s="97"/>
      <c r="J11" s="97"/>
      <c r="K11" s="97"/>
      <c r="L11" s="97"/>
      <c r="M11" s="89"/>
    </row>
    <row r="12" spans="2:13" s="1012" customFormat="1" ht="15" customHeight="1">
      <c r="B12" s="1091"/>
      <c r="C12" s="739"/>
      <c r="D12" s="1100" t="s">
        <v>907</v>
      </c>
      <c r="E12" s="136">
        <f aca="true" t="shared" si="2" ref="E12:E22">H12+K12</f>
        <v>155820</v>
      </c>
      <c r="F12" s="136">
        <f aca="true" t="shared" si="3" ref="F12:F22">I12+L12</f>
        <v>190107</v>
      </c>
      <c r="G12" s="136">
        <f aca="true" t="shared" si="4" ref="G12:G22">J12+M12</f>
        <v>104516</v>
      </c>
      <c r="H12" s="97">
        <v>145587</v>
      </c>
      <c r="I12" s="97">
        <v>176750</v>
      </c>
      <c r="J12" s="97">
        <v>98957</v>
      </c>
      <c r="K12" s="97">
        <v>10233</v>
      </c>
      <c r="L12" s="97">
        <v>13357</v>
      </c>
      <c r="M12" s="89">
        <v>5559</v>
      </c>
    </row>
    <row r="13" spans="2:13" s="1012" customFormat="1" ht="15" customHeight="1">
      <c r="B13" s="1091"/>
      <c r="C13" s="739"/>
      <c r="D13" s="1106" t="s">
        <v>908</v>
      </c>
      <c r="E13" s="136">
        <f t="shared" si="2"/>
        <v>149846</v>
      </c>
      <c r="F13" s="136">
        <f t="shared" si="3"/>
        <v>182003</v>
      </c>
      <c r="G13" s="136">
        <f t="shared" si="4"/>
        <v>101679</v>
      </c>
      <c r="H13" s="97">
        <v>148641</v>
      </c>
      <c r="I13" s="97">
        <v>180109</v>
      </c>
      <c r="J13" s="97">
        <v>101506</v>
      </c>
      <c r="K13" s="97">
        <v>1205</v>
      </c>
      <c r="L13" s="97">
        <v>1894</v>
      </c>
      <c r="M13" s="89">
        <v>173</v>
      </c>
    </row>
    <row r="14" spans="2:13" s="1012" customFormat="1" ht="15" customHeight="1">
      <c r="B14" s="1091"/>
      <c r="C14" s="739"/>
      <c r="D14" s="1106" t="s">
        <v>887</v>
      </c>
      <c r="E14" s="136">
        <f t="shared" si="2"/>
        <v>176245</v>
      </c>
      <c r="F14" s="136">
        <f t="shared" si="3"/>
        <v>214218</v>
      </c>
      <c r="G14" s="136">
        <f t="shared" si="4"/>
        <v>119214</v>
      </c>
      <c r="H14" s="97">
        <v>148936</v>
      </c>
      <c r="I14" s="97">
        <v>180557</v>
      </c>
      <c r="J14" s="97">
        <v>101445</v>
      </c>
      <c r="K14" s="97">
        <v>27309</v>
      </c>
      <c r="L14" s="97">
        <v>33661</v>
      </c>
      <c r="M14" s="89">
        <v>17769</v>
      </c>
    </row>
    <row r="15" spans="2:13" s="1012" customFormat="1" ht="15" customHeight="1">
      <c r="B15" s="1091"/>
      <c r="C15" s="739"/>
      <c r="D15" s="1106" t="s">
        <v>888</v>
      </c>
      <c r="E15" s="136">
        <f t="shared" si="2"/>
        <v>154755</v>
      </c>
      <c r="F15" s="136">
        <f t="shared" si="3"/>
        <v>187718</v>
      </c>
      <c r="G15" s="136">
        <f t="shared" si="4"/>
        <v>105520</v>
      </c>
      <c r="H15" s="97">
        <v>151913</v>
      </c>
      <c r="I15" s="97">
        <v>183658</v>
      </c>
      <c r="J15" s="97">
        <v>104498</v>
      </c>
      <c r="K15" s="97">
        <v>2842</v>
      </c>
      <c r="L15" s="97">
        <v>4060</v>
      </c>
      <c r="M15" s="89">
        <v>1022</v>
      </c>
    </row>
    <row r="16" spans="2:13" s="1012" customFormat="1" ht="15" customHeight="1">
      <c r="B16" s="1091"/>
      <c r="C16" s="739"/>
      <c r="D16" s="1106" t="s">
        <v>889</v>
      </c>
      <c r="E16" s="136">
        <f t="shared" si="2"/>
        <v>153312</v>
      </c>
      <c r="F16" s="136">
        <f t="shared" si="3"/>
        <v>186140</v>
      </c>
      <c r="G16" s="136">
        <f t="shared" si="4"/>
        <v>105049</v>
      </c>
      <c r="H16" s="97">
        <v>149567</v>
      </c>
      <c r="I16" s="97">
        <v>181525</v>
      </c>
      <c r="J16" s="97">
        <v>102583</v>
      </c>
      <c r="K16" s="97">
        <v>3745</v>
      </c>
      <c r="L16" s="97">
        <v>4615</v>
      </c>
      <c r="M16" s="89">
        <v>2466</v>
      </c>
    </row>
    <row r="17" spans="2:13" s="1012" customFormat="1" ht="15" customHeight="1">
      <c r="B17" s="1091"/>
      <c r="C17" s="739"/>
      <c r="D17" s="1106" t="s">
        <v>890</v>
      </c>
      <c r="E17" s="136">
        <f t="shared" si="2"/>
        <v>266166</v>
      </c>
      <c r="F17" s="136">
        <f t="shared" si="3"/>
        <v>326293</v>
      </c>
      <c r="G17" s="136">
        <f t="shared" si="4"/>
        <v>177950</v>
      </c>
      <c r="H17" s="97">
        <v>154761</v>
      </c>
      <c r="I17" s="97">
        <v>187572</v>
      </c>
      <c r="J17" s="97">
        <v>106622</v>
      </c>
      <c r="K17" s="97">
        <v>111405</v>
      </c>
      <c r="L17" s="97">
        <v>138721</v>
      </c>
      <c r="M17" s="89">
        <v>71328</v>
      </c>
    </row>
    <row r="18" spans="2:13" s="1012" customFormat="1" ht="15" customHeight="1">
      <c r="B18" s="1091"/>
      <c r="C18" s="739"/>
      <c r="D18" s="1106" t="s">
        <v>891</v>
      </c>
      <c r="E18" s="136">
        <f t="shared" si="2"/>
        <v>236611</v>
      </c>
      <c r="F18" s="136">
        <f t="shared" si="3"/>
        <v>289741</v>
      </c>
      <c r="G18" s="136">
        <f t="shared" si="4"/>
        <v>158674</v>
      </c>
      <c r="H18" s="97">
        <v>154683</v>
      </c>
      <c r="I18" s="97">
        <v>187645</v>
      </c>
      <c r="J18" s="97">
        <v>106330</v>
      </c>
      <c r="K18" s="97">
        <v>81928</v>
      </c>
      <c r="L18" s="97">
        <v>102096</v>
      </c>
      <c r="M18" s="89">
        <v>52344</v>
      </c>
    </row>
    <row r="19" spans="2:13" s="1012" customFormat="1" ht="15" customHeight="1">
      <c r="B19" s="1091"/>
      <c r="C19" s="739"/>
      <c r="D19" s="1106" t="s">
        <v>892</v>
      </c>
      <c r="E19" s="136">
        <f t="shared" si="2"/>
        <v>203256</v>
      </c>
      <c r="F19" s="136">
        <f t="shared" si="3"/>
        <v>250748</v>
      </c>
      <c r="G19" s="136">
        <f t="shared" si="4"/>
        <v>133970</v>
      </c>
      <c r="H19" s="97">
        <v>151739</v>
      </c>
      <c r="I19" s="97">
        <v>185552</v>
      </c>
      <c r="J19" s="97">
        <v>102409</v>
      </c>
      <c r="K19" s="97">
        <v>51517</v>
      </c>
      <c r="L19" s="97">
        <v>65196</v>
      </c>
      <c r="M19" s="89">
        <v>31561</v>
      </c>
    </row>
    <row r="20" spans="2:13" s="1012" customFormat="1" ht="15" customHeight="1">
      <c r="B20" s="1091"/>
      <c r="C20" s="739"/>
      <c r="D20" s="1106" t="s">
        <v>893</v>
      </c>
      <c r="E20" s="136">
        <f t="shared" si="2"/>
        <v>160513</v>
      </c>
      <c r="F20" s="136">
        <f t="shared" si="3"/>
        <v>196702</v>
      </c>
      <c r="G20" s="136">
        <f t="shared" si="4"/>
        <v>108120</v>
      </c>
      <c r="H20" s="97">
        <v>151937</v>
      </c>
      <c r="I20" s="97">
        <v>185865</v>
      </c>
      <c r="J20" s="97">
        <v>102818</v>
      </c>
      <c r="K20" s="97">
        <v>8576</v>
      </c>
      <c r="L20" s="97">
        <v>10837</v>
      </c>
      <c r="M20" s="89">
        <v>5302</v>
      </c>
    </row>
    <row r="21" spans="2:13" s="1012" customFormat="1" ht="15" customHeight="1">
      <c r="B21" s="1091"/>
      <c r="C21" s="739"/>
      <c r="D21" s="1106" t="s">
        <v>909</v>
      </c>
      <c r="E21" s="136">
        <f t="shared" si="2"/>
        <v>157928</v>
      </c>
      <c r="F21" s="136">
        <f t="shared" si="3"/>
        <v>194256</v>
      </c>
      <c r="G21" s="136">
        <f t="shared" si="4"/>
        <v>105451</v>
      </c>
      <c r="H21" s="97">
        <v>153157</v>
      </c>
      <c r="I21" s="97">
        <v>187056</v>
      </c>
      <c r="J21" s="97">
        <v>104189</v>
      </c>
      <c r="K21" s="97">
        <v>4771</v>
      </c>
      <c r="L21" s="97">
        <v>7200</v>
      </c>
      <c r="M21" s="89">
        <v>1262</v>
      </c>
    </row>
    <row r="22" spans="2:13" s="1012" customFormat="1" ht="15" customHeight="1">
      <c r="B22" s="1091"/>
      <c r="C22" s="739"/>
      <c r="D22" s="1106" t="s">
        <v>910</v>
      </c>
      <c r="E22" s="136">
        <f t="shared" si="2"/>
        <v>157649</v>
      </c>
      <c r="F22" s="136">
        <f t="shared" si="3"/>
        <v>191922</v>
      </c>
      <c r="G22" s="136">
        <f t="shared" si="4"/>
        <v>108171</v>
      </c>
      <c r="H22" s="97">
        <v>155610</v>
      </c>
      <c r="I22" s="97">
        <v>189640</v>
      </c>
      <c r="J22" s="97">
        <v>106483</v>
      </c>
      <c r="K22" s="97">
        <v>2039</v>
      </c>
      <c r="L22" s="97">
        <v>2282</v>
      </c>
      <c r="M22" s="89">
        <v>1688</v>
      </c>
    </row>
    <row r="23" spans="2:13" s="1012" customFormat="1" ht="15" customHeight="1">
      <c r="B23" s="1091"/>
      <c r="C23" s="739"/>
      <c r="D23" s="1106" t="s">
        <v>911</v>
      </c>
      <c r="E23" s="136">
        <f>H23+K23</f>
        <v>439878</v>
      </c>
      <c r="F23" s="136">
        <v>524301</v>
      </c>
      <c r="G23" s="136">
        <f>J23+M23</f>
        <v>293282</v>
      </c>
      <c r="H23" s="97">
        <v>155920</v>
      </c>
      <c r="I23" s="97">
        <v>190240</v>
      </c>
      <c r="J23" s="97">
        <v>106799</v>
      </c>
      <c r="K23" s="97">
        <v>283958</v>
      </c>
      <c r="L23" s="97">
        <v>352061</v>
      </c>
      <c r="M23" s="89">
        <v>186483</v>
      </c>
    </row>
    <row r="24" spans="2:13" s="1012" customFormat="1" ht="15" customHeight="1">
      <c r="B24" s="1091"/>
      <c r="C24" s="739"/>
      <c r="D24" s="1106"/>
      <c r="E24" s="136"/>
      <c r="F24" s="136"/>
      <c r="G24" s="136"/>
      <c r="H24" s="97"/>
      <c r="I24" s="97"/>
      <c r="J24" s="97"/>
      <c r="K24" s="97"/>
      <c r="L24" s="97"/>
      <c r="M24" s="89"/>
    </row>
    <row r="25" spans="2:13" s="1012" customFormat="1" ht="15" customHeight="1">
      <c r="B25" s="1659" t="s">
        <v>912</v>
      </c>
      <c r="C25" s="1645" t="s">
        <v>592</v>
      </c>
      <c r="D25" s="1646"/>
      <c r="E25" s="136">
        <f aca="true" t="shared" si="5" ref="E25:G28">H25+K25</f>
        <v>181371</v>
      </c>
      <c r="F25" s="136">
        <f t="shared" si="5"/>
        <v>197057</v>
      </c>
      <c r="G25" s="136">
        <f t="shared" si="5"/>
        <v>98820</v>
      </c>
      <c r="H25" s="97">
        <v>153255</v>
      </c>
      <c r="I25" s="97">
        <v>165726</v>
      </c>
      <c r="J25" s="97">
        <v>87772</v>
      </c>
      <c r="K25" s="97">
        <v>28116</v>
      </c>
      <c r="L25" s="97">
        <v>31331</v>
      </c>
      <c r="M25" s="89">
        <v>11048</v>
      </c>
    </row>
    <row r="26" spans="2:13" s="1012" customFormat="1" ht="15" customHeight="1">
      <c r="B26" s="1659"/>
      <c r="C26" s="1645" t="s">
        <v>894</v>
      </c>
      <c r="D26" s="1646"/>
      <c r="E26" s="136">
        <f t="shared" si="5"/>
        <v>155475</v>
      </c>
      <c r="F26" s="136">
        <f t="shared" si="5"/>
        <v>170219</v>
      </c>
      <c r="G26" s="136">
        <f t="shared" si="5"/>
        <v>103314</v>
      </c>
      <c r="H26" s="97">
        <v>136362</v>
      </c>
      <c r="I26" s="97">
        <v>148816</v>
      </c>
      <c r="J26" s="97">
        <v>92060</v>
      </c>
      <c r="K26" s="97">
        <v>19113</v>
      </c>
      <c r="L26" s="97">
        <v>21403</v>
      </c>
      <c r="M26" s="89">
        <v>11254</v>
      </c>
    </row>
    <row r="27" spans="2:13" s="1012" customFormat="1" ht="15" customHeight="1">
      <c r="B27" s="1659"/>
      <c r="C27" s="1645" t="s">
        <v>895</v>
      </c>
      <c r="D27" s="1646"/>
      <c r="E27" s="136">
        <f t="shared" si="5"/>
        <v>158173</v>
      </c>
      <c r="F27" s="136">
        <f t="shared" si="5"/>
        <v>214237</v>
      </c>
      <c r="G27" s="136">
        <f t="shared" si="5"/>
        <v>104845</v>
      </c>
      <c r="H27" s="97">
        <v>123925</v>
      </c>
      <c r="I27" s="97">
        <v>165677</v>
      </c>
      <c r="J27" s="97">
        <v>84215</v>
      </c>
      <c r="K27" s="97">
        <v>34248</v>
      </c>
      <c r="L27" s="97">
        <v>48560</v>
      </c>
      <c r="M27" s="89">
        <v>20630</v>
      </c>
    </row>
    <row r="28" spans="2:13" s="1012" customFormat="1" ht="15" customHeight="1">
      <c r="B28" s="1659"/>
      <c r="C28" s="1108"/>
      <c r="D28" s="1109" t="s">
        <v>913</v>
      </c>
      <c r="E28" s="136">
        <f t="shared" si="5"/>
        <v>123877</v>
      </c>
      <c r="F28" s="136">
        <f t="shared" si="5"/>
        <v>202652</v>
      </c>
      <c r="G28" s="136">
        <f t="shared" si="5"/>
        <v>88738</v>
      </c>
      <c r="H28" s="97">
        <v>98740</v>
      </c>
      <c r="I28" s="97">
        <v>155962</v>
      </c>
      <c r="J28" s="97">
        <v>73215</v>
      </c>
      <c r="K28" s="97">
        <v>25137</v>
      </c>
      <c r="L28" s="97">
        <v>46690</v>
      </c>
      <c r="M28" s="89">
        <v>15523</v>
      </c>
    </row>
    <row r="29" spans="2:13" s="1012" customFormat="1" ht="15" customHeight="1">
      <c r="B29" s="1659"/>
      <c r="C29" s="1108"/>
      <c r="D29" s="1109" t="s">
        <v>914</v>
      </c>
      <c r="E29" s="136">
        <f>H29+K29</f>
        <v>129467</v>
      </c>
      <c r="F29" s="136">
        <f>I29+L29</f>
        <v>185885</v>
      </c>
      <c r="G29" s="136">
        <v>102157</v>
      </c>
      <c r="H29" s="97">
        <v>107766</v>
      </c>
      <c r="I29" s="97">
        <v>156720</v>
      </c>
      <c r="J29" s="97">
        <v>84086</v>
      </c>
      <c r="K29" s="97">
        <v>21701</v>
      </c>
      <c r="L29" s="97">
        <v>29165</v>
      </c>
      <c r="M29" s="89">
        <v>17478</v>
      </c>
    </row>
    <row r="30" spans="2:13" s="1012" customFormat="1" ht="15" customHeight="1">
      <c r="B30" s="1659"/>
      <c r="C30" s="1108"/>
      <c r="D30" s="1109" t="s">
        <v>915</v>
      </c>
      <c r="E30" s="136">
        <v>156606</v>
      </c>
      <c r="F30" s="136">
        <v>183763</v>
      </c>
      <c r="G30" s="136">
        <v>109164</v>
      </c>
      <c r="H30" s="97">
        <v>131190</v>
      </c>
      <c r="I30" s="97">
        <v>154004</v>
      </c>
      <c r="J30" s="97">
        <v>91470</v>
      </c>
      <c r="K30" s="97">
        <v>25417</v>
      </c>
      <c r="L30" s="97">
        <v>26009</v>
      </c>
      <c r="M30" s="89">
        <v>17593</v>
      </c>
    </row>
    <row r="31" spans="2:13" s="1012" customFormat="1" ht="15" customHeight="1">
      <c r="B31" s="1659"/>
      <c r="C31" s="1108"/>
      <c r="D31" s="1109" t="s">
        <v>916</v>
      </c>
      <c r="E31" s="136">
        <f aca="true" t="shared" si="6" ref="E31:E44">H31+K31</f>
        <v>212010</v>
      </c>
      <c r="F31" s="136">
        <v>230079</v>
      </c>
      <c r="G31" s="136">
        <v>123907</v>
      </c>
      <c r="H31" s="97">
        <v>161551</v>
      </c>
      <c r="I31" s="97">
        <v>175363</v>
      </c>
      <c r="J31" s="97">
        <v>94173</v>
      </c>
      <c r="K31" s="97">
        <v>50459</v>
      </c>
      <c r="L31" s="97">
        <v>54715</v>
      </c>
      <c r="M31" s="89">
        <v>26787</v>
      </c>
    </row>
    <row r="32" spans="2:13" s="1012" customFormat="1" ht="15" customHeight="1">
      <c r="B32" s="1659"/>
      <c r="C32" s="1108"/>
      <c r="D32" s="1109" t="s">
        <v>631</v>
      </c>
      <c r="E32" s="136">
        <f t="shared" si="6"/>
        <v>235399</v>
      </c>
      <c r="F32" s="136">
        <f>I32+L32</f>
        <v>249918</v>
      </c>
      <c r="G32" s="136">
        <f>J32+M32</f>
        <v>118514</v>
      </c>
      <c r="H32" s="97">
        <v>180254</v>
      </c>
      <c r="I32" s="97">
        <v>190384</v>
      </c>
      <c r="J32" s="97">
        <v>98576</v>
      </c>
      <c r="K32" s="97">
        <v>55145</v>
      </c>
      <c r="L32" s="97">
        <v>59534</v>
      </c>
      <c r="M32" s="89">
        <v>19938</v>
      </c>
    </row>
    <row r="33" spans="2:13" s="1012" customFormat="1" ht="15" customHeight="1">
      <c r="B33" s="1659"/>
      <c r="C33" s="1108"/>
      <c r="D33" s="1109" t="s">
        <v>917</v>
      </c>
      <c r="E33" s="136">
        <f t="shared" si="6"/>
        <v>193077</v>
      </c>
      <c r="F33" s="136">
        <f>I33+L33</f>
        <v>218171</v>
      </c>
      <c r="G33" s="136">
        <f>J33+M33</f>
        <v>99470</v>
      </c>
      <c r="H33" s="97">
        <v>148497</v>
      </c>
      <c r="I33" s="97">
        <v>166552</v>
      </c>
      <c r="J33" s="97">
        <v>81034</v>
      </c>
      <c r="K33" s="97">
        <v>44580</v>
      </c>
      <c r="L33" s="97">
        <v>51619</v>
      </c>
      <c r="M33" s="89">
        <v>18436</v>
      </c>
    </row>
    <row r="34" spans="2:13" s="1012" customFormat="1" ht="15" customHeight="1">
      <c r="B34" s="1659"/>
      <c r="C34" s="1108"/>
      <c r="D34" s="1109" t="s">
        <v>918</v>
      </c>
      <c r="E34" s="136">
        <f t="shared" si="6"/>
        <v>150231</v>
      </c>
      <c r="F34" s="136">
        <v>205493</v>
      </c>
      <c r="G34" s="136">
        <v>114102</v>
      </c>
      <c r="H34" s="97">
        <v>116983</v>
      </c>
      <c r="I34" s="97">
        <v>160573</v>
      </c>
      <c r="J34" s="97">
        <v>88518</v>
      </c>
      <c r="K34" s="97">
        <v>33248</v>
      </c>
      <c r="L34" s="97">
        <v>44919</v>
      </c>
      <c r="M34" s="89">
        <v>25582</v>
      </c>
    </row>
    <row r="35" spans="2:13" s="1012" customFormat="1" ht="15" customHeight="1">
      <c r="B35" s="1659"/>
      <c r="C35" s="1108"/>
      <c r="D35" s="1109" t="s">
        <v>919</v>
      </c>
      <c r="E35" s="136">
        <f t="shared" si="6"/>
        <v>166788</v>
      </c>
      <c r="F35" s="136">
        <v>221380</v>
      </c>
      <c r="G35" s="136">
        <v>103576</v>
      </c>
      <c r="H35" s="97">
        <v>129428</v>
      </c>
      <c r="I35" s="97">
        <v>168041</v>
      </c>
      <c r="J35" s="97">
        <v>84787</v>
      </c>
      <c r="K35" s="97">
        <v>37360</v>
      </c>
      <c r="L35" s="97">
        <v>53340</v>
      </c>
      <c r="M35" s="89">
        <v>18864</v>
      </c>
    </row>
    <row r="36" spans="2:13" s="1012" customFormat="1" ht="15" customHeight="1">
      <c r="B36" s="1659"/>
      <c r="C36" s="1645" t="s">
        <v>920</v>
      </c>
      <c r="D36" s="1646"/>
      <c r="E36" s="136">
        <f t="shared" si="6"/>
        <v>170273</v>
      </c>
      <c r="F36" s="136">
        <f>I36+L36</f>
        <v>206512</v>
      </c>
      <c r="G36" s="136">
        <f>J36+M36</f>
        <v>115752</v>
      </c>
      <c r="H36" s="97">
        <v>131836</v>
      </c>
      <c r="I36" s="97">
        <v>157142</v>
      </c>
      <c r="J36" s="97">
        <v>93775</v>
      </c>
      <c r="K36" s="97">
        <v>38437</v>
      </c>
      <c r="L36" s="97">
        <v>49370</v>
      </c>
      <c r="M36" s="89">
        <v>21977</v>
      </c>
    </row>
    <row r="37" spans="2:13" s="1012" customFormat="1" ht="15" customHeight="1">
      <c r="B37" s="1659"/>
      <c r="C37" s="1645" t="s">
        <v>896</v>
      </c>
      <c r="D37" s="1646"/>
      <c r="E37" s="136">
        <f t="shared" si="6"/>
        <v>288920</v>
      </c>
      <c r="F37" s="136">
        <f>I37+L37</f>
        <v>358642</v>
      </c>
      <c r="G37" s="136">
        <f>J37+M37</f>
        <v>196157</v>
      </c>
      <c r="H37" s="97">
        <v>195787</v>
      </c>
      <c r="I37" s="97">
        <v>237636</v>
      </c>
      <c r="J37" s="97">
        <v>139750</v>
      </c>
      <c r="K37" s="97">
        <v>93133</v>
      </c>
      <c r="L37" s="97">
        <v>121006</v>
      </c>
      <c r="M37" s="89">
        <v>56407</v>
      </c>
    </row>
    <row r="38" spans="2:13" s="1012" customFormat="1" ht="15" customHeight="1">
      <c r="B38" s="1659"/>
      <c r="C38" s="1645" t="s">
        <v>897</v>
      </c>
      <c r="D38" s="1646"/>
      <c r="E38" s="136">
        <f t="shared" si="6"/>
        <v>251601</v>
      </c>
      <c r="F38" s="136">
        <f>I38+L38</f>
        <v>263650</v>
      </c>
      <c r="G38" s="136">
        <v>152927</v>
      </c>
      <c r="H38" s="97">
        <v>185866</v>
      </c>
      <c r="I38" s="97">
        <v>194288</v>
      </c>
      <c r="J38" s="97">
        <v>114647</v>
      </c>
      <c r="K38" s="97">
        <v>65735</v>
      </c>
      <c r="L38" s="97">
        <v>69362</v>
      </c>
      <c r="M38" s="89">
        <v>38279</v>
      </c>
    </row>
    <row r="39" spans="2:13" s="1012" customFormat="1" ht="15" customHeight="1">
      <c r="B39" s="1659"/>
      <c r="C39" s="1645" t="s">
        <v>921</v>
      </c>
      <c r="D39" s="1646"/>
      <c r="E39" s="136">
        <f t="shared" si="6"/>
        <v>300733</v>
      </c>
      <c r="F39" s="136">
        <f>I39+L39</f>
        <v>316609</v>
      </c>
      <c r="G39" s="136">
        <v>206445</v>
      </c>
      <c r="H39" s="136">
        <v>214025</v>
      </c>
      <c r="I39" s="136">
        <v>225216</v>
      </c>
      <c r="J39" s="136">
        <v>147726</v>
      </c>
      <c r="K39" s="136">
        <v>86708</v>
      </c>
      <c r="L39" s="136">
        <v>91393</v>
      </c>
      <c r="M39" s="1100">
        <v>58720</v>
      </c>
    </row>
    <row r="40" spans="2:13" s="1012" customFormat="1" ht="15" customHeight="1">
      <c r="B40" s="1659"/>
      <c r="C40" s="1645" t="s">
        <v>898</v>
      </c>
      <c r="D40" s="1646"/>
      <c r="E40" s="136">
        <f t="shared" si="6"/>
        <v>279358</v>
      </c>
      <c r="F40" s="136">
        <v>332572</v>
      </c>
      <c r="G40" s="136">
        <v>212158</v>
      </c>
      <c r="H40" s="97">
        <v>198273</v>
      </c>
      <c r="I40" s="97">
        <v>235506</v>
      </c>
      <c r="J40" s="97">
        <v>151082</v>
      </c>
      <c r="K40" s="97">
        <v>81085</v>
      </c>
      <c r="L40" s="97">
        <v>97065</v>
      </c>
      <c r="M40" s="89">
        <v>61075</v>
      </c>
    </row>
    <row r="41" spans="2:13" s="1012" customFormat="1" ht="15" customHeight="1">
      <c r="B41" s="1659"/>
      <c r="C41" s="1108"/>
      <c r="D41" s="1109" t="s">
        <v>922</v>
      </c>
      <c r="E41" s="136">
        <f t="shared" si="6"/>
        <v>130495</v>
      </c>
      <c r="F41" s="136">
        <f>I41+L41</f>
        <v>164453</v>
      </c>
      <c r="G41" s="136">
        <f>J41+M41</f>
        <v>111758</v>
      </c>
      <c r="H41" s="97">
        <v>113880</v>
      </c>
      <c r="I41" s="97">
        <v>141325</v>
      </c>
      <c r="J41" s="97">
        <v>98671</v>
      </c>
      <c r="K41" s="97">
        <v>16615</v>
      </c>
      <c r="L41" s="97">
        <v>23128</v>
      </c>
      <c r="M41" s="89">
        <v>13087</v>
      </c>
    </row>
    <row r="42" spans="2:13" s="1012" customFormat="1" ht="15" customHeight="1">
      <c r="B42" s="1659"/>
      <c r="C42" s="1108"/>
      <c r="D42" s="1109" t="s">
        <v>923</v>
      </c>
      <c r="E42" s="136">
        <f t="shared" si="6"/>
        <v>303976</v>
      </c>
      <c r="F42" s="136">
        <v>467497</v>
      </c>
      <c r="G42" s="136">
        <f>J42+M42</f>
        <v>233836</v>
      </c>
      <c r="H42" s="97">
        <v>219923</v>
      </c>
      <c r="I42" s="97">
        <v>341471</v>
      </c>
      <c r="J42" s="97">
        <v>167756</v>
      </c>
      <c r="K42" s="97">
        <v>84053</v>
      </c>
      <c r="L42" s="97">
        <v>126025</v>
      </c>
      <c r="M42" s="89">
        <v>66080</v>
      </c>
    </row>
    <row r="43" spans="2:13" s="1012" customFormat="1" ht="15" customHeight="1">
      <c r="B43" s="1659"/>
      <c r="C43" s="1108"/>
      <c r="D43" s="1109" t="s">
        <v>924</v>
      </c>
      <c r="E43" s="136">
        <f t="shared" si="6"/>
        <v>373557</v>
      </c>
      <c r="F43" s="136">
        <v>402779</v>
      </c>
      <c r="G43" s="136">
        <f>J43+M43</f>
        <v>300780</v>
      </c>
      <c r="H43" s="97">
        <v>254343</v>
      </c>
      <c r="I43" s="97">
        <v>275351</v>
      </c>
      <c r="J43" s="97">
        <v>201588</v>
      </c>
      <c r="K43" s="97">
        <v>119214</v>
      </c>
      <c r="L43" s="97">
        <v>127429</v>
      </c>
      <c r="M43" s="89">
        <v>99192</v>
      </c>
    </row>
    <row r="44" spans="2:13" s="1012" customFormat="1" ht="15" customHeight="1">
      <c r="B44" s="1659"/>
      <c r="C44" s="1108"/>
      <c r="D44" s="1109" t="s">
        <v>925</v>
      </c>
      <c r="E44" s="136">
        <f t="shared" si="6"/>
        <v>216715</v>
      </c>
      <c r="F44" s="136">
        <v>247250</v>
      </c>
      <c r="G44" s="136">
        <v>161405</v>
      </c>
      <c r="H44" s="97">
        <v>155611</v>
      </c>
      <c r="I44" s="97">
        <v>178055</v>
      </c>
      <c r="J44" s="97">
        <v>114997</v>
      </c>
      <c r="K44" s="97">
        <v>61104</v>
      </c>
      <c r="L44" s="97">
        <v>69201</v>
      </c>
      <c r="M44" s="89">
        <v>46407</v>
      </c>
    </row>
    <row r="45" spans="2:13" s="1012" customFormat="1" ht="15" customHeight="1">
      <c r="B45" s="1107"/>
      <c r="C45" s="1108"/>
      <c r="D45" s="1109"/>
      <c r="E45" s="136"/>
      <c r="F45" s="136"/>
      <c r="G45" s="136"/>
      <c r="H45" s="97"/>
      <c r="I45" s="97"/>
      <c r="J45" s="97"/>
      <c r="K45" s="97"/>
      <c r="L45" s="97"/>
      <c r="M45" s="89"/>
    </row>
    <row r="46" spans="2:13" ht="15" customHeight="1">
      <c r="B46" s="1659" t="s">
        <v>926</v>
      </c>
      <c r="C46" s="1645" t="s">
        <v>592</v>
      </c>
      <c r="D46" s="1646"/>
      <c r="E46" s="136">
        <f aca="true" t="shared" si="7" ref="E46:E51">H46+K46</f>
        <v>178394</v>
      </c>
      <c r="F46" s="136">
        <v>194949</v>
      </c>
      <c r="G46" s="136">
        <f>J46+M46</f>
        <v>85950</v>
      </c>
      <c r="H46" s="137">
        <v>151021</v>
      </c>
      <c r="I46" s="137">
        <v>163943</v>
      </c>
      <c r="J46" s="137">
        <v>79316</v>
      </c>
      <c r="K46" s="137">
        <v>27373</v>
      </c>
      <c r="L46" s="137">
        <v>31005</v>
      </c>
      <c r="M46" s="715">
        <v>6634</v>
      </c>
    </row>
    <row r="47" spans="2:13" ht="15" customHeight="1">
      <c r="B47" s="1659"/>
      <c r="C47" s="1657" t="s">
        <v>594</v>
      </c>
      <c r="D47" s="1658"/>
      <c r="E47" s="136">
        <f t="shared" si="7"/>
        <v>139099</v>
      </c>
      <c r="F47" s="136">
        <v>152386</v>
      </c>
      <c r="G47" s="136">
        <v>90141</v>
      </c>
      <c r="H47" s="137">
        <v>127372</v>
      </c>
      <c r="I47" s="137">
        <v>138618</v>
      </c>
      <c r="J47" s="137">
        <v>85661</v>
      </c>
      <c r="K47" s="137">
        <v>11727</v>
      </c>
      <c r="L47" s="137">
        <v>13769</v>
      </c>
      <c r="M47" s="715">
        <v>4529</v>
      </c>
    </row>
    <row r="48" spans="2:13" ht="15" customHeight="1">
      <c r="B48" s="1659"/>
      <c r="C48" s="1657" t="s">
        <v>591</v>
      </c>
      <c r="D48" s="1658"/>
      <c r="E48" s="136">
        <f t="shared" si="7"/>
        <v>142429</v>
      </c>
      <c r="F48" s="136">
        <f>I48+L48</f>
        <v>195961</v>
      </c>
      <c r="G48" s="136">
        <f>J48+M48</f>
        <v>101655</v>
      </c>
      <c r="H48" s="137">
        <v>113213</v>
      </c>
      <c r="I48" s="137">
        <v>154040</v>
      </c>
      <c r="J48" s="137">
        <v>82138</v>
      </c>
      <c r="K48" s="137">
        <v>29216</v>
      </c>
      <c r="L48" s="137">
        <v>41921</v>
      </c>
      <c r="M48" s="715">
        <v>19517</v>
      </c>
    </row>
    <row r="49" spans="2:13" ht="15" customHeight="1">
      <c r="B49" s="1659"/>
      <c r="C49" s="137"/>
      <c r="D49" s="1109" t="s">
        <v>927</v>
      </c>
      <c r="E49" s="136">
        <f t="shared" si="7"/>
        <v>107228</v>
      </c>
      <c r="F49" s="136">
        <f>I49+L49</f>
        <v>175929</v>
      </c>
      <c r="G49" s="136">
        <f>J49+M49</f>
        <v>85710</v>
      </c>
      <c r="H49" s="137">
        <v>87509</v>
      </c>
      <c r="I49" s="137">
        <v>138604</v>
      </c>
      <c r="J49" s="137">
        <v>71509</v>
      </c>
      <c r="K49" s="137">
        <v>19719</v>
      </c>
      <c r="L49" s="137">
        <v>37325</v>
      </c>
      <c r="M49" s="715">
        <v>14201</v>
      </c>
    </row>
    <row r="50" spans="2:13" ht="15" customHeight="1">
      <c r="B50" s="1659"/>
      <c r="C50" s="137"/>
      <c r="D50" s="1109" t="s">
        <v>928</v>
      </c>
      <c r="E50" s="136">
        <f t="shared" si="7"/>
        <v>117244</v>
      </c>
      <c r="F50" s="136">
        <v>162398</v>
      </c>
      <c r="G50" s="136">
        <f>J50+M50</f>
        <v>100742</v>
      </c>
      <c r="H50" s="137">
        <v>97583</v>
      </c>
      <c r="I50" s="137">
        <v>137723</v>
      </c>
      <c r="J50" s="137">
        <v>82934</v>
      </c>
      <c r="K50" s="137">
        <v>19661</v>
      </c>
      <c r="L50" s="137">
        <v>24676</v>
      </c>
      <c r="M50" s="715">
        <v>17808</v>
      </c>
    </row>
    <row r="51" spans="2:13" ht="15" customHeight="1">
      <c r="B51" s="1659"/>
      <c r="C51" s="137"/>
      <c r="D51" s="1109" t="s">
        <v>929</v>
      </c>
      <c r="E51" s="136">
        <f t="shared" si="7"/>
        <v>142977</v>
      </c>
      <c r="F51" s="136">
        <f>I51+L51</f>
        <v>170967</v>
      </c>
      <c r="G51" s="136">
        <v>103120</v>
      </c>
      <c r="H51" s="137">
        <v>120739</v>
      </c>
      <c r="I51" s="137">
        <v>144522</v>
      </c>
      <c r="J51" s="137">
        <v>86966</v>
      </c>
      <c r="K51" s="137">
        <v>22238</v>
      </c>
      <c r="L51" s="137">
        <v>26445</v>
      </c>
      <c r="M51" s="715">
        <v>16155</v>
      </c>
    </row>
    <row r="52" spans="2:13" ht="15" customHeight="1">
      <c r="B52" s="1659"/>
      <c r="C52" s="137"/>
      <c r="D52" s="1109" t="s">
        <v>930</v>
      </c>
      <c r="E52" s="136">
        <v>210386</v>
      </c>
      <c r="F52" s="136">
        <v>223006</v>
      </c>
      <c r="G52" s="136">
        <f>J52+M52</f>
        <v>112695</v>
      </c>
      <c r="H52" s="137">
        <v>161195</v>
      </c>
      <c r="I52" s="137">
        <v>172348</v>
      </c>
      <c r="J52" s="137">
        <v>88468</v>
      </c>
      <c r="K52" s="137">
        <v>46941</v>
      </c>
      <c r="L52" s="137">
        <v>50408</v>
      </c>
      <c r="M52" s="715">
        <v>24227</v>
      </c>
    </row>
    <row r="53" spans="2:13" ht="15" customHeight="1">
      <c r="B53" s="1659"/>
      <c r="C53" s="137"/>
      <c r="D53" s="1109" t="s">
        <v>631</v>
      </c>
      <c r="E53" s="136">
        <f>H53+K53</f>
        <v>229374</v>
      </c>
      <c r="F53" s="136">
        <v>240055</v>
      </c>
      <c r="G53" s="136">
        <f>J53+M53</f>
        <v>120614</v>
      </c>
      <c r="H53" s="137">
        <v>178338</v>
      </c>
      <c r="I53" s="137">
        <v>185989</v>
      </c>
      <c r="J53" s="137">
        <v>100431</v>
      </c>
      <c r="K53" s="137">
        <v>51036</v>
      </c>
      <c r="L53" s="137">
        <v>54067</v>
      </c>
      <c r="M53" s="715">
        <v>20183</v>
      </c>
    </row>
    <row r="54" spans="2:13" ht="15" customHeight="1">
      <c r="B54" s="1659"/>
      <c r="C54" s="137"/>
      <c r="D54" s="1109" t="s">
        <v>917</v>
      </c>
      <c r="E54" s="136">
        <f>H54+K54</f>
        <v>181472</v>
      </c>
      <c r="F54" s="136">
        <f>I54+L54</f>
        <v>204497</v>
      </c>
      <c r="G54" s="136">
        <f>J54+M54</f>
        <v>96612</v>
      </c>
      <c r="H54" s="137">
        <v>141021</v>
      </c>
      <c r="I54" s="137">
        <v>157784</v>
      </c>
      <c r="J54" s="137">
        <v>79175</v>
      </c>
      <c r="K54" s="137">
        <v>40451</v>
      </c>
      <c r="L54" s="137">
        <v>46713</v>
      </c>
      <c r="M54" s="715">
        <v>17437</v>
      </c>
    </row>
    <row r="55" spans="2:13" ht="15" customHeight="1">
      <c r="B55" s="1659"/>
      <c r="C55" s="137"/>
      <c r="D55" s="1109" t="s">
        <v>918</v>
      </c>
      <c r="E55" s="136">
        <f>H55+K55</f>
        <v>131202</v>
      </c>
      <c r="F55" s="136">
        <v>175623</v>
      </c>
      <c r="G55" s="136">
        <f>J55+M55</f>
        <v>111630</v>
      </c>
      <c r="H55" s="137">
        <v>103380</v>
      </c>
      <c r="I55" s="137">
        <v>141182</v>
      </c>
      <c r="J55" s="137">
        <v>86767</v>
      </c>
      <c r="K55" s="137">
        <v>27822</v>
      </c>
      <c r="L55" s="137">
        <v>34442</v>
      </c>
      <c r="M55" s="715">
        <v>24863</v>
      </c>
    </row>
    <row r="56" spans="2:13" ht="15" customHeight="1">
      <c r="B56" s="1659"/>
      <c r="C56" s="137"/>
      <c r="D56" s="1109" t="s">
        <v>919</v>
      </c>
      <c r="E56" s="136">
        <v>150505</v>
      </c>
      <c r="F56" s="136">
        <f>I56+L56</f>
        <v>202741</v>
      </c>
      <c r="G56" s="136">
        <f>J56+M56</f>
        <v>99506</v>
      </c>
      <c r="H56" s="137">
        <v>119062</v>
      </c>
      <c r="I56" s="137">
        <v>156865</v>
      </c>
      <c r="J56" s="137">
        <v>82171</v>
      </c>
      <c r="K56" s="137">
        <v>31444</v>
      </c>
      <c r="L56" s="137">
        <v>45876</v>
      </c>
      <c r="M56" s="715">
        <v>17335</v>
      </c>
    </row>
    <row r="57" spans="2:13" ht="15" customHeight="1">
      <c r="B57" s="1110"/>
      <c r="C57" s="137"/>
      <c r="D57" s="1109"/>
      <c r="E57" s="136"/>
      <c r="F57" s="136"/>
      <c r="G57" s="136"/>
      <c r="H57" s="137"/>
      <c r="I57" s="137"/>
      <c r="J57" s="137"/>
      <c r="K57" s="137"/>
      <c r="L57" s="137"/>
      <c r="M57" s="715"/>
    </row>
    <row r="58" spans="2:13" ht="15" customHeight="1">
      <c r="B58" s="1659" t="s">
        <v>931</v>
      </c>
      <c r="C58" s="1645" t="s">
        <v>592</v>
      </c>
      <c r="D58" s="1646"/>
      <c r="E58" s="136">
        <f>H58+K58</f>
        <v>188424</v>
      </c>
      <c r="F58" s="136">
        <f>I58+L58</f>
        <v>205180</v>
      </c>
      <c r="G58" s="136">
        <f>J58+M58</f>
        <v>125274</v>
      </c>
      <c r="H58" s="137">
        <v>158617</v>
      </c>
      <c r="I58" s="137">
        <v>173136</v>
      </c>
      <c r="J58" s="137">
        <v>105572</v>
      </c>
      <c r="K58" s="137">
        <v>29807</v>
      </c>
      <c r="L58" s="137">
        <v>32044</v>
      </c>
      <c r="M58" s="715">
        <v>19702</v>
      </c>
    </row>
    <row r="59" spans="2:13" ht="15" customHeight="1">
      <c r="B59" s="1659"/>
      <c r="C59" s="1657" t="s">
        <v>594</v>
      </c>
      <c r="D59" s="1658"/>
      <c r="E59" s="136">
        <v>186625</v>
      </c>
      <c r="F59" s="136">
        <v>210663</v>
      </c>
      <c r="G59" s="136">
        <f aca="true" t="shared" si="8" ref="G59:G65">J59+M59</f>
        <v>130485</v>
      </c>
      <c r="H59" s="137">
        <v>156177</v>
      </c>
      <c r="I59" s="137">
        <v>157582</v>
      </c>
      <c r="J59" s="137">
        <v>104948</v>
      </c>
      <c r="K59" s="137">
        <v>35699</v>
      </c>
      <c r="L59" s="137">
        <v>38795</v>
      </c>
      <c r="M59" s="715">
        <v>25537</v>
      </c>
    </row>
    <row r="60" spans="2:13" ht="15" customHeight="1">
      <c r="B60" s="1659"/>
      <c r="C60" s="1657" t="s">
        <v>591</v>
      </c>
      <c r="D60" s="1658"/>
      <c r="E60" s="136">
        <v>220068</v>
      </c>
      <c r="F60" s="136">
        <f>I60+L60</f>
        <v>258369</v>
      </c>
      <c r="G60" s="136">
        <f t="shared" si="8"/>
        <v>128900</v>
      </c>
      <c r="H60" s="137">
        <v>166120</v>
      </c>
      <c r="I60" s="137">
        <v>193763</v>
      </c>
      <c r="J60" s="137">
        <v>99981</v>
      </c>
      <c r="K60" s="137">
        <v>51910</v>
      </c>
      <c r="L60" s="137">
        <v>64606</v>
      </c>
      <c r="M60" s="715">
        <v>28919</v>
      </c>
    </row>
    <row r="61" spans="2:13" ht="15" customHeight="1">
      <c r="B61" s="1659"/>
      <c r="C61" s="137"/>
      <c r="D61" s="1109" t="s">
        <v>927</v>
      </c>
      <c r="E61" s="136">
        <f>H61+K61</f>
        <v>210341</v>
      </c>
      <c r="F61" s="136">
        <f>I61+L61</f>
        <v>251995</v>
      </c>
      <c r="G61" s="136">
        <f t="shared" si="8"/>
        <v>125816</v>
      </c>
      <c r="H61" s="137">
        <v>157308</v>
      </c>
      <c r="I61" s="137">
        <v>188078</v>
      </c>
      <c r="J61" s="137">
        <v>94477</v>
      </c>
      <c r="K61" s="137">
        <v>53033</v>
      </c>
      <c r="L61" s="137">
        <v>63917</v>
      </c>
      <c r="M61" s="715">
        <v>31339</v>
      </c>
    </row>
    <row r="62" spans="2:13" ht="15" customHeight="1">
      <c r="B62" s="1659"/>
      <c r="C62" s="137"/>
      <c r="D62" s="1109" t="s">
        <v>928</v>
      </c>
      <c r="E62" s="136">
        <v>220494</v>
      </c>
      <c r="F62" s="136">
        <v>237292</v>
      </c>
      <c r="G62" s="136">
        <f t="shared" si="8"/>
        <v>116267</v>
      </c>
      <c r="H62" s="137">
        <v>159695</v>
      </c>
      <c r="I62" s="137">
        <v>198144</v>
      </c>
      <c r="J62" s="137">
        <v>95574</v>
      </c>
      <c r="K62" s="137">
        <v>32184</v>
      </c>
      <c r="L62" s="137">
        <v>39150</v>
      </c>
      <c r="M62" s="715">
        <v>20693</v>
      </c>
    </row>
    <row r="63" spans="2:13" ht="15" customHeight="1">
      <c r="B63" s="1659"/>
      <c r="C63" s="137"/>
      <c r="D63" s="1109" t="s">
        <v>929</v>
      </c>
      <c r="E63" s="136">
        <v>187092</v>
      </c>
      <c r="F63" s="136">
        <v>206338</v>
      </c>
      <c r="G63" s="136">
        <f t="shared" si="8"/>
        <v>122125</v>
      </c>
      <c r="H63" s="137">
        <v>154635</v>
      </c>
      <c r="I63" s="137">
        <v>170776</v>
      </c>
      <c r="J63" s="137">
        <v>98857</v>
      </c>
      <c r="K63" s="137">
        <v>32456</v>
      </c>
      <c r="L63" s="137">
        <v>35563</v>
      </c>
      <c r="M63" s="715">
        <v>23268</v>
      </c>
    </row>
    <row r="64" spans="2:13" ht="15" customHeight="1">
      <c r="B64" s="1659"/>
      <c r="C64" s="137"/>
      <c r="D64" s="1109" t="s">
        <v>930</v>
      </c>
      <c r="E64" s="136">
        <f>H64+K64</f>
        <v>224095</v>
      </c>
      <c r="F64" s="136">
        <f>I64+L64</f>
        <v>257836</v>
      </c>
      <c r="G64" s="136">
        <f t="shared" si="8"/>
        <v>140077</v>
      </c>
      <c r="H64" s="137">
        <v>162659</v>
      </c>
      <c r="I64" s="137">
        <v>186765</v>
      </c>
      <c r="J64" s="137">
        <v>102428</v>
      </c>
      <c r="K64" s="137">
        <v>61436</v>
      </c>
      <c r="L64" s="137">
        <v>71071</v>
      </c>
      <c r="M64" s="715">
        <v>37649</v>
      </c>
    </row>
    <row r="65" spans="2:13" ht="15" customHeight="1">
      <c r="B65" s="1659"/>
      <c r="C65" s="137"/>
      <c r="D65" s="1109" t="s">
        <v>631</v>
      </c>
      <c r="E65" s="136">
        <f>H65+K65</f>
        <v>288566</v>
      </c>
      <c r="F65" s="136">
        <v>348870</v>
      </c>
      <c r="G65" s="136">
        <f t="shared" si="8"/>
        <v>113689</v>
      </c>
      <c r="H65" s="137">
        <v>204878</v>
      </c>
      <c r="I65" s="137">
        <v>242681</v>
      </c>
      <c r="J65" s="137">
        <v>94331</v>
      </c>
      <c r="K65" s="137">
        <v>83688</v>
      </c>
      <c r="L65" s="137">
        <v>106190</v>
      </c>
      <c r="M65" s="715">
        <v>19358</v>
      </c>
    </row>
    <row r="66" spans="2:13" ht="15" customHeight="1">
      <c r="B66" s="1659"/>
      <c r="C66" s="137"/>
      <c r="D66" s="1109" t="s">
        <v>917</v>
      </c>
      <c r="E66" s="136">
        <f>H66+K66</f>
        <v>234400</v>
      </c>
      <c r="F66" s="136">
        <f>I66+L66</f>
        <v>266185</v>
      </c>
      <c r="G66" s="136">
        <v>110296</v>
      </c>
      <c r="H66" s="137">
        <v>175599</v>
      </c>
      <c r="I66" s="137">
        <v>197886</v>
      </c>
      <c r="J66" s="137">
        <v>88209</v>
      </c>
      <c r="K66" s="137">
        <v>58801</v>
      </c>
      <c r="L66" s="137">
        <v>68299</v>
      </c>
      <c r="M66" s="715">
        <v>22086</v>
      </c>
    </row>
    <row r="67" spans="2:13" ht="15" customHeight="1">
      <c r="B67" s="1659"/>
      <c r="C67" s="137"/>
      <c r="D67" s="1109" t="s">
        <v>918</v>
      </c>
      <c r="E67" s="136">
        <f>H67+K67</f>
        <v>217094</v>
      </c>
      <c r="F67" s="136">
        <v>250830</v>
      </c>
      <c r="G67" s="136">
        <v>134814</v>
      </c>
      <c r="H67" s="137">
        <v>164900</v>
      </c>
      <c r="I67" s="137">
        <v>189868</v>
      </c>
      <c r="J67" s="137">
        <v>103349</v>
      </c>
      <c r="K67" s="137">
        <v>52194</v>
      </c>
      <c r="L67" s="137">
        <v>60963</v>
      </c>
      <c r="M67" s="715">
        <v>31461</v>
      </c>
    </row>
    <row r="68" spans="2:13" ht="15" customHeight="1">
      <c r="B68" s="1659"/>
      <c r="C68" s="137"/>
      <c r="D68" s="1109" t="s">
        <v>919</v>
      </c>
      <c r="E68" s="136">
        <f>H68+K68</f>
        <v>230150</v>
      </c>
      <c r="F68" s="136">
        <v>272450</v>
      </c>
      <c r="G68" s="136">
        <f>J68+M68</f>
        <v>130461</v>
      </c>
      <c r="H68" s="137">
        <v>169728</v>
      </c>
      <c r="I68" s="137">
        <v>198572</v>
      </c>
      <c r="J68" s="137">
        <v>101526</v>
      </c>
      <c r="K68" s="137">
        <v>60422</v>
      </c>
      <c r="L68" s="137">
        <v>73876</v>
      </c>
      <c r="M68" s="715">
        <v>28935</v>
      </c>
    </row>
    <row r="69" spans="2:13" ht="15" customHeight="1">
      <c r="B69" s="732"/>
      <c r="C69" s="733"/>
      <c r="D69" s="1111"/>
      <c r="E69" s="137"/>
      <c r="F69" s="137"/>
      <c r="G69" s="137"/>
      <c r="H69" s="137"/>
      <c r="I69" s="137"/>
      <c r="J69" s="137"/>
      <c r="K69" s="137"/>
      <c r="L69" s="137"/>
      <c r="M69" s="715"/>
    </row>
    <row r="70" spans="3:13" ht="15" customHeight="1">
      <c r="C70" s="137" t="s">
        <v>932</v>
      </c>
      <c r="D70" s="712"/>
      <c r="E70" s="1112"/>
      <c r="F70" s="1112"/>
      <c r="G70" s="1112"/>
      <c r="H70" s="1112"/>
      <c r="I70" s="1112"/>
      <c r="J70" s="1112"/>
      <c r="K70" s="1112"/>
      <c r="L70" s="1112"/>
      <c r="M70" s="1112"/>
    </row>
    <row r="71" spans="3:13" ht="15" customHeight="1">
      <c r="C71" s="137" t="s">
        <v>933</v>
      </c>
      <c r="D71" s="712"/>
      <c r="E71" s="712"/>
      <c r="F71" s="712"/>
      <c r="G71" s="712"/>
      <c r="H71" s="712"/>
      <c r="I71" s="712"/>
      <c r="J71" s="712"/>
      <c r="K71" s="712"/>
      <c r="L71" s="712"/>
      <c r="M71" s="712"/>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23">
    <mergeCell ref="B25:B44"/>
    <mergeCell ref="C46:D46"/>
    <mergeCell ref="B46:B56"/>
    <mergeCell ref="C47:D47"/>
    <mergeCell ref="C48:D48"/>
    <mergeCell ref="C36:D36"/>
    <mergeCell ref="C37:D37"/>
    <mergeCell ref="C38:D38"/>
    <mergeCell ref="C39:D39"/>
    <mergeCell ref="C59:D59"/>
    <mergeCell ref="C60:D60"/>
    <mergeCell ref="C58:D58"/>
    <mergeCell ref="B58:B68"/>
    <mergeCell ref="K4:M4"/>
    <mergeCell ref="C40:D40"/>
    <mergeCell ref="B4:D4"/>
    <mergeCell ref="E4:G4"/>
    <mergeCell ref="H4:J4"/>
    <mergeCell ref="B5:D5"/>
    <mergeCell ref="B7:D7"/>
    <mergeCell ref="C26:D26"/>
    <mergeCell ref="C27:D27"/>
    <mergeCell ref="C25:D25"/>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2:AE54"/>
  <sheetViews>
    <sheetView workbookViewId="0" topLeftCell="A1">
      <selection activeCell="A1" sqref="A1"/>
    </sheetView>
  </sheetViews>
  <sheetFormatPr defaultColWidth="9.00390625" defaultRowHeight="13.5"/>
  <cols>
    <col min="1" max="1" width="2.625" style="108" customWidth="1"/>
    <col min="2" max="2" width="3.625" style="108" customWidth="1"/>
    <col min="3" max="3" width="25.625" style="108" customWidth="1"/>
    <col min="4" max="4" width="6.625" style="108" customWidth="1"/>
    <col min="5" max="24" width="5.625" style="108" customWidth="1"/>
    <col min="25" max="25" width="7.375" style="108" customWidth="1"/>
    <col min="26" max="26" width="8.625" style="108" customWidth="1"/>
    <col min="27" max="27" width="14.00390625" style="108" customWidth="1"/>
    <col min="28" max="28" width="10.125" style="108" customWidth="1"/>
    <col min="29" max="29" width="12.75390625" style="108" customWidth="1"/>
    <col min="30" max="30" width="7.625" style="108" customWidth="1"/>
    <col min="31" max="31" width="10.125" style="108" customWidth="1"/>
    <col min="32" max="16384" width="9.00390625" style="108" customWidth="1"/>
  </cols>
  <sheetData>
    <row r="1" ht="15" customHeight="1"/>
    <row r="2" spans="2:4" ht="15" customHeight="1">
      <c r="B2" s="1094" t="s">
        <v>1016</v>
      </c>
      <c r="D2" s="1094"/>
    </row>
    <row r="3" spans="2:31" ht="15" customHeight="1" thickBot="1">
      <c r="B3" s="1113"/>
      <c r="C3" s="137"/>
      <c r="D3" s="137"/>
      <c r="E3" s="137"/>
      <c r="F3" s="137"/>
      <c r="G3" s="137"/>
      <c r="H3" s="137"/>
      <c r="I3" s="137"/>
      <c r="J3" s="137"/>
      <c r="K3" s="137"/>
      <c r="L3" s="137"/>
      <c r="M3" s="137"/>
      <c r="N3" s="137"/>
      <c r="O3" s="137"/>
      <c r="P3" s="137"/>
      <c r="Q3" s="137"/>
      <c r="R3" s="137"/>
      <c r="S3" s="137"/>
      <c r="T3" s="137"/>
      <c r="U3" s="137"/>
      <c r="V3" s="137"/>
      <c r="W3" s="137"/>
      <c r="X3" s="137"/>
      <c r="Y3" s="137"/>
      <c r="Z3" s="137"/>
      <c r="AB3" s="1114"/>
      <c r="AC3" s="1114"/>
      <c r="AE3" s="689" t="s">
        <v>965</v>
      </c>
    </row>
    <row r="4" spans="1:31" ht="13.5" customHeight="1" thickTop="1">
      <c r="A4" s="715"/>
      <c r="B4" s="1647" t="s">
        <v>935</v>
      </c>
      <c r="C4" s="1661"/>
      <c r="D4" s="1642" t="s">
        <v>966</v>
      </c>
      <c r="E4" s="1650"/>
      <c r="F4" s="1650"/>
      <c r="G4" s="1650"/>
      <c r="H4" s="1650"/>
      <c r="I4" s="1650"/>
      <c r="J4" s="1650"/>
      <c r="K4" s="1650"/>
      <c r="L4" s="1650"/>
      <c r="M4" s="1650"/>
      <c r="N4" s="1650"/>
      <c r="O4" s="1650"/>
      <c r="P4" s="1650"/>
      <c r="Q4" s="1650"/>
      <c r="R4" s="1650"/>
      <c r="S4" s="1650"/>
      <c r="T4" s="1650"/>
      <c r="U4" s="1650"/>
      <c r="V4" s="1650"/>
      <c r="W4" s="1650"/>
      <c r="X4" s="1651"/>
      <c r="Y4" s="1115" t="s">
        <v>936</v>
      </c>
      <c r="Z4" s="1116"/>
      <c r="AA4" s="1664" t="s">
        <v>967</v>
      </c>
      <c r="AB4" s="1665"/>
      <c r="AC4" s="1666" t="s">
        <v>968</v>
      </c>
      <c r="AD4" s="1667"/>
      <c r="AE4" s="1668"/>
    </row>
    <row r="5" spans="1:31" ht="13.5" customHeight="1">
      <c r="A5" s="715"/>
      <c r="B5" s="1477"/>
      <c r="C5" s="1662"/>
      <c r="D5" s="1474" t="s">
        <v>151</v>
      </c>
      <c r="E5" s="1474" t="s">
        <v>969</v>
      </c>
      <c r="F5" s="1474" t="s">
        <v>970</v>
      </c>
      <c r="G5" s="1474" t="s">
        <v>971</v>
      </c>
      <c r="H5" s="1474" t="s">
        <v>972</v>
      </c>
      <c r="I5" s="1474" t="s">
        <v>973</v>
      </c>
      <c r="J5" s="649" t="s">
        <v>974</v>
      </c>
      <c r="K5" s="1474" t="s">
        <v>975</v>
      </c>
      <c r="L5" s="1474" t="s">
        <v>976</v>
      </c>
      <c r="M5" s="1474" t="s">
        <v>977</v>
      </c>
      <c r="N5" s="1474" t="s">
        <v>978</v>
      </c>
      <c r="O5" s="1474" t="s">
        <v>979</v>
      </c>
      <c r="P5" s="649" t="s">
        <v>980</v>
      </c>
      <c r="Q5" s="1474" t="s">
        <v>981</v>
      </c>
      <c r="R5" s="649" t="s">
        <v>982</v>
      </c>
      <c r="S5" s="1474" t="s">
        <v>983</v>
      </c>
      <c r="T5" s="1474" t="s">
        <v>984</v>
      </c>
      <c r="U5" s="1474" t="s">
        <v>985</v>
      </c>
      <c r="V5" s="730" t="s">
        <v>986</v>
      </c>
      <c r="W5" s="1474" t="s">
        <v>987</v>
      </c>
      <c r="X5" s="1098" t="s">
        <v>988</v>
      </c>
      <c r="Y5" s="1474" t="s">
        <v>937</v>
      </c>
      <c r="Z5" s="649" t="s">
        <v>989</v>
      </c>
      <c r="AA5" s="1660" t="s">
        <v>990</v>
      </c>
      <c r="AB5" s="1489" t="s">
        <v>991</v>
      </c>
      <c r="AC5" s="1467" t="s">
        <v>992</v>
      </c>
      <c r="AD5" s="729" t="s">
        <v>993</v>
      </c>
      <c r="AE5" s="1489" t="s">
        <v>991</v>
      </c>
    </row>
    <row r="6" spans="1:31" ht="12">
      <c r="A6" s="715"/>
      <c r="B6" s="1475"/>
      <c r="C6" s="1663"/>
      <c r="D6" s="1468"/>
      <c r="E6" s="1468"/>
      <c r="F6" s="1468"/>
      <c r="G6" s="1468"/>
      <c r="H6" s="1468"/>
      <c r="I6" s="1468"/>
      <c r="J6" s="735" t="s">
        <v>938</v>
      </c>
      <c r="K6" s="1468"/>
      <c r="L6" s="1468"/>
      <c r="M6" s="1468"/>
      <c r="N6" s="1468"/>
      <c r="O6" s="1468"/>
      <c r="P6" s="735" t="s">
        <v>939</v>
      </c>
      <c r="Q6" s="1468"/>
      <c r="R6" s="735" t="s">
        <v>940</v>
      </c>
      <c r="S6" s="1468"/>
      <c r="T6" s="1468"/>
      <c r="U6" s="1468"/>
      <c r="V6" s="117" t="s">
        <v>994</v>
      </c>
      <c r="W6" s="1468"/>
      <c r="X6" s="117" t="s">
        <v>995</v>
      </c>
      <c r="Y6" s="1468"/>
      <c r="Z6" s="735" t="s">
        <v>996</v>
      </c>
      <c r="AA6" s="1292"/>
      <c r="AB6" s="1490"/>
      <c r="AC6" s="1468"/>
      <c r="AD6" s="736" t="s">
        <v>997</v>
      </c>
      <c r="AE6" s="1490"/>
    </row>
    <row r="7" spans="1:31" ht="12">
      <c r="A7" s="715"/>
      <c r="B7" s="737"/>
      <c r="C7" s="93"/>
      <c r="D7" s="1099"/>
      <c r="E7" s="97"/>
      <c r="F7" s="97"/>
      <c r="G7" s="97"/>
      <c r="H7" s="97"/>
      <c r="I7" s="97"/>
      <c r="J7" s="97"/>
      <c r="K7" s="97"/>
      <c r="L7" s="97"/>
      <c r="M7" s="97"/>
      <c r="N7" s="97"/>
      <c r="O7" s="97"/>
      <c r="P7" s="97"/>
      <c r="Q7" s="97"/>
      <c r="R7" s="32"/>
      <c r="S7" s="32"/>
      <c r="T7" s="32"/>
      <c r="U7" s="32"/>
      <c r="V7" s="32"/>
      <c r="W7" s="32"/>
      <c r="X7" s="32"/>
      <c r="Y7" s="32"/>
      <c r="Z7" s="32"/>
      <c r="AA7" s="32"/>
      <c r="AB7" s="1117"/>
      <c r="AC7" s="1117"/>
      <c r="AD7" s="1117"/>
      <c r="AE7" s="1118"/>
    </row>
    <row r="8" spans="1:31" s="753" customFormat="1" ht="15" customHeight="1">
      <c r="A8" s="748"/>
      <c r="B8" s="1272" t="s">
        <v>998</v>
      </c>
      <c r="C8" s="1631"/>
      <c r="D8" s="1092">
        <v>108</v>
      </c>
      <c r="E8" s="82">
        <f aca="true" t="shared" si="0" ref="E8:Y8">SUM(E10+E14+E29+E35+E46+E48)</f>
        <v>17</v>
      </c>
      <c r="F8" s="82">
        <f t="shared" si="0"/>
        <v>14</v>
      </c>
      <c r="G8" s="82">
        <f t="shared" si="0"/>
        <v>12</v>
      </c>
      <c r="H8" s="82">
        <f t="shared" si="0"/>
        <v>7</v>
      </c>
      <c r="I8" s="82">
        <f t="shared" si="0"/>
        <v>5</v>
      </c>
      <c r="J8" s="82">
        <f t="shared" si="0"/>
        <v>4</v>
      </c>
      <c r="K8" s="82">
        <f t="shared" si="0"/>
        <v>3</v>
      </c>
      <c r="L8" s="82">
        <f t="shared" si="0"/>
        <v>1</v>
      </c>
      <c r="M8" s="82">
        <f t="shared" si="0"/>
        <v>6</v>
      </c>
      <c r="N8" s="82">
        <f t="shared" si="0"/>
        <v>1</v>
      </c>
      <c r="O8" s="82">
        <f t="shared" si="0"/>
        <v>4</v>
      </c>
      <c r="P8" s="82">
        <f t="shared" si="0"/>
        <v>2</v>
      </c>
      <c r="Q8" s="82">
        <f t="shared" si="0"/>
        <v>3</v>
      </c>
      <c r="R8" s="82">
        <f t="shared" si="0"/>
        <v>1</v>
      </c>
      <c r="S8" s="82">
        <f t="shared" si="0"/>
        <v>6</v>
      </c>
      <c r="T8" s="82">
        <f t="shared" si="0"/>
        <v>0</v>
      </c>
      <c r="U8" s="82">
        <f t="shared" si="0"/>
        <v>3</v>
      </c>
      <c r="V8" s="82">
        <f t="shared" si="0"/>
        <v>2</v>
      </c>
      <c r="W8" s="82">
        <f t="shared" si="0"/>
        <v>7</v>
      </c>
      <c r="X8" s="82">
        <f t="shared" si="0"/>
        <v>10</v>
      </c>
      <c r="Y8" s="82">
        <f t="shared" si="0"/>
        <v>4963</v>
      </c>
      <c r="Z8" s="82">
        <v>0</v>
      </c>
      <c r="AA8" s="82">
        <v>6215487842</v>
      </c>
      <c r="AB8" s="82">
        <v>0</v>
      </c>
      <c r="AC8" s="82">
        <v>175128750</v>
      </c>
      <c r="AD8" s="82">
        <v>0</v>
      </c>
      <c r="AE8" s="83">
        <v>0</v>
      </c>
    </row>
    <row r="9" spans="1:31" s="753" customFormat="1" ht="15" customHeight="1">
      <c r="A9" s="748"/>
      <c r="B9" s="1119"/>
      <c r="C9" s="1088"/>
      <c r="D9" s="84"/>
      <c r="E9" s="82"/>
      <c r="F9" s="82"/>
      <c r="G9" s="82"/>
      <c r="H9" s="82"/>
      <c r="I9" s="82"/>
      <c r="J9" s="82"/>
      <c r="K9" s="82"/>
      <c r="L9" s="82"/>
      <c r="M9" s="82"/>
      <c r="N9" s="82"/>
      <c r="O9" s="82"/>
      <c r="P9" s="82"/>
      <c r="Q9" s="82"/>
      <c r="R9" s="82"/>
      <c r="S9" s="82"/>
      <c r="T9" s="82"/>
      <c r="U9" s="82"/>
      <c r="V9" s="82"/>
      <c r="W9" s="82"/>
      <c r="X9" s="82"/>
      <c r="Y9" s="82"/>
      <c r="Z9" s="82"/>
      <c r="AA9" s="95"/>
      <c r="AB9" s="95"/>
      <c r="AC9" s="95"/>
      <c r="AD9" s="95"/>
      <c r="AE9" s="98"/>
    </row>
    <row r="10" spans="1:31" s="753" customFormat="1" ht="15" customHeight="1">
      <c r="A10" s="748"/>
      <c r="B10" s="1272" t="s">
        <v>941</v>
      </c>
      <c r="C10" s="1631"/>
      <c r="D10" s="1092">
        <f aca="true" t="shared" si="1" ref="D10:Z10">SUM(D11:D12)</f>
        <v>5</v>
      </c>
      <c r="E10" s="82">
        <f t="shared" si="1"/>
        <v>0</v>
      </c>
      <c r="F10" s="82">
        <f t="shared" si="1"/>
        <v>1</v>
      </c>
      <c r="G10" s="82">
        <f t="shared" si="1"/>
        <v>0</v>
      </c>
      <c r="H10" s="82">
        <f t="shared" si="1"/>
        <v>1</v>
      </c>
      <c r="I10" s="82">
        <f t="shared" si="1"/>
        <v>0</v>
      </c>
      <c r="J10" s="82">
        <f t="shared" si="1"/>
        <v>0</v>
      </c>
      <c r="K10" s="82">
        <f t="shared" si="1"/>
        <v>0</v>
      </c>
      <c r="L10" s="82">
        <f t="shared" si="1"/>
        <v>0</v>
      </c>
      <c r="M10" s="82">
        <f t="shared" si="1"/>
        <v>1</v>
      </c>
      <c r="N10" s="82">
        <f t="shared" si="1"/>
        <v>1</v>
      </c>
      <c r="O10" s="82">
        <f t="shared" si="1"/>
        <v>0</v>
      </c>
      <c r="P10" s="82">
        <f t="shared" si="1"/>
        <v>0</v>
      </c>
      <c r="Q10" s="82">
        <f t="shared" si="1"/>
        <v>0</v>
      </c>
      <c r="R10" s="82">
        <f t="shared" si="1"/>
        <v>0</v>
      </c>
      <c r="S10" s="82">
        <f t="shared" si="1"/>
        <v>1</v>
      </c>
      <c r="T10" s="82">
        <f t="shared" si="1"/>
        <v>0</v>
      </c>
      <c r="U10" s="82">
        <f t="shared" si="1"/>
        <v>0</v>
      </c>
      <c r="V10" s="82">
        <f t="shared" si="1"/>
        <v>0</v>
      </c>
      <c r="W10" s="82">
        <f t="shared" si="1"/>
        <v>0</v>
      </c>
      <c r="X10" s="82">
        <f t="shared" si="1"/>
        <v>0</v>
      </c>
      <c r="Y10" s="82">
        <f t="shared" si="1"/>
        <v>460</v>
      </c>
      <c r="Z10" s="82">
        <f t="shared" si="1"/>
        <v>123748</v>
      </c>
      <c r="AA10" s="95">
        <v>0</v>
      </c>
      <c r="AB10" s="95">
        <v>0</v>
      </c>
      <c r="AC10" s="95">
        <v>0</v>
      </c>
      <c r="AD10" s="95">
        <v>0</v>
      </c>
      <c r="AE10" s="98">
        <v>0</v>
      </c>
    </row>
    <row r="11" spans="1:31" ht="15" customHeight="1">
      <c r="A11" s="715"/>
      <c r="B11" s="737"/>
      <c r="C11" s="93" t="s">
        <v>999</v>
      </c>
      <c r="D11" s="489">
        <f>SUM(E11:X11)</f>
        <v>3</v>
      </c>
      <c r="E11" s="95">
        <v>0</v>
      </c>
      <c r="F11" s="95">
        <v>0</v>
      </c>
      <c r="G11" s="95">
        <v>0</v>
      </c>
      <c r="H11" s="95">
        <v>0</v>
      </c>
      <c r="I11" s="95">
        <v>0</v>
      </c>
      <c r="J11" s="95">
        <v>0</v>
      </c>
      <c r="K11" s="95">
        <v>0</v>
      </c>
      <c r="L11" s="95">
        <v>0</v>
      </c>
      <c r="M11" s="95">
        <v>1</v>
      </c>
      <c r="N11" s="95">
        <v>1</v>
      </c>
      <c r="O11" s="95">
        <v>0</v>
      </c>
      <c r="P11" s="95">
        <v>0</v>
      </c>
      <c r="Q11" s="95">
        <v>0</v>
      </c>
      <c r="R11" s="95">
        <v>0</v>
      </c>
      <c r="S11" s="95">
        <v>1</v>
      </c>
      <c r="T11" s="95">
        <v>0</v>
      </c>
      <c r="U11" s="95">
        <v>0</v>
      </c>
      <c r="V11" s="95">
        <v>0</v>
      </c>
      <c r="W11" s="95">
        <v>0</v>
      </c>
      <c r="X11" s="95">
        <v>0</v>
      </c>
      <c r="Y11" s="95">
        <v>280</v>
      </c>
      <c r="Z11" s="95">
        <v>107808</v>
      </c>
      <c r="AA11" s="95">
        <v>0</v>
      </c>
      <c r="AB11" s="95">
        <v>0</v>
      </c>
      <c r="AC11" s="95">
        <v>0</v>
      </c>
      <c r="AD11" s="95">
        <v>0</v>
      </c>
      <c r="AE11" s="98">
        <v>0</v>
      </c>
    </row>
    <row r="12" spans="1:31" ht="15" customHeight="1">
      <c r="A12" s="715"/>
      <c r="B12" s="737"/>
      <c r="C12" s="93" t="s">
        <v>942</v>
      </c>
      <c r="D12" s="489">
        <f>SUM(E12:X12)</f>
        <v>2</v>
      </c>
      <c r="E12" s="95">
        <v>0</v>
      </c>
      <c r="F12" s="95">
        <v>1</v>
      </c>
      <c r="G12" s="95">
        <v>0</v>
      </c>
      <c r="H12" s="95">
        <v>1</v>
      </c>
      <c r="I12" s="95">
        <v>0</v>
      </c>
      <c r="J12" s="95">
        <v>0</v>
      </c>
      <c r="K12" s="95">
        <v>0</v>
      </c>
      <c r="L12" s="95">
        <v>0</v>
      </c>
      <c r="M12" s="95">
        <v>0</v>
      </c>
      <c r="N12" s="95">
        <v>0</v>
      </c>
      <c r="O12" s="95">
        <v>0</v>
      </c>
      <c r="P12" s="95">
        <v>0</v>
      </c>
      <c r="Q12" s="95">
        <v>0</v>
      </c>
      <c r="R12" s="95">
        <v>0</v>
      </c>
      <c r="S12" s="95">
        <v>0</v>
      </c>
      <c r="T12" s="95">
        <v>0</v>
      </c>
      <c r="U12" s="95">
        <v>0</v>
      </c>
      <c r="V12" s="95">
        <v>0</v>
      </c>
      <c r="W12" s="95">
        <v>0</v>
      </c>
      <c r="X12" s="95">
        <v>0</v>
      </c>
      <c r="Y12" s="95">
        <v>180</v>
      </c>
      <c r="Z12" s="95">
        <v>15940</v>
      </c>
      <c r="AA12" s="95">
        <v>0</v>
      </c>
      <c r="AB12" s="95">
        <v>0</v>
      </c>
      <c r="AC12" s="95">
        <v>0</v>
      </c>
      <c r="AD12" s="95">
        <v>0</v>
      </c>
      <c r="AE12" s="98">
        <v>0</v>
      </c>
    </row>
    <row r="13" spans="1:31" ht="15" customHeight="1">
      <c r="A13" s="715"/>
      <c r="B13" s="737"/>
      <c r="C13" s="93"/>
      <c r="D13" s="1120"/>
      <c r="E13" s="95"/>
      <c r="F13" s="95"/>
      <c r="G13" s="95"/>
      <c r="H13" s="95"/>
      <c r="I13" s="95"/>
      <c r="J13" s="95"/>
      <c r="K13" s="95"/>
      <c r="L13" s="95"/>
      <c r="M13" s="95"/>
      <c r="N13" s="95"/>
      <c r="O13" s="95"/>
      <c r="P13" s="95"/>
      <c r="Q13" s="95"/>
      <c r="R13" s="95"/>
      <c r="S13" s="95"/>
      <c r="T13" s="95"/>
      <c r="U13" s="95"/>
      <c r="V13" s="95"/>
      <c r="W13" s="95"/>
      <c r="X13" s="95"/>
      <c r="Y13" s="95"/>
      <c r="Z13" s="95"/>
      <c r="AA13" s="95"/>
      <c r="AB13" s="935"/>
      <c r="AC13" s="935"/>
      <c r="AD13" s="935"/>
      <c r="AE13" s="1121"/>
    </row>
    <row r="14" spans="1:31" s="753" customFormat="1" ht="15" customHeight="1">
      <c r="A14" s="748"/>
      <c r="B14" s="1272" t="s">
        <v>943</v>
      </c>
      <c r="C14" s="1631"/>
      <c r="D14" s="1092">
        <f aca="true" t="shared" si="2" ref="D14:Y14">SUM(D15:D25)</f>
        <v>39</v>
      </c>
      <c r="E14" s="82">
        <f t="shared" si="2"/>
        <v>7</v>
      </c>
      <c r="F14" s="82">
        <f t="shared" si="2"/>
        <v>6</v>
      </c>
      <c r="G14" s="82">
        <f t="shared" si="2"/>
        <v>4</v>
      </c>
      <c r="H14" s="82">
        <f t="shared" si="2"/>
        <v>3</v>
      </c>
      <c r="I14" s="82">
        <f t="shared" si="2"/>
        <v>3</v>
      </c>
      <c r="J14" s="82">
        <f t="shared" si="2"/>
        <v>3</v>
      </c>
      <c r="K14" s="82">
        <f t="shared" si="2"/>
        <v>2</v>
      </c>
      <c r="L14" s="82">
        <f t="shared" si="2"/>
        <v>0</v>
      </c>
      <c r="M14" s="82">
        <f t="shared" si="2"/>
        <v>2</v>
      </c>
      <c r="N14" s="82">
        <f t="shared" si="2"/>
        <v>0</v>
      </c>
      <c r="O14" s="82">
        <f t="shared" si="2"/>
        <v>0</v>
      </c>
      <c r="P14" s="82">
        <f t="shared" si="2"/>
        <v>1</v>
      </c>
      <c r="Q14" s="82">
        <f t="shared" si="2"/>
        <v>2</v>
      </c>
      <c r="R14" s="82">
        <f t="shared" si="2"/>
        <v>1</v>
      </c>
      <c r="S14" s="82">
        <f t="shared" si="2"/>
        <v>2</v>
      </c>
      <c r="T14" s="82">
        <f t="shared" si="2"/>
        <v>0</v>
      </c>
      <c r="U14" s="82">
        <f t="shared" si="2"/>
        <v>0</v>
      </c>
      <c r="V14" s="82">
        <f t="shared" si="2"/>
        <v>1</v>
      </c>
      <c r="W14" s="82">
        <f t="shared" si="2"/>
        <v>1</v>
      </c>
      <c r="X14" s="82">
        <f t="shared" si="2"/>
        <v>1</v>
      </c>
      <c r="Y14" s="82">
        <f t="shared" si="2"/>
        <v>1166</v>
      </c>
      <c r="Z14" s="82">
        <f>SUM(Z15:Z27)</f>
        <v>9740</v>
      </c>
      <c r="AA14" s="82">
        <f>SUM(AA15:AA27)</f>
        <v>1485962428</v>
      </c>
      <c r="AB14" s="82">
        <v>152563</v>
      </c>
      <c r="AC14" s="82">
        <f>SUM(AC15:AC27)</f>
        <v>45519796</v>
      </c>
      <c r="AD14" s="82">
        <f>SUM(AD15:AD27)</f>
        <v>6038</v>
      </c>
      <c r="AE14" s="83">
        <v>7539</v>
      </c>
    </row>
    <row r="15" spans="1:31" ht="15" customHeight="1">
      <c r="A15" s="715"/>
      <c r="B15" s="737"/>
      <c r="C15" s="93" t="s">
        <v>944</v>
      </c>
      <c r="D15" s="489">
        <f aca="true" t="shared" si="3" ref="D15:D25">SUM(E15:X15)</f>
        <v>12</v>
      </c>
      <c r="E15" s="95">
        <v>1</v>
      </c>
      <c r="F15" s="95">
        <v>3</v>
      </c>
      <c r="G15" s="95">
        <v>1</v>
      </c>
      <c r="H15" s="95">
        <v>1</v>
      </c>
      <c r="I15" s="95">
        <v>1</v>
      </c>
      <c r="J15" s="95">
        <v>1</v>
      </c>
      <c r="K15" s="95">
        <v>0</v>
      </c>
      <c r="L15" s="95">
        <v>0</v>
      </c>
      <c r="M15" s="95">
        <v>1</v>
      </c>
      <c r="N15" s="95">
        <v>0</v>
      </c>
      <c r="O15" s="95">
        <v>0</v>
      </c>
      <c r="P15" s="95">
        <v>0</v>
      </c>
      <c r="Q15" s="95">
        <v>1</v>
      </c>
      <c r="R15" s="95">
        <v>0</v>
      </c>
      <c r="S15" s="95">
        <v>0</v>
      </c>
      <c r="T15" s="95">
        <v>0</v>
      </c>
      <c r="U15" s="95">
        <v>0</v>
      </c>
      <c r="V15" s="95">
        <v>1</v>
      </c>
      <c r="W15" s="95">
        <v>1</v>
      </c>
      <c r="X15" s="95">
        <v>0</v>
      </c>
      <c r="Y15" s="95">
        <v>47</v>
      </c>
      <c r="Z15" s="95">
        <v>95</v>
      </c>
      <c r="AA15" s="95">
        <v>11161357</v>
      </c>
      <c r="AB15" s="935">
        <v>117488</v>
      </c>
      <c r="AC15" s="935">
        <v>851400</v>
      </c>
      <c r="AD15" s="935">
        <v>50</v>
      </c>
      <c r="AE15" s="1121">
        <v>17028</v>
      </c>
    </row>
    <row r="16" spans="1:31" ht="15" customHeight="1">
      <c r="A16" s="715"/>
      <c r="B16" s="737"/>
      <c r="C16" s="93" t="s">
        <v>945</v>
      </c>
      <c r="D16" s="489">
        <f t="shared" si="3"/>
        <v>1</v>
      </c>
      <c r="E16" s="95">
        <v>0</v>
      </c>
      <c r="F16" s="95">
        <v>0</v>
      </c>
      <c r="G16" s="95">
        <v>1</v>
      </c>
      <c r="H16" s="95">
        <v>0</v>
      </c>
      <c r="I16" s="95">
        <v>0</v>
      </c>
      <c r="J16" s="95">
        <v>0</v>
      </c>
      <c r="K16" s="95">
        <v>0</v>
      </c>
      <c r="L16" s="95">
        <v>0</v>
      </c>
      <c r="M16" s="95">
        <v>0</v>
      </c>
      <c r="N16" s="95">
        <v>0</v>
      </c>
      <c r="O16" s="95">
        <v>0</v>
      </c>
      <c r="P16" s="95">
        <v>0</v>
      </c>
      <c r="Q16" s="95">
        <v>0</v>
      </c>
      <c r="R16" s="95">
        <v>0</v>
      </c>
      <c r="S16" s="95">
        <v>0</v>
      </c>
      <c r="T16" s="95">
        <v>0</v>
      </c>
      <c r="U16" s="95">
        <v>0</v>
      </c>
      <c r="V16" s="95">
        <v>0</v>
      </c>
      <c r="W16" s="95">
        <v>0</v>
      </c>
      <c r="X16" s="95">
        <v>0</v>
      </c>
      <c r="Y16" s="95">
        <v>40</v>
      </c>
      <c r="Z16" s="95">
        <v>212</v>
      </c>
      <c r="AA16" s="935">
        <v>62363329</v>
      </c>
      <c r="AB16" s="935">
        <v>294167</v>
      </c>
      <c r="AC16" s="95">
        <v>504600</v>
      </c>
      <c r="AD16" s="95">
        <v>84</v>
      </c>
      <c r="AE16" s="98">
        <v>6007</v>
      </c>
    </row>
    <row r="17" spans="1:31" ht="15" customHeight="1">
      <c r="A17" s="715"/>
      <c r="B17" s="737"/>
      <c r="C17" s="93" t="s">
        <v>1000</v>
      </c>
      <c r="D17" s="489">
        <f t="shared" si="3"/>
        <v>8</v>
      </c>
      <c r="E17" s="95">
        <v>2</v>
      </c>
      <c r="F17" s="95">
        <v>1</v>
      </c>
      <c r="G17" s="95">
        <v>1</v>
      </c>
      <c r="H17" s="95">
        <v>1</v>
      </c>
      <c r="I17" s="95">
        <v>0</v>
      </c>
      <c r="J17" s="95">
        <v>0</v>
      </c>
      <c r="K17" s="95">
        <v>0</v>
      </c>
      <c r="L17" s="95">
        <v>0</v>
      </c>
      <c r="M17" s="95">
        <v>0</v>
      </c>
      <c r="N17" s="95">
        <v>0</v>
      </c>
      <c r="O17" s="95">
        <v>0</v>
      </c>
      <c r="P17" s="95">
        <v>0</v>
      </c>
      <c r="Q17" s="95">
        <v>1</v>
      </c>
      <c r="R17" s="95">
        <v>1</v>
      </c>
      <c r="S17" s="95">
        <v>1</v>
      </c>
      <c r="T17" s="95">
        <v>0</v>
      </c>
      <c r="U17" s="95">
        <v>0</v>
      </c>
      <c r="V17" s="95">
        <v>0</v>
      </c>
      <c r="W17" s="95">
        <v>0</v>
      </c>
      <c r="X17" s="95">
        <v>0</v>
      </c>
      <c r="Y17" s="95">
        <v>111</v>
      </c>
      <c r="Z17" s="95">
        <v>618</v>
      </c>
      <c r="AA17" s="935">
        <v>64911682</v>
      </c>
      <c r="AB17" s="935">
        <v>105035</v>
      </c>
      <c r="AC17" s="95">
        <v>0</v>
      </c>
      <c r="AD17" s="95">
        <v>0</v>
      </c>
      <c r="AE17" s="98">
        <v>0</v>
      </c>
    </row>
    <row r="18" spans="1:31" ht="15" customHeight="1">
      <c r="A18" s="715"/>
      <c r="B18" s="737"/>
      <c r="C18" s="93" t="s">
        <v>1001</v>
      </c>
      <c r="D18" s="489">
        <f t="shared" si="3"/>
        <v>5</v>
      </c>
      <c r="E18" s="95">
        <v>1</v>
      </c>
      <c r="F18" s="95">
        <v>1</v>
      </c>
      <c r="G18" s="95">
        <v>1</v>
      </c>
      <c r="H18" s="95">
        <v>0</v>
      </c>
      <c r="I18" s="95">
        <v>1</v>
      </c>
      <c r="J18" s="95">
        <v>1</v>
      </c>
      <c r="K18" s="95">
        <v>0</v>
      </c>
      <c r="L18" s="95">
        <v>0</v>
      </c>
      <c r="M18" s="95">
        <v>0</v>
      </c>
      <c r="N18" s="95">
        <v>0</v>
      </c>
      <c r="O18" s="95">
        <v>0</v>
      </c>
      <c r="P18" s="95">
        <v>0</v>
      </c>
      <c r="Q18" s="95">
        <v>0</v>
      </c>
      <c r="R18" s="95">
        <v>0</v>
      </c>
      <c r="S18" s="95">
        <v>0</v>
      </c>
      <c r="T18" s="95">
        <v>0</v>
      </c>
      <c r="U18" s="95">
        <v>0</v>
      </c>
      <c r="V18" s="95">
        <v>0</v>
      </c>
      <c r="W18" s="95">
        <v>0</v>
      </c>
      <c r="X18" s="95">
        <v>0</v>
      </c>
      <c r="Y18" s="95">
        <v>263</v>
      </c>
      <c r="Z18" s="95">
        <v>2717</v>
      </c>
      <c r="AA18" s="935">
        <v>354525578</v>
      </c>
      <c r="AB18" s="935">
        <v>130484</v>
      </c>
      <c r="AC18" s="95">
        <v>4355150</v>
      </c>
      <c r="AD18" s="95">
        <v>1020</v>
      </c>
      <c r="AE18" s="98">
        <v>4270</v>
      </c>
    </row>
    <row r="19" spans="1:31" ht="15" customHeight="1">
      <c r="A19" s="715"/>
      <c r="B19" s="737"/>
      <c r="C19" s="93" t="s">
        <v>1002</v>
      </c>
      <c r="D19" s="489">
        <f t="shared" si="3"/>
        <v>4</v>
      </c>
      <c r="E19" s="95">
        <v>0</v>
      </c>
      <c r="F19" s="95">
        <v>0</v>
      </c>
      <c r="G19" s="95">
        <v>0</v>
      </c>
      <c r="H19" s="95">
        <v>0</v>
      </c>
      <c r="I19" s="95">
        <v>1</v>
      </c>
      <c r="J19" s="95">
        <v>0</v>
      </c>
      <c r="K19" s="95">
        <v>0</v>
      </c>
      <c r="L19" s="95">
        <v>0</v>
      </c>
      <c r="M19" s="95">
        <v>1</v>
      </c>
      <c r="N19" s="95">
        <v>0</v>
      </c>
      <c r="O19" s="95">
        <v>0</v>
      </c>
      <c r="P19" s="95">
        <v>1</v>
      </c>
      <c r="Q19" s="95">
        <v>0</v>
      </c>
      <c r="R19" s="95">
        <v>0</v>
      </c>
      <c r="S19" s="95">
        <v>0</v>
      </c>
      <c r="T19" s="95">
        <v>0</v>
      </c>
      <c r="U19" s="95">
        <v>0</v>
      </c>
      <c r="V19" s="95">
        <v>0</v>
      </c>
      <c r="W19" s="95">
        <v>0</v>
      </c>
      <c r="X19" s="95">
        <v>1</v>
      </c>
      <c r="Y19" s="95">
        <v>320</v>
      </c>
      <c r="Z19" s="95">
        <v>1749</v>
      </c>
      <c r="AA19" s="935">
        <v>342534911</v>
      </c>
      <c r="AB19" s="935">
        <v>195846</v>
      </c>
      <c r="AC19" s="95">
        <v>12917386</v>
      </c>
      <c r="AD19" s="95">
        <v>1392</v>
      </c>
      <c r="AE19" s="98">
        <v>9280</v>
      </c>
    </row>
    <row r="20" spans="1:31" ht="15" customHeight="1">
      <c r="A20" s="715"/>
      <c r="B20" s="737"/>
      <c r="C20" s="93" t="s">
        <v>1003</v>
      </c>
      <c r="D20" s="489">
        <f t="shared" si="3"/>
        <v>3</v>
      </c>
      <c r="E20" s="95">
        <v>1</v>
      </c>
      <c r="F20" s="95">
        <v>0</v>
      </c>
      <c r="G20" s="95">
        <v>0</v>
      </c>
      <c r="H20" s="95">
        <v>1</v>
      </c>
      <c r="I20" s="95">
        <v>0</v>
      </c>
      <c r="J20" s="95">
        <v>1</v>
      </c>
      <c r="K20" s="95">
        <v>0</v>
      </c>
      <c r="L20" s="95">
        <v>0</v>
      </c>
      <c r="M20" s="95">
        <v>0</v>
      </c>
      <c r="N20" s="95">
        <v>0</v>
      </c>
      <c r="O20" s="95">
        <v>0</v>
      </c>
      <c r="P20" s="95">
        <v>0</v>
      </c>
      <c r="Q20" s="95">
        <v>0</v>
      </c>
      <c r="R20" s="95">
        <v>0</v>
      </c>
      <c r="S20" s="95">
        <v>0</v>
      </c>
      <c r="T20" s="95">
        <v>0</v>
      </c>
      <c r="U20" s="95">
        <v>0</v>
      </c>
      <c r="V20" s="95">
        <v>0</v>
      </c>
      <c r="W20" s="95">
        <v>0</v>
      </c>
      <c r="X20" s="95">
        <v>0</v>
      </c>
      <c r="Y20" s="95">
        <v>90</v>
      </c>
      <c r="Z20" s="95">
        <v>680</v>
      </c>
      <c r="AA20" s="935">
        <v>67737120</v>
      </c>
      <c r="AB20" s="935">
        <v>99613</v>
      </c>
      <c r="AC20" s="95">
        <v>3022280</v>
      </c>
      <c r="AD20" s="95">
        <v>624</v>
      </c>
      <c r="AE20" s="98">
        <v>4843</v>
      </c>
    </row>
    <row r="21" spans="1:31" ht="15" customHeight="1">
      <c r="A21" s="715"/>
      <c r="B21" s="737"/>
      <c r="C21" s="93" t="s">
        <v>946</v>
      </c>
      <c r="D21" s="489">
        <f t="shared" si="3"/>
        <v>1</v>
      </c>
      <c r="E21" s="95">
        <v>0</v>
      </c>
      <c r="F21" s="95">
        <v>0</v>
      </c>
      <c r="G21" s="95">
        <v>0</v>
      </c>
      <c r="H21" s="95">
        <v>0</v>
      </c>
      <c r="I21" s="95">
        <v>0</v>
      </c>
      <c r="J21" s="95">
        <v>0</v>
      </c>
      <c r="K21" s="95">
        <v>1</v>
      </c>
      <c r="L21" s="95">
        <v>0</v>
      </c>
      <c r="M21" s="95">
        <v>0</v>
      </c>
      <c r="N21" s="95">
        <v>0</v>
      </c>
      <c r="O21" s="95">
        <v>0</v>
      </c>
      <c r="P21" s="95">
        <v>0</v>
      </c>
      <c r="Q21" s="95">
        <v>0</v>
      </c>
      <c r="R21" s="95">
        <v>0</v>
      </c>
      <c r="S21" s="95">
        <v>0</v>
      </c>
      <c r="T21" s="95">
        <v>0</v>
      </c>
      <c r="U21" s="95">
        <v>0</v>
      </c>
      <c r="V21" s="95">
        <v>0</v>
      </c>
      <c r="W21" s="95">
        <v>0</v>
      </c>
      <c r="X21" s="95">
        <v>0</v>
      </c>
      <c r="Y21" s="95">
        <v>70</v>
      </c>
      <c r="Z21" s="95">
        <v>318</v>
      </c>
      <c r="AA21" s="95">
        <v>58807525</v>
      </c>
      <c r="AB21" s="95">
        <v>184929</v>
      </c>
      <c r="AC21" s="95">
        <v>939090</v>
      </c>
      <c r="AD21" s="95">
        <v>156</v>
      </c>
      <c r="AE21" s="98">
        <v>6020</v>
      </c>
    </row>
    <row r="22" spans="1:31" ht="15" customHeight="1">
      <c r="A22" s="715"/>
      <c r="B22" s="737"/>
      <c r="C22" s="93" t="s">
        <v>947</v>
      </c>
      <c r="D22" s="489">
        <f t="shared" si="3"/>
        <v>1</v>
      </c>
      <c r="E22" s="95">
        <v>0</v>
      </c>
      <c r="F22" s="95">
        <v>0</v>
      </c>
      <c r="G22" s="95">
        <v>0</v>
      </c>
      <c r="H22" s="95">
        <v>0</v>
      </c>
      <c r="I22" s="95">
        <v>0</v>
      </c>
      <c r="J22" s="95">
        <v>0</v>
      </c>
      <c r="K22" s="95">
        <v>1</v>
      </c>
      <c r="L22" s="95">
        <v>0</v>
      </c>
      <c r="M22" s="95">
        <v>0</v>
      </c>
      <c r="N22" s="95">
        <v>0</v>
      </c>
      <c r="O22" s="95">
        <v>0</v>
      </c>
      <c r="P22" s="95">
        <v>0</v>
      </c>
      <c r="Q22" s="95">
        <v>0</v>
      </c>
      <c r="R22" s="95">
        <v>0</v>
      </c>
      <c r="S22" s="95">
        <v>0</v>
      </c>
      <c r="T22" s="95">
        <v>0</v>
      </c>
      <c r="U22" s="95">
        <v>0</v>
      </c>
      <c r="V22" s="95">
        <v>0</v>
      </c>
      <c r="W22" s="95">
        <v>0</v>
      </c>
      <c r="X22" s="95">
        <v>0</v>
      </c>
      <c r="Y22" s="95">
        <v>70</v>
      </c>
      <c r="Z22" s="95">
        <v>131</v>
      </c>
      <c r="AA22" s="95">
        <v>28523294</v>
      </c>
      <c r="AB22" s="95">
        <v>217735</v>
      </c>
      <c r="AC22" s="95">
        <v>745200</v>
      </c>
      <c r="AD22" s="95">
        <v>84</v>
      </c>
      <c r="AE22" s="98">
        <v>8871</v>
      </c>
    </row>
    <row r="23" spans="1:31" ht="15" customHeight="1">
      <c r="A23" s="715"/>
      <c r="B23" s="737"/>
      <c r="C23" s="93" t="s">
        <v>948</v>
      </c>
      <c r="D23" s="489">
        <f t="shared" si="3"/>
        <v>1</v>
      </c>
      <c r="E23" s="95">
        <v>1</v>
      </c>
      <c r="F23" s="95">
        <v>0</v>
      </c>
      <c r="G23" s="95">
        <v>0</v>
      </c>
      <c r="H23" s="95">
        <v>0</v>
      </c>
      <c r="I23" s="95">
        <v>0</v>
      </c>
      <c r="J23" s="95">
        <v>0</v>
      </c>
      <c r="K23" s="95">
        <v>0</v>
      </c>
      <c r="L23" s="95">
        <v>0</v>
      </c>
      <c r="M23" s="95">
        <v>0</v>
      </c>
      <c r="N23" s="95">
        <v>0</v>
      </c>
      <c r="O23" s="95">
        <v>0</v>
      </c>
      <c r="P23" s="95">
        <v>0</v>
      </c>
      <c r="Q23" s="95">
        <v>0</v>
      </c>
      <c r="R23" s="95">
        <v>0</v>
      </c>
      <c r="S23" s="95">
        <v>0</v>
      </c>
      <c r="T23" s="95">
        <v>0</v>
      </c>
      <c r="U23" s="95">
        <v>0</v>
      </c>
      <c r="V23" s="95">
        <v>0</v>
      </c>
      <c r="W23" s="95">
        <v>0</v>
      </c>
      <c r="X23" s="95">
        <v>0</v>
      </c>
      <c r="Y23" s="95">
        <v>100</v>
      </c>
      <c r="Z23" s="95">
        <v>813</v>
      </c>
      <c r="AA23" s="935">
        <v>69213452</v>
      </c>
      <c r="AB23" s="935">
        <v>85133</v>
      </c>
      <c r="AC23" s="95">
        <v>5595670</v>
      </c>
      <c r="AD23" s="95">
        <v>792</v>
      </c>
      <c r="AE23" s="98">
        <v>7065</v>
      </c>
    </row>
    <row r="24" spans="1:31" ht="15" customHeight="1">
      <c r="A24" s="715"/>
      <c r="B24" s="737"/>
      <c r="C24" s="93" t="s">
        <v>949</v>
      </c>
      <c r="D24" s="489">
        <f t="shared" si="3"/>
        <v>2</v>
      </c>
      <c r="E24" s="95">
        <v>1</v>
      </c>
      <c r="F24" s="95">
        <v>1</v>
      </c>
      <c r="G24" s="95">
        <v>0</v>
      </c>
      <c r="H24" s="95">
        <v>0</v>
      </c>
      <c r="I24" s="95">
        <v>0</v>
      </c>
      <c r="J24" s="95">
        <v>0</v>
      </c>
      <c r="K24" s="95">
        <v>0</v>
      </c>
      <c r="L24" s="95">
        <v>0</v>
      </c>
      <c r="M24" s="95">
        <v>0</v>
      </c>
      <c r="N24" s="95">
        <v>0</v>
      </c>
      <c r="O24" s="95">
        <v>0</v>
      </c>
      <c r="P24" s="95">
        <v>0</v>
      </c>
      <c r="Q24" s="95">
        <v>0</v>
      </c>
      <c r="R24" s="95">
        <v>0</v>
      </c>
      <c r="S24" s="95">
        <v>0</v>
      </c>
      <c r="T24" s="95">
        <v>0</v>
      </c>
      <c r="U24" s="95">
        <v>0</v>
      </c>
      <c r="V24" s="95">
        <v>0</v>
      </c>
      <c r="W24" s="95">
        <v>0</v>
      </c>
      <c r="X24" s="95">
        <v>0</v>
      </c>
      <c r="Y24" s="95">
        <v>0</v>
      </c>
      <c r="Z24" s="95">
        <v>2081</v>
      </c>
      <c r="AA24" s="935">
        <v>387426777</v>
      </c>
      <c r="AB24" s="935">
        <v>186173</v>
      </c>
      <c r="AC24" s="95">
        <v>15778880</v>
      </c>
      <c r="AD24" s="95">
        <v>1716</v>
      </c>
      <c r="AE24" s="98">
        <v>9195</v>
      </c>
    </row>
    <row r="25" spans="1:31" ht="15" customHeight="1">
      <c r="A25" s="715"/>
      <c r="B25" s="737"/>
      <c r="C25" s="93" t="s">
        <v>1004</v>
      </c>
      <c r="D25" s="489">
        <f t="shared" si="3"/>
        <v>1</v>
      </c>
      <c r="E25" s="95">
        <v>0</v>
      </c>
      <c r="F25" s="95">
        <v>0</v>
      </c>
      <c r="G25" s="95">
        <v>0</v>
      </c>
      <c r="H25" s="95">
        <v>0</v>
      </c>
      <c r="I25" s="95">
        <v>0</v>
      </c>
      <c r="J25" s="95">
        <v>0</v>
      </c>
      <c r="K25" s="95">
        <v>0</v>
      </c>
      <c r="L25" s="95">
        <v>0</v>
      </c>
      <c r="M25" s="95">
        <v>0</v>
      </c>
      <c r="N25" s="95">
        <v>0</v>
      </c>
      <c r="O25" s="95">
        <v>0</v>
      </c>
      <c r="P25" s="95">
        <v>0</v>
      </c>
      <c r="Q25" s="95">
        <v>0</v>
      </c>
      <c r="R25" s="95">
        <v>0</v>
      </c>
      <c r="S25" s="95">
        <v>1</v>
      </c>
      <c r="T25" s="95">
        <v>0</v>
      </c>
      <c r="U25" s="95">
        <v>0</v>
      </c>
      <c r="V25" s="95">
        <v>0</v>
      </c>
      <c r="W25" s="95">
        <v>0</v>
      </c>
      <c r="X25" s="95">
        <v>0</v>
      </c>
      <c r="Y25" s="95">
        <v>55</v>
      </c>
      <c r="Z25" s="95">
        <v>142</v>
      </c>
      <c r="AA25" s="935">
        <v>29378758</v>
      </c>
      <c r="AB25" s="935">
        <v>206893</v>
      </c>
      <c r="AC25" s="95">
        <v>567740</v>
      </c>
      <c r="AD25" s="95">
        <v>84</v>
      </c>
      <c r="AE25" s="98">
        <v>6759</v>
      </c>
    </row>
    <row r="26" spans="1:31" ht="15" customHeight="1">
      <c r="A26" s="715"/>
      <c r="B26" s="737"/>
      <c r="C26" s="93"/>
      <c r="D26" s="489"/>
      <c r="E26" s="95"/>
      <c r="F26" s="95"/>
      <c r="G26" s="95"/>
      <c r="H26" s="95"/>
      <c r="I26" s="95"/>
      <c r="J26" s="95"/>
      <c r="K26" s="95"/>
      <c r="L26" s="95"/>
      <c r="M26" s="95"/>
      <c r="N26" s="95"/>
      <c r="O26" s="95"/>
      <c r="P26" s="95"/>
      <c r="Q26" s="95"/>
      <c r="R26" s="95"/>
      <c r="S26" s="95"/>
      <c r="T26" s="95"/>
      <c r="U26" s="95"/>
      <c r="V26" s="95"/>
      <c r="W26" s="95"/>
      <c r="X26" s="95"/>
      <c r="Y26" s="95"/>
      <c r="Z26" s="95"/>
      <c r="AA26" s="935"/>
      <c r="AB26" s="935"/>
      <c r="AC26" s="95"/>
      <c r="AD26" s="95"/>
      <c r="AE26" s="98"/>
    </row>
    <row r="27" spans="1:31" ht="15" customHeight="1">
      <c r="A27" s="715"/>
      <c r="B27" s="737"/>
      <c r="C27" s="93" t="s">
        <v>1005</v>
      </c>
      <c r="D27" s="1122">
        <v>105</v>
      </c>
      <c r="E27" s="1123">
        <v>5</v>
      </c>
      <c r="F27" s="1123">
        <v>14</v>
      </c>
      <c r="G27" s="1123">
        <v>6</v>
      </c>
      <c r="H27" s="1123">
        <v>8</v>
      </c>
      <c r="I27" s="1123">
        <v>3</v>
      </c>
      <c r="J27" s="1123">
        <v>6</v>
      </c>
      <c r="K27" s="1123">
        <v>1</v>
      </c>
      <c r="L27" s="1123">
        <v>2</v>
      </c>
      <c r="M27" s="1123">
        <v>11</v>
      </c>
      <c r="N27" s="1123">
        <v>1</v>
      </c>
      <c r="O27" s="1123">
        <v>0</v>
      </c>
      <c r="P27" s="1123">
        <v>0</v>
      </c>
      <c r="Q27" s="1123">
        <v>1</v>
      </c>
      <c r="R27" s="1123">
        <v>1</v>
      </c>
      <c r="S27" s="1123">
        <v>7</v>
      </c>
      <c r="T27" s="1123">
        <v>0</v>
      </c>
      <c r="U27" s="1123">
        <v>13</v>
      </c>
      <c r="V27" s="1123">
        <v>6</v>
      </c>
      <c r="W27" s="1123">
        <v>6</v>
      </c>
      <c r="X27" s="1123">
        <v>14</v>
      </c>
      <c r="Y27" s="95">
        <v>0</v>
      </c>
      <c r="Z27" s="95">
        <v>184</v>
      </c>
      <c r="AA27" s="935">
        <v>9378645</v>
      </c>
      <c r="AB27" s="935">
        <v>50971</v>
      </c>
      <c r="AC27" s="95">
        <v>242400</v>
      </c>
      <c r="AD27" s="95">
        <v>36</v>
      </c>
      <c r="AE27" s="98">
        <v>6733</v>
      </c>
    </row>
    <row r="28" spans="1:31" ht="27.75" customHeight="1">
      <c r="A28" s="715"/>
      <c r="B28" s="737"/>
      <c r="C28" s="93"/>
      <c r="D28" s="1120"/>
      <c r="E28" s="95"/>
      <c r="F28" s="95"/>
      <c r="G28" s="95"/>
      <c r="H28" s="95"/>
      <c r="I28" s="95"/>
      <c r="J28" s="95"/>
      <c r="K28" s="95"/>
      <c r="L28" s="95"/>
      <c r="M28" s="95"/>
      <c r="N28" s="95"/>
      <c r="O28" s="95"/>
      <c r="P28" s="95"/>
      <c r="Q28" s="95"/>
      <c r="R28" s="95"/>
      <c r="S28" s="95"/>
      <c r="T28" s="95"/>
      <c r="U28" s="95"/>
      <c r="V28" s="95"/>
      <c r="W28" s="95"/>
      <c r="X28" s="95"/>
      <c r="Y28" s="95"/>
      <c r="Z28" s="1124" t="s">
        <v>1006</v>
      </c>
      <c r="AA28" s="95"/>
      <c r="AB28" s="935"/>
      <c r="AC28" s="935"/>
      <c r="AD28" s="935"/>
      <c r="AE28" s="1121"/>
    </row>
    <row r="29" spans="1:31" s="753" customFormat="1" ht="15" customHeight="1">
      <c r="A29" s="748"/>
      <c r="B29" s="1272" t="s">
        <v>950</v>
      </c>
      <c r="C29" s="1631"/>
      <c r="D29" s="1092">
        <f aca="true" t="shared" si="4" ref="D29:AA29">SUM(D30:D33)</f>
        <v>41</v>
      </c>
      <c r="E29" s="82">
        <f t="shared" si="4"/>
        <v>3</v>
      </c>
      <c r="F29" s="82">
        <f t="shared" si="4"/>
        <v>4</v>
      </c>
      <c r="G29" s="82">
        <f t="shared" si="4"/>
        <v>5</v>
      </c>
      <c r="H29" s="82">
        <f t="shared" si="4"/>
        <v>2</v>
      </c>
      <c r="I29" s="82">
        <f t="shared" si="4"/>
        <v>2</v>
      </c>
      <c r="J29" s="82">
        <f t="shared" si="4"/>
        <v>1</v>
      </c>
      <c r="K29" s="82">
        <f t="shared" si="4"/>
        <v>1</v>
      </c>
      <c r="L29" s="82">
        <f t="shared" si="4"/>
        <v>1</v>
      </c>
      <c r="M29" s="82">
        <f t="shared" si="4"/>
        <v>3</v>
      </c>
      <c r="N29" s="82">
        <f t="shared" si="4"/>
        <v>0</v>
      </c>
      <c r="O29" s="82">
        <f t="shared" si="4"/>
        <v>2</v>
      </c>
      <c r="P29" s="82">
        <f t="shared" si="4"/>
        <v>1</v>
      </c>
      <c r="Q29" s="82">
        <f t="shared" si="4"/>
        <v>1</v>
      </c>
      <c r="R29" s="82">
        <f t="shared" si="4"/>
        <v>0</v>
      </c>
      <c r="S29" s="82">
        <f t="shared" si="4"/>
        <v>3</v>
      </c>
      <c r="T29" s="82">
        <f t="shared" si="4"/>
        <v>0</v>
      </c>
      <c r="U29" s="82">
        <f t="shared" si="4"/>
        <v>2</v>
      </c>
      <c r="V29" s="82">
        <f t="shared" si="4"/>
        <v>1</v>
      </c>
      <c r="W29" s="82">
        <f t="shared" si="4"/>
        <v>1</v>
      </c>
      <c r="X29" s="82">
        <f t="shared" si="4"/>
        <v>8</v>
      </c>
      <c r="Y29" s="82">
        <f t="shared" si="4"/>
        <v>2000</v>
      </c>
      <c r="Z29" s="82">
        <f t="shared" si="4"/>
        <v>21493</v>
      </c>
      <c r="AA29" s="82">
        <f t="shared" si="4"/>
        <v>2553566832</v>
      </c>
      <c r="AB29" s="82">
        <v>118809</v>
      </c>
      <c r="AC29" s="82">
        <f>SUM(AC30:AC33)</f>
        <v>62034354</v>
      </c>
      <c r="AD29" s="82">
        <v>28848</v>
      </c>
      <c r="AE29" s="83">
        <v>2150</v>
      </c>
    </row>
    <row r="30" spans="1:31" ht="15" customHeight="1">
      <c r="A30" s="715"/>
      <c r="B30" s="737"/>
      <c r="C30" s="93" t="s">
        <v>951</v>
      </c>
      <c r="D30" s="489">
        <f>SUM(E30:X30)</f>
        <v>12</v>
      </c>
      <c r="E30" s="95">
        <v>1</v>
      </c>
      <c r="F30" s="95">
        <v>1</v>
      </c>
      <c r="G30" s="95">
        <v>2</v>
      </c>
      <c r="H30" s="95">
        <v>1</v>
      </c>
      <c r="I30" s="95">
        <v>1</v>
      </c>
      <c r="J30" s="95">
        <v>0</v>
      </c>
      <c r="K30" s="95">
        <v>1</v>
      </c>
      <c r="L30" s="95">
        <v>1</v>
      </c>
      <c r="M30" s="95">
        <v>1</v>
      </c>
      <c r="N30" s="95">
        <v>0</v>
      </c>
      <c r="O30" s="95">
        <v>0</v>
      </c>
      <c r="P30" s="95">
        <v>1</v>
      </c>
      <c r="Q30" s="95">
        <v>1</v>
      </c>
      <c r="R30" s="95">
        <v>0</v>
      </c>
      <c r="S30" s="95">
        <v>1</v>
      </c>
      <c r="T30" s="95">
        <v>0</v>
      </c>
      <c r="U30" s="95">
        <v>0</v>
      </c>
      <c r="V30" s="95">
        <v>0</v>
      </c>
      <c r="W30" s="95">
        <v>0</v>
      </c>
      <c r="X30" s="95">
        <v>0</v>
      </c>
      <c r="Y30" s="95">
        <v>1020</v>
      </c>
      <c r="Z30" s="95">
        <v>12331</v>
      </c>
      <c r="AA30" s="95">
        <v>1133905026</v>
      </c>
      <c r="AB30" s="935">
        <v>91955</v>
      </c>
      <c r="AC30" s="935">
        <v>15591925</v>
      </c>
      <c r="AD30" s="95">
        <v>14640</v>
      </c>
      <c r="AE30" s="1121">
        <v>1065</v>
      </c>
    </row>
    <row r="31" spans="1:31" ht="15" customHeight="1">
      <c r="A31" s="715"/>
      <c r="B31" s="737"/>
      <c r="C31" s="93" t="s">
        <v>952</v>
      </c>
      <c r="D31" s="489">
        <f>SUM(E31:X31)</f>
        <v>10</v>
      </c>
      <c r="E31" s="95">
        <v>1</v>
      </c>
      <c r="F31" s="95">
        <v>1</v>
      </c>
      <c r="G31" s="95">
        <v>1</v>
      </c>
      <c r="H31" s="95">
        <v>0</v>
      </c>
      <c r="I31" s="95">
        <v>0</v>
      </c>
      <c r="J31" s="95">
        <v>0</v>
      </c>
      <c r="K31" s="95">
        <v>0</v>
      </c>
      <c r="L31" s="95">
        <v>0</v>
      </c>
      <c r="M31" s="95">
        <v>1</v>
      </c>
      <c r="N31" s="95">
        <v>0</v>
      </c>
      <c r="O31" s="95">
        <v>0</v>
      </c>
      <c r="P31" s="95">
        <v>0</v>
      </c>
      <c r="Q31" s="95">
        <v>0</v>
      </c>
      <c r="R31" s="95">
        <v>0</v>
      </c>
      <c r="S31" s="95">
        <v>1</v>
      </c>
      <c r="T31" s="95">
        <v>0</v>
      </c>
      <c r="U31" s="95">
        <v>2</v>
      </c>
      <c r="V31" s="95">
        <v>0</v>
      </c>
      <c r="W31" s="95">
        <v>1</v>
      </c>
      <c r="X31" s="95">
        <v>2</v>
      </c>
      <c r="Y31" s="95">
        <v>780</v>
      </c>
      <c r="Z31" s="95">
        <v>9162</v>
      </c>
      <c r="AA31" s="95">
        <v>1419661806</v>
      </c>
      <c r="AB31" s="935">
        <v>154951</v>
      </c>
      <c r="AC31" s="935">
        <v>46442429</v>
      </c>
      <c r="AD31" s="95">
        <v>14208</v>
      </c>
      <c r="AE31" s="1121">
        <v>3268</v>
      </c>
    </row>
    <row r="32" spans="1:31" ht="15" customHeight="1">
      <c r="A32" s="715"/>
      <c r="B32" s="737"/>
      <c r="C32" s="93" t="s">
        <v>953</v>
      </c>
      <c r="D32" s="489">
        <f>SUM(E32:X32)</f>
        <v>3</v>
      </c>
      <c r="E32" s="95">
        <v>0</v>
      </c>
      <c r="F32" s="95">
        <v>1</v>
      </c>
      <c r="G32" s="95">
        <v>0</v>
      </c>
      <c r="H32" s="95">
        <v>0</v>
      </c>
      <c r="I32" s="95">
        <v>0</v>
      </c>
      <c r="J32" s="95">
        <v>0</v>
      </c>
      <c r="K32" s="95">
        <v>0</v>
      </c>
      <c r="L32" s="95">
        <v>0</v>
      </c>
      <c r="M32" s="95">
        <v>0</v>
      </c>
      <c r="N32" s="95">
        <v>0</v>
      </c>
      <c r="O32" s="95">
        <v>1</v>
      </c>
      <c r="P32" s="95">
        <v>0</v>
      </c>
      <c r="Q32" s="95">
        <v>0</v>
      </c>
      <c r="R32" s="95">
        <v>0</v>
      </c>
      <c r="S32" s="95">
        <v>0</v>
      </c>
      <c r="T32" s="95">
        <v>0</v>
      </c>
      <c r="U32" s="95">
        <v>0</v>
      </c>
      <c r="V32" s="95">
        <v>0</v>
      </c>
      <c r="W32" s="95">
        <v>0</v>
      </c>
      <c r="X32" s="95">
        <v>1</v>
      </c>
      <c r="Y32" s="95">
        <v>200</v>
      </c>
      <c r="Z32" s="95">
        <v>0</v>
      </c>
      <c r="AA32" s="95">
        <v>0</v>
      </c>
      <c r="AB32" s="95">
        <v>0</v>
      </c>
      <c r="AC32" s="95">
        <v>0</v>
      </c>
      <c r="AD32" s="95">
        <v>0</v>
      </c>
      <c r="AE32" s="98">
        <v>0</v>
      </c>
    </row>
    <row r="33" spans="1:31" ht="15" customHeight="1">
      <c r="A33" s="715"/>
      <c r="B33" s="737"/>
      <c r="C33" s="93" t="s">
        <v>954</v>
      </c>
      <c r="D33" s="489">
        <f>SUM(E33:X33)</f>
        <v>16</v>
      </c>
      <c r="E33" s="95">
        <v>1</v>
      </c>
      <c r="F33" s="95">
        <v>1</v>
      </c>
      <c r="G33" s="95">
        <v>2</v>
      </c>
      <c r="H33" s="95">
        <v>1</v>
      </c>
      <c r="I33" s="95">
        <v>1</v>
      </c>
      <c r="J33" s="95">
        <v>1</v>
      </c>
      <c r="K33" s="95">
        <v>0</v>
      </c>
      <c r="L33" s="95">
        <v>0</v>
      </c>
      <c r="M33" s="95">
        <v>1</v>
      </c>
      <c r="N33" s="95">
        <v>0</v>
      </c>
      <c r="O33" s="95">
        <v>1</v>
      </c>
      <c r="P33" s="95">
        <v>0</v>
      </c>
      <c r="Q33" s="95">
        <v>0</v>
      </c>
      <c r="R33" s="95">
        <v>0</v>
      </c>
      <c r="S33" s="95">
        <v>1</v>
      </c>
      <c r="T33" s="95">
        <v>0</v>
      </c>
      <c r="U33" s="95">
        <v>0</v>
      </c>
      <c r="V33" s="95">
        <v>1</v>
      </c>
      <c r="W33" s="95">
        <v>0</v>
      </c>
      <c r="X33" s="95">
        <v>5</v>
      </c>
      <c r="Y33" s="95">
        <v>0</v>
      </c>
      <c r="Z33" s="95">
        <v>0</v>
      </c>
      <c r="AA33" s="95">
        <v>0</v>
      </c>
      <c r="AB33" s="95">
        <v>0</v>
      </c>
      <c r="AC33" s="95">
        <v>0</v>
      </c>
      <c r="AD33" s="95">
        <v>0</v>
      </c>
      <c r="AE33" s="98">
        <v>0</v>
      </c>
    </row>
    <row r="34" spans="1:31" ht="24" customHeight="1">
      <c r="A34" s="715"/>
      <c r="B34" s="737"/>
      <c r="C34" s="93"/>
      <c r="D34" s="1120"/>
      <c r="E34" s="95"/>
      <c r="F34" s="95"/>
      <c r="G34" s="95"/>
      <c r="H34" s="95"/>
      <c r="I34" s="95"/>
      <c r="J34" s="95"/>
      <c r="K34" s="95"/>
      <c r="L34" s="95"/>
      <c r="M34" s="95"/>
      <c r="N34" s="95"/>
      <c r="O34" s="95"/>
      <c r="P34" s="95"/>
      <c r="Q34" s="95"/>
      <c r="R34" s="95"/>
      <c r="S34" s="95"/>
      <c r="T34" s="95"/>
      <c r="U34" s="95"/>
      <c r="V34" s="95"/>
      <c r="W34" s="95"/>
      <c r="X34" s="95"/>
      <c r="Y34" s="95"/>
      <c r="Z34" s="1124" t="s">
        <v>1006</v>
      </c>
      <c r="AA34" s="95"/>
      <c r="AB34" s="935"/>
      <c r="AC34" s="935"/>
      <c r="AD34" s="935"/>
      <c r="AE34" s="1121"/>
    </row>
    <row r="35" spans="1:31" s="753" customFormat="1" ht="15" customHeight="1">
      <c r="A35" s="748"/>
      <c r="B35" s="1272" t="s">
        <v>955</v>
      </c>
      <c r="C35" s="1631"/>
      <c r="D35" s="1092">
        <f aca="true" t="shared" si="5" ref="D35:Z35">SUM(D36:D44)</f>
        <v>10</v>
      </c>
      <c r="E35" s="82">
        <f t="shared" si="5"/>
        <v>6</v>
      </c>
      <c r="F35" s="82">
        <f t="shared" si="5"/>
        <v>1</v>
      </c>
      <c r="G35" s="82">
        <f t="shared" si="5"/>
        <v>1</v>
      </c>
      <c r="H35" s="82">
        <f t="shared" si="5"/>
        <v>0</v>
      </c>
      <c r="I35" s="82">
        <f t="shared" si="5"/>
        <v>0</v>
      </c>
      <c r="J35" s="82">
        <f t="shared" si="5"/>
        <v>0</v>
      </c>
      <c r="K35" s="82">
        <f t="shared" si="5"/>
        <v>0</v>
      </c>
      <c r="L35" s="82">
        <f t="shared" si="5"/>
        <v>0</v>
      </c>
      <c r="M35" s="82">
        <f t="shared" si="5"/>
        <v>0</v>
      </c>
      <c r="N35" s="82">
        <f t="shared" si="5"/>
        <v>0</v>
      </c>
      <c r="O35" s="82">
        <f t="shared" si="5"/>
        <v>1</v>
      </c>
      <c r="P35" s="82">
        <f t="shared" si="5"/>
        <v>0</v>
      </c>
      <c r="Q35" s="82">
        <f t="shared" si="5"/>
        <v>0</v>
      </c>
      <c r="R35" s="82">
        <f t="shared" si="5"/>
        <v>0</v>
      </c>
      <c r="S35" s="82">
        <f t="shared" si="5"/>
        <v>0</v>
      </c>
      <c r="T35" s="82">
        <f t="shared" si="5"/>
        <v>0</v>
      </c>
      <c r="U35" s="82">
        <f t="shared" si="5"/>
        <v>1</v>
      </c>
      <c r="V35" s="82">
        <f t="shared" si="5"/>
        <v>0</v>
      </c>
      <c r="W35" s="82">
        <f t="shared" si="5"/>
        <v>0</v>
      </c>
      <c r="X35" s="82">
        <f t="shared" si="5"/>
        <v>0</v>
      </c>
      <c r="Y35" s="82">
        <f t="shared" si="5"/>
        <v>457</v>
      </c>
      <c r="Z35" s="82">
        <f t="shared" si="5"/>
        <v>4349</v>
      </c>
      <c r="AA35" s="82">
        <v>646306427</v>
      </c>
      <c r="AB35" s="82">
        <v>148610</v>
      </c>
      <c r="AC35" s="95">
        <v>0</v>
      </c>
      <c r="AD35" s="95">
        <v>0</v>
      </c>
      <c r="AE35" s="98">
        <v>0</v>
      </c>
    </row>
    <row r="36" spans="1:31" ht="15" customHeight="1">
      <c r="A36" s="715"/>
      <c r="B36" s="737"/>
      <c r="C36" s="93" t="s">
        <v>956</v>
      </c>
      <c r="D36" s="489">
        <f>SUM(E36:X36)</f>
        <v>1</v>
      </c>
      <c r="E36" s="95">
        <v>1</v>
      </c>
      <c r="F36" s="95">
        <v>0</v>
      </c>
      <c r="G36" s="95">
        <v>0</v>
      </c>
      <c r="H36" s="95">
        <v>0</v>
      </c>
      <c r="I36" s="95">
        <v>0</v>
      </c>
      <c r="J36" s="95">
        <v>0</v>
      </c>
      <c r="K36" s="95">
        <v>0</v>
      </c>
      <c r="L36" s="95">
        <v>0</v>
      </c>
      <c r="M36" s="95">
        <v>0</v>
      </c>
      <c r="N36" s="95">
        <v>0</v>
      </c>
      <c r="O36" s="95">
        <v>0</v>
      </c>
      <c r="P36" s="95">
        <v>0</v>
      </c>
      <c r="Q36" s="95">
        <v>0</v>
      </c>
      <c r="R36" s="95">
        <v>0</v>
      </c>
      <c r="S36" s="95">
        <v>0</v>
      </c>
      <c r="T36" s="95">
        <v>0</v>
      </c>
      <c r="U36" s="95">
        <v>0</v>
      </c>
      <c r="V36" s="95">
        <v>0</v>
      </c>
      <c r="W36" s="95">
        <v>0</v>
      </c>
      <c r="X36" s="95">
        <v>0</v>
      </c>
      <c r="Y36" s="95">
        <v>35</v>
      </c>
      <c r="Z36" s="95">
        <v>265</v>
      </c>
      <c r="AA36" s="95">
        <v>32248296</v>
      </c>
      <c r="AB36" s="95">
        <v>121692</v>
      </c>
      <c r="AC36" s="95">
        <v>0</v>
      </c>
      <c r="AD36" s="95">
        <v>0</v>
      </c>
      <c r="AE36" s="98">
        <v>0</v>
      </c>
    </row>
    <row r="37" spans="1:31" ht="15" customHeight="1">
      <c r="A37" s="715"/>
      <c r="B37" s="737"/>
      <c r="C37" s="93" t="s">
        <v>1007</v>
      </c>
      <c r="D37" s="489">
        <f>SUM(E37:X37)</f>
        <v>0</v>
      </c>
      <c r="E37" s="95">
        <v>0</v>
      </c>
      <c r="F37" s="95">
        <v>0</v>
      </c>
      <c r="G37" s="95">
        <v>0</v>
      </c>
      <c r="H37" s="95">
        <v>0</v>
      </c>
      <c r="I37" s="95">
        <v>0</v>
      </c>
      <c r="J37" s="95">
        <v>0</v>
      </c>
      <c r="K37" s="95">
        <v>0</v>
      </c>
      <c r="L37" s="95">
        <v>0</v>
      </c>
      <c r="M37" s="95">
        <v>0</v>
      </c>
      <c r="N37" s="95">
        <v>0</v>
      </c>
      <c r="O37" s="95">
        <v>0</v>
      </c>
      <c r="P37" s="95">
        <v>0</v>
      </c>
      <c r="Q37" s="95">
        <v>0</v>
      </c>
      <c r="R37" s="95">
        <v>0</v>
      </c>
      <c r="S37" s="95">
        <v>0</v>
      </c>
      <c r="T37" s="95">
        <v>0</v>
      </c>
      <c r="U37" s="95">
        <v>0</v>
      </c>
      <c r="V37" s="95">
        <v>0</v>
      </c>
      <c r="W37" s="95">
        <v>0</v>
      </c>
      <c r="X37" s="95">
        <v>0</v>
      </c>
      <c r="Y37" s="95">
        <v>0</v>
      </c>
      <c r="Z37" s="95">
        <v>0</v>
      </c>
      <c r="AA37" s="95">
        <v>8226872</v>
      </c>
      <c r="AB37" s="95">
        <v>0</v>
      </c>
      <c r="AC37" s="95">
        <v>0</v>
      </c>
      <c r="AD37" s="95">
        <v>0</v>
      </c>
      <c r="AE37" s="98">
        <v>0</v>
      </c>
    </row>
    <row r="38" spans="1:31" ht="15" customHeight="1">
      <c r="A38" s="715"/>
      <c r="B38" s="737"/>
      <c r="C38" s="93" t="s">
        <v>957</v>
      </c>
      <c r="D38" s="489">
        <f>SUM(E38:X38)</f>
        <v>3</v>
      </c>
      <c r="E38" s="95">
        <v>3</v>
      </c>
      <c r="F38" s="95">
        <v>0</v>
      </c>
      <c r="G38" s="95">
        <v>0</v>
      </c>
      <c r="H38" s="95">
        <v>0</v>
      </c>
      <c r="I38" s="95">
        <v>0</v>
      </c>
      <c r="J38" s="95">
        <v>0</v>
      </c>
      <c r="K38" s="95">
        <v>0</v>
      </c>
      <c r="L38" s="95">
        <v>0</v>
      </c>
      <c r="M38" s="95">
        <v>0</v>
      </c>
      <c r="N38" s="95">
        <v>0</v>
      </c>
      <c r="O38" s="95">
        <v>0</v>
      </c>
      <c r="P38" s="95">
        <v>0</v>
      </c>
      <c r="Q38" s="95">
        <v>0</v>
      </c>
      <c r="R38" s="95">
        <v>0</v>
      </c>
      <c r="S38" s="95">
        <v>0</v>
      </c>
      <c r="T38" s="95">
        <v>0</v>
      </c>
      <c r="U38" s="95">
        <v>0</v>
      </c>
      <c r="V38" s="95">
        <v>0</v>
      </c>
      <c r="W38" s="95">
        <v>0</v>
      </c>
      <c r="X38" s="95">
        <v>0</v>
      </c>
      <c r="Y38" s="95">
        <v>147</v>
      </c>
      <c r="Z38" s="95">
        <v>1567</v>
      </c>
      <c r="AA38" s="95">
        <v>144454632</v>
      </c>
      <c r="AB38" s="95">
        <v>92185</v>
      </c>
      <c r="AC38" s="95">
        <v>0</v>
      </c>
      <c r="AD38" s="95">
        <v>0</v>
      </c>
      <c r="AE38" s="98">
        <v>0</v>
      </c>
    </row>
    <row r="39" spans="1:31" ht="15" customHeight="1">
      <c r="A39" s="715"/>
      <c r="B39" s="737"/>
      <c r="C39" s="93" t="s">
        <v>1008</v>
      </c>
      <c r="D39" s="489">
        <f>SUM(E39:X39)</f>
        <v>1</v>
      </c>
      <c r="E39" s="95">
        <v>0</v>
      </c>
      <c r="F39" s="95">
        <v>0</v>
      </c>
      <c r="G39" s="95">
        <v>1</v>
      </c>
      <c r="H39" s="95">
        <v>0</v>
      </c>
      <c r="I39" s="95">
        <v>0</v>
      </c>
      <c r="J39" s="95">
        <v>0</v>
      </c>
      <c r="K39" s="95">
        <v>0</v>
      </c>
      <c r="L39" s="95">
        <v>0</v>
      </c>
      <c r="M39" s="95">
        <v>0</v>
      </c>
      <c r="N39" s="95">
        <v>0</v>
      </c>
      <c r="O39" s="95">
        <v>0</v>
      </c>
      <c r="P39" s="95">
        <v>0</v>
      </c>
      <c r="Q39" s="95">
        <v>0</v>
      </c>
      <c r="R39" s="95">
        <v>0</v>
      </c>
      <c r="S39" s="95">
        <v>0</v>
      </c>
      <c r="T39" s="95">
        <v>0</v>
      </c>
      <c r="U39" s="95">
        <v>0</v>
      </c>
      <c r="V39" s="95">
        <v>0</v>
      </c>
      <c r="W39" s="95">
        <v>0</v>
      </c>
      <c r="X39" s="95">
        <v>0</v>
      </c>
      <c r="Y39" s="95">
        <v>55</v>
      </c>
      <c r="Z39" s="95">
        <v>456</v>
      </c>
      <c r="AA39" s="95">
        <v>70991563</v>
      </c>
      <c r="AB39" s="95">
        <v>155683</v>
      </c>
      <c r="AC39" s="95">
        <v>0</v>
      </c>
      <c r="AD39" s="95">
        <v>0</v>
      </c>
      <c r="AE39" s="98">
        <v>0</v>
      </c>
    </row>
    <row r="40" spans="1:31" ht="15" customHeight="1">
      <c r="A40" s="715"/>
      <c r="B40" s="737"/>
      <c r="C40" s="93" t="s">
        <v>958</v>
      </c>
      <c r="D40" s="489">
        <v>1</v>
      </c>
      <c r="E40" s="95">
        <v>0</v>
      </c>
      <c r="F40" s="95">
        <v>0</v>
      </c>
      <c r="G40" s="95">
        <v>0</v>
      </c>
      <c r="H40" s="95">
        <v>0</v>
      </c>
      <c r="I40" s="95">
        <v>0</v>
      </c>
      <c r="J40" s="95">
        <v>0</v>
      </c>
      <c r="K40" s="95">
        <v>0</v>
      </c>
      <c r="L40" s="95">
        <v>0</v>
      </c>
      <c r="M40" s="95">
        <v>0</v>
      </c>
      <c r="N40" s="95">
        <v>0</v>
      </c>
      <c r="O40" s="95">
        <v>0</v>
      </c>
      <c r="P40" s="95">
        <v>0</v>
      </c>
      <c r="Q40" s="95">
        <v>0</v>
      </c>
      <c r="R40" s="95">
        <v>0</v>
      </c>
      <c r="S40" s="95">
        <v>0</v>
      </c>
      <c r="T40" s="95">
        <v>0</v>
      </c>
      <c r="U40" s="95">
        <v>0</v>
      </c>
      <c r="V40" s="95">
        <v>0</v>
      </c>
      <c r="W40" s="95">
        <v>0</v>
      </c>
      <c r="X40" s="95">
        <v>0</v>
      </c>
      <c r="Y40" s="95">
        <v>100</v>
      </c>
      <c r="Z40" s="95">
        <v>1257</v>
      </c>
      <c r="AA40" s="95">
        <v>272752985</v>
      </c>
      <c r="AB40" s="95">
        <v>216987</v>
      </c>
      <c r="AC40" s="95">
        <v>0</v>
      </c>
      <c r="AD40" s="95">
        <v>0</v>
      </c>
      <c r="AE40" s="98">
        <v>0</v>
      </c>
    </row>
    <row r="41" spans="1:31" ht="15" customHeight="1">
      <c r="A41" s="715"/>
      <c r="B41" s="737"/>
      <c r="C41" s="93" t="s">
        <v>959</v>
      </c>
      <c r="D41" s="489">
        <v>1</v>
      </c>
      <c r="E41" s="95">
        <v>1</v>
      </c>
      <c r="F41" s="95">
        <v>0</v>
      </c>
      <c r="G41" s="95">
        <v>0</v>
      </c>
      <c r="H41" s="95">
        <v>0</v>
      </c>
      <c r="I41" s="95">
        <v>0</v>
      </c>
      <c r="J41" s="95">
        <v>0</v>
      </c>
      <c r="K41" s="95">
        <v>0</v>
      </c>
      <c r="L41" s="95">
        <v>0</v>
      </c>
      <c r="M41" s="95">
        <v>0</v>
      </c>
      <c r="N41" s="95">
        <v>0</v>
      </c>
      <c r="O41" s="95">
        <v>0</v>
      </c>
      <c r="P41" s="95">
        <v>0</v>
      </c>
      <c r="Q41" s="95">
        <v>0</v>
      </c>
      <c r="R41" s="95">
        <v>0</v>
      </c>
      <c r="S41" s="95">
        <v>0</v>
      </c>
      <c r="T41" s="95">
        <v>0</v>
      </c>
      <c r="U41" s="95">
        <v>1</v>
      </c>
      <c r="V41" s="95">
        <v>0</v>
      </c>
      <c r="W41" s="95">
        <v>0</v>
      </c>
      <c r="X41" s="95">
        <v>0</v>
      </c>
      <c r="Y41" s="95">
        <v>50</v>
      </c>
      <c r="Z41" s="95">
        <v>0</v>
      </c>
      <c r="AA41" s="95">
        <v>0</v>
      </c>
      <c r="AB41" s="95">
        <v>0</v>
      </c>
      <c r="AC41" s="95">
        <v>0</v>
      </c>
      <c r="AD41" s="95">
        <v>0</v>
      </c>
      <c r="AE41" s="98">
        <v>0</v>
      </c>
    </row>
    <row r="42" spans="1:31" ht="15" customHeight="1">
      <c r="A42" s="715"/>
      <c r="B42" s="737"/>
      <c r="C42" s="93" t="s">
        <v>960</v>
      </c>
      <c r="D42" s="489">
        <f>SUM(E42:X42)</f>
        <v>1</v>
      </c>
      <c r="E42" s="95">
        <v>1</v>
      </c>
      <c r="F42" s="95">
        <v>0</v>
      </c>
      <c r="G42" s="95">
        <v>0</v>
      </c>
      <c r="H42" s="95">
        <v>0</v>
      </c>
      <c r="I42" s="95">
        <v>0</v>
      </c>
      <c r="J42" s="95">
        <v>0</v>
      </c>
      <c r="K42" s="95">
        <v>0</v>
      </c>
      <c r="L42" s="95">
        <v>0</v>
      </c>
      <c r="M42" s="95">
        <v>0</v>
      </c>
      <c r="N42" s="95">
        <v>0</v>
      </c>
      <c r="O42" s="95">
        <v>0</v>
      </c>
      <c r="P42" s="95">
        <v>0</v>
      </c>
      <c r="Q42" s="95">
        <v>0</v>
      </c>
      <c r="R42" s="95">
        <v>0</v>
      </c>
      <c r="S42" s="95">
        <v>0</v>
      </c>
      <c r="T42" s="95">
        <v>0</v>
      </c>
      <c r="U42" s="95">
        <v>0</v>
      </c>
      <c r="V42" s="95">
        <v>0</v>
      </c>
      <c r="W42" s="95">
        <v>0</v>
      </c>
      <c r="X42" s="95">
        <v>0</v>
      </c>
      <c r="Y42" s="95">
        <v>0</v>
      </c>
      <c r="Z42" s="95">
        <v>0</v>
      </c>
      <c r="AA42" s="95">
        <v>0</v>
      </c>
      <c r="AB42" s="95">
        <v>0</v>
      </c>
      <c r="AC42" s="95">
        <v>0</v>
      </c>
      <c r="AD42" s="95">
        <v>0</v>
      </c>
      <c r="AE42" s="98">
        <v>0</v>
      </c>
    </row>
    <row r="43" spans="1:31" ht="15" customHeight="1">
      <c r="A43" s="715"/>
      <c r="B43" s="737"/>
      <c r="C43" s="93" t="s">
        <v>961</v>
      </c>
      <c r="D43" s="489">
        <f>SUM(E43:X43)</f>
        <v>1</v>
      </c>
      <c r="E43" s="95">
        <v>0</v>
      </c>
      <c r="F43" s="95">
        <v>0</v>
      </c>
      <c r="G43" s="95">
        <v>0</v>
      </c>
      <c r="H43" s="95">
        <v>0</v>
      </c>
      <c r="I43" s="95">
        <v>0</v>
      </c>
      <c r="J43" s="95">
        <v>0</v>
      </c>
      <c r="K43" s="95">
        <v>0</v>
      </c>
      <c r="L43" s="95">
        <v>0</v>
      </c>
      <c r="M43" s="95">
        <v>0</v>
      </c>
      <c r="N43" s="95">
        <v>0</v>
      </c>
      <c r="O43" s="95">
        <v>1</v>
      </c>
      <c r="P43" s="95">
        <v>0</v>
      </c>
      <c r="Q43" s="95">
        <v>0</v>
      </c>
      <c r="R43" s="95">
        <v>0</v>
      </c>
      <c r="S43" s="95">
        <v>0</v>
      </c>
      <c r="T43" s="95">
        <v>0</v>
      </c>
      <c r="U43" s="95">
        <v>0</v>
      </c>
      <c r="V43" s="95">
        <v>0</v>
      </c>
      <c r="W43" s="95">
        <v>0</v>
      </c>
      <c r="X43" s="95">
        <v>0</v>
      </c>
      <c r="Y43" s="95">
        <v>0</v>
      </c>
      <c r="Z43" s="95">
        <v>0</v>
      </c>
      <c r="AA43" s="95">
        <v>0</v>
      </c>
      <c r="AB43" s="95">
        <v>0</v>
      </c>
      <c r="AC43" s="95">
        <v>0</v>
      </c>
      <c r="AD43" s="95">
        <v>0</v>
      </c>
      <c r="AE43" s="98">
        <v>0</v>
      </c>
    </row>
    <row r="44" spans="1:31" ht="15" customHeight="1">
      <c r="A44" s="715"/>
      <c r="B44" s="737"/>
      <c r="C44" s="93" t="s">
        <v>1009</v>
      </c>
      <c r="D44" s="489">
        <f>SUM(E44:X44)</f>
        <v>1</v>
      </c>
      <c r="E44" s="95">
        <v>0</v>
      </c>
      <c r="F44" s="95">
        <v>1</v>
      </c>
      <c r="G44" s="95">
        <v>0</v>
      </c>
      <c r="H44" s="95">
        <v>0</v>
      </c>
      <c r="I44" s="95">
        <v>0</v>
      </c>
      <c r="J44" s="95">
        <v>0</v>
      </c>
      <c r="K44" s="95">
        <v>0</v>
      </c>
      <c r="L44" s="95">
        <v>0</v>
      </c>
      <c r="M44" s="95">
        <v>0</v>
      </c>
      <c r="N44" s="95">
        <v>0</v>
      </c>
      <c r="O44" s="95">
        <v>0</v>
      </c>
      <c r="P44" s="95">
        <v>0</v>
      </c>
      <c r="Q44" s="95">
        <v>0</v>
      </c>
      <c r="R44" s="95">
        <v>0</v>
      </c>
      <c r="S44" s="95">
        <v>0</v>
      </c>
      <c r="T44" s="95">
        <v>0</v>
      </c>
      <c r="U44" s="95">
        <v>0</v>
      </c>
      <c r="V44" s="95">
        <v>0</v>
      </c>
      <c r="W44" s="95">
        <v>0</v>
      </c>
      <c r="X44" s="95">
        <v>0</v>
      </c>
      <c r="Y44" s="95">
        <v>70</v>
      </c>
      <c r="Z44" s="95">
        <v>804</v>
      </c>
      <c r="AA44" s="95">
        <v>117632106</v>
      </c>
      <c r="AB44" s="95">
        <v>146309</v>
      </c>
      <c r="AC44" s="95">
        <v>0</v>
      </c>
      <c r="AD44" s="95">
        <v>0</v>
      </c>
      <c r="AE44" s="98">
        <v>0</v>
      </c>
    </row>
    <row r="45" spans="1:31" ht="15" customHeight="1">
      <c r="A45" s="715"/>
      <c r="B45" s="737"/>
      <c r="C45" s="93"/>
      <c r="D45" s="1120"/>
      <c r="E45" s="95"/>
      <c r="F45" s="95"/>
      <c r="G45" s="95"/>
      <c r="H45" s="95"/>
      <c r="I45" s="95"/>
      <c r="J45" s="95"/>
      <c r="K45" s="95"/>
      <c r="L45" s="95"/>
      <c r="M45" s="95"/>
      <c r="N45" s="95"/>
      <c r="O45" s="95"/>
      <c r="P45" s="95"/>
      <c r="Q45" s="95"/>
      <c r="R45" s="95"/>
      <c r="S45" s="95"/>
      <c r="T45" s="95"/>
      <c r="U45" s="95"/>
      <c r="V45" s="95"/>
      <c r="W45" s="95"/>
      <c r="X45" s="95"/>
      <c r="Y45" s="82"/>
      <c r="Z45" s="82"/>
      <c r="AA45" s="95"/>
      <c r="AB45" s="935"/>
      <c r="AC45" s="935"/>
      <c r="AD45" s="935"/>
      <c r="AE45" s="1121"/>
    </row>
    <row r="46" spans="1:31" s="753" customFormat="1" ht="15" customHeight="1">
      <c r="A46" s="748"/>
      <c r="B46" s="1272" t="s">
        <v>1010</v>
      </c>
      <c r="C46" s="1631"/>
      <c r="D46" s="1125">
        <f>SUM(E46:X46)</f>
        <v>10</v>
      </c>
      <c r="E46" s="82">
        <v>0</v>
      </c>
      <c r="F46" s="82">
        <v>2</v>
      </c>
      <c r="G46" s="82">
        <v>2</v>
      </c>
      <c r="H46" s="95">
        <v>0</v>
      </c>
      <c r="I46" s="82">
        <v>0</v>
      </c>
      <c r="J46" s="82">
        <v>0</v>
      </c>
      <c r="K46" s="95">
        <v>0</v>
      </c>
      <c r="L46" s="95">
        <v>0</v>
      </c>
      <c r="M46" s="95">
        <v>0</v>
      </c>
      <c r="N46" s="82">
        <v>0</v>
      </c>
      <c r="O46" s="95">
        <v>0</v>
      </c>
      <c r="P46" s="82">
        <v>0</v>
      </c>
      <c r="Q46" s="95">
        <v>0</v>
      </c>
      <c r="R46" s="95">
        <v>0</v>
      </c>
      <c r="S46" s="95">
        <v>0</v>
      </c>
      <c r="T46" s="95">
        <v>0</v>
      </c>
      <c r="U46" s="82">
        <v>0</v>
      </c>
      <c r="V46" s="82">
        <v>0</v>
      </c>
      <c r="W46" s="82">
        <v>5</v>
      </c>
      <c r="X46" s="82">
        <v>1</v>
      </c>
      <c r="Y46" s="82">
        <v>848</v>
      </c>
      <c r="Z46" s="82">
        <v>862</v>
      </c>
      <c r="AA46" s="82">
        <v>1529652155</v>
      </c>
      <c r="AB46" s="82">
        <v>147878</v>
      </c>
      <c r="AC46" s="82">
        <v>67574600</v>
      </c>
      <c r="AD46" s="82">
        <v>10348</v>
      </c>
      <c r="AE46" s="83">
        <v>6530</v>
      </c>
    </row>
    <row r="47" spans="1:31" s="753" customFormat="1" ht="15" customHeight="1">
      <c r="A47" s="748"/>
      <c r="B47" s="1119"/>
      <c r="C47" s="1088"/>
      <c r="D47" s="84"/>
      <c r="E47" s="82"/>
      <c r="F47" s="82"/>
      <c r="G47" s="82"/>
      <c r="H47" s="82"/>
      <c r="I47" s="82"/>
      <c r="J47" s="82"/>
      <c r="K47" s="82"/>
      <c r="L47" s="82"/>
      <c r="M47" s="82"/>
      <c r="N47" s="82"/>
      <c r="O47" s="82"/>
      <c r="P47" s="82"/>
      <c r="Q47" s="82"/>
      <c r="R47" s="82"/>
      <c r="S47" s="82"/>
      <c r="T47" s="82"/>
      <c r="U47" s="82"/>
      <c r="V47" s="82"/>
      <c r="W47" s="82"/>
      <c r="X47" s="82"/>
      <c r="Y47" s="82"/>
      <c r="Z47" s="82"/>
      <c r="AA47" s="82"/>
      <c r="AB47" s="751" t="s">
        <v>1011</v>
      </c>
      <c r="AC47" s="213"/>
      <c r="AD47" s="95"/>
      <c r="AE47" s="98"/>
    </row>
    <row r="48" spans="1:31" s="753" customFormat="1" ht="15" customHeight="1">
      <c r="A48" s="748"/>
      <c r="B48" s="1272" t="s">
        <v>962</v>
      </c>
      <c r="C48" s="1631"/>
      <c r="D48" s="1092">
        <f aca="true" t="shared" si="6" ref="D48:Z48">SUM(D49:D50)</f>
        <v>3</v>
      </c>
      <c r="E48" s="82">
        <f t="shared" si="6"/>
        <v>1</v>
      </c>
      <c r="F48" s="82">
        <f t="shared" si="6"/>
        <v>0</v>
      </c>
      <c r="G48" s="82">
        <f t="shared" si="6"/>
        <v>0</v>
      </c>
      <c r="H48" s="82">
        <f t="shared" si="6"/>
        <v>1</v>
      </c>
      <c r="I48" s="82">
        <f t="shared" si="6"/>
        <v>0</v>
      </c>
      <c r="J48" s="82">
        <f t="shared" si="6"/>
        <v>0</v>
      </c>
      <c r="K48" s="82">
        <f t="shared" si="6"/>
        <v>0</v>
      </c>
      <c r="L48" s="82">
        <f t="shared" si="6"/>
        <v>0</v>
      </c>
      <c r="M48" s="82">
        <f t="shared" si="6"/>
        <v>0</v>
      </c>
      <c r="N48" s="82">
        <f t="shared" si="6"/>
        <v>0</v>
      </c>
      <c r="O48" s="82">
        <f t="shared" si="6"/>
        <v>1</v>
      </c>
      <c r="P48" s="82">
        <f t="shared" si="6"/>
        <v>0</v>
      </c>
      <c r="Q48" s="82">
        <f t="shared" si="6"/>
        <v>0</v>
      </c>
      <c r="R48" s="82">
        <f t="shared" si="6"/>
        <v>0</v>
      </c>
      <c r="S48" s="82">
        <f t="shared" si="6"/>
        <v>0</v>
      </c>
      <c r="T48" s="82">
        <f t="shared" si="6"/>
        <v>0</v>
      </c>
      <c r="U48" s="82">
        <f t="shared" si="6"/>
        <v>0</v>
      </c>
      <c r="V48" s="82">
        <f t="shared" si="6"/>
        <v>0</v>
      </c>
      <c r="W48" s="82">
        <f t="shared" si="6"/>
        <v>0</v>
      </c>
      <c r="X48" s="82">
        <f t="shared" si="6"/>
        <v>0</v>
      </c>
      <c r="Y48" s="82">
        <f t="shared" si="6"/>
        <v>32</v>
      </c>
      <c r="Z48" s="82">
        <f t="shared" si="6"/>
        <v>955</v>
      </c>
      <c r="AA48" s="82">
        <v>0</v>
      </c>
      <c r="AB48" s="82">
        <v>0</v>
      </c>
      <c r="AC48" s="82">
        <v>0</v>
      </c>
      <c r="AD48" s="82">
        <v>0</v>
      </c>
      <c r="AE48" s="83">
        <v>0</v>
      </c>
    </row>
    <row r="49" spans="1:31" ht="15" customHeight="1">
      <c r="A49" s="715"/>
      <c r="B49" s="737"/>
      <c r="C49" s="93" t="s">
        <v>963</v>
      </c>
      <c r="D49" s="489">
        <f>SUM(E49:X49)</f>
        <v>2</v>
      </c>
      <c r="E49" s="95">
        <v>1</v>
      </c>
      <c r="F49" s="95">
        <v>0</v>
      </c>
      <c r="G49" s="95">
        <v>0</v>
      </c>
      <c r="H49" s="95">
        <v>1</v>
      </c>
      <c r="I49" s="95">
        <v>0</v>
      </c>
      <c r="J49" s="95">
        <v>0</v>
      </c>
      <c r="K49" s="95">
        <v>0</v>
      </c>
      <c r="L49" s="95">
        <v>0</v>
      </c>
      <c r="M49" s="95">
        <v>0</v>
      </c>
      <c r="N49" s="95">
        <v>0</v>
      </c>
      <c r="O49" s="95">
        <v>0</v>
      </c>
      <c r="P49" s="95">
        <v>0</v>
      </c>
      <c r="Q49" s="95">
        <v>0</v>
      </c>
      <c r="R49" s="95">
        <v>0</v>
      </c>
      <c r="S49" s="95">
        <v>0</v>
      </c>
      <c r="T49" s="95">
        <v>0</v>
      </c>
      <c r="U49" s="95">
        <v>0</v>
      </c>
      <c r="V49" s="95">
        <v>0</v>
      </c>
      <c r="W49" s="95">
        <v>0</v>
      </c>
      <c r="X49" s="95">
        <v>0</v>
      </c>
      <c r="Y49" s="95">
        <v>0</v>
      </c>
      <c r="Z49" s="95">
        <v>0</v>
      </c>
      <c r="AA49" s="95">
        <v>0</v>
      </c>
      <c r="AB49" s="95">
        <v>0</v>
      </c>
      <c r="AC49" s="95">
        <v>0</v>
      </c>
      <c r="AD49" s="95">
        <v>0</v>
      </c>
      <c r="AE49" s="98">
        <v>0</v>
      </c>
    </row>
    <row r="50" spans="1:31" ht="15" customHeight="1">
      <c r="A50" s="715"/>
      <c r="B50" s="732"/>
      <c r="C50" s="100" t="s">
        <v>964</v>
      </c>
      <c r="D50" s="505">
        <f>SUM(E50:X50)</f>
        <v>1</v>
      </c>
      <c r="E50" s="103">
        <v>0</v>
      </c>
      <c r="F50" s="103">
        <v>0</v>
      </c>
      <c r="G50" s="103">
        <v>0</v>
      </c>
      <c r="H50" s="103">
        <v>0</v>
      </c>
      <c r="I50" s="103">
        <v>0</v>
      </c>
      <c r="J50" s="103">
        <v>0</v>
      </c>
      <c r="K50" s="103">
        <v>0</v>
      </c>
      <c r="L50" s="103">
        <v>0</v>
      </c>
      <c r="M50" s="103">
        <v>0</v>
      </c>
      <c r="N50" s="103">
        <v>0</v>
      </c>
      <c r="O50" s="103">
        <v>1</v>
      </c>
      <c r="P50" s="103">
        <v>0</v>
      </c>
      <c r="Q50" s="103">
        <v>0</v>
      </c>
      <c r="R50" s="103">
        <v>0</v>
      </c>
      <c r="S50" s="103">
        <v>0</v>
      </c>
      <c r="T50" s="103">
        <v>0</v>
      </c>
      <c r="U50" s="103">
        <v>0</v>
      </c>
      <c r="V50" s="103">
        <v>0</v>
      </c>
      <c r="W50" s="103">
        <v>0</v>
      </c>
      <c r="X50" s="103">
        <v>0</v>
      </c>
      <c r="Y50" s="103">
        <v>32</v>
      </c>
      <c r="Z50" s="103">
        <v>955</v>
      </c>
      <c r="AA50" s="103">
        <v>0</v>
      </c>
      <c r="AB50" s="103">
        <v>0</v>
      </c>
      <c r="AC50" s="103">
        <v>0</v>
      </c>
      <c r="AD50" s="103">
        <v>0</v>
      </c>
      <c r="AE50" s="104">
        <v>0</v>
      </c>
    </row>
    <row r="51" ht="15" customHeight="1">
      <c r="C51" s="108" t="s">
        <v>1012</v>
      </c>
    </row>
    <row r="52" ht="15.75" customHeight="1">
      <c r="C52" s="108" t="s">
        <v>1013</v>
      </c>
    </row>
    <row r="53" ht="15.75" customHeight="1">
      <c r="C53" s="108" t="s">
        <v>1014</v>
      </c>
    </row>
    <row r="54" ht="15" customHeight="1">
      <c r="C54" s="108" t="s">
        <v>1015</v>
      </c>
    </row>
  </sheetData>
  <mergeCells count="32">
    <mergeCell ref="B4:C6"/>
    <mergeCell ref="D4:X4"/>
    <mergeCell ref="AA4:AB4"/>
    <mergeCell ref="AC4:AE4"/>
    <mergeCell ref="D5:D6"/>
    <mergeCell ref="E5:E6"/>
    <mergeCell ref="F5:F6"/>
    <mergeCell ref="G5:G6"/>
    <mergeCell ref="H5:H6"/>
    <mergeCell ref="I5:I6"/>
    <mergeCell ref="S5:S6"/>
    <mergeCell ref="T5:T6"/>
    <mergeCell ref="K5:K6"/>
    <mergeCell ref="L5:L6"/>
    <mergeCell ref="M5:M6"/>
    <mergeCell ref="N5:N6"/>
    <mergeCell ref="AB5:AB6"/>
    <mergeCell ref="AC5:AC6"/>
    <mergeCell ref="AE5:AE6"/>
    <mergeCell ref="B8:C8"/>
    <mergeCell ref="U5:U6"/>
    <mergeCell ref="W5:W6"/>
    <mergeCell ref="Y5:Y6"/>
    <mergeCell ref="AA5:AA6"/>
    <mergeCell ref="O5:O6"/>
    <mergeCell ref="Q5:Q6"/>
    <mergeCell ref="B46:C46"/>
    <mergeCell ref="B48:C48"/>
    <mergeCell ref="B10:C10"/>
    <mergeCell ref="B14:C14"/>
    <mergeCell ref="B29:C29"/>
    <mergeCell ref="B35:C35"/>
  </mergeCells>
  <printOptions/>
  <pageMargins left="0.75" right="0.75" top="1" bottom="1" header="0.512" footer="0.512"/>
  <pageSetup orientation="portrait" paperSize="9"/>
  <drawing r:id="rId1"/>
</worksheet>
</file>

<file path=xl/worksheets/sheet33.xml><?xml version="1.0" encoding="utf-8"?>
<worksheet xmlns="http://schemas.openxmlformats.org/spreadsheetml/2006/main" xmlns:r="http://schemas.openxmlformats.org/officeDocument/2006/relationships">
  <dimension ref="A1:AA69"/>
  <sheetViews>
    <sheetView workbookViewId="0" topLeftCell="A1">
      <selection activeCell="A1" sqref="A1"/>
    </sheetView>
  </sheetViews>
  <sheetFormatPr defaultColWidth="9.00390625" defaultRowHeight="13.5"/>
  <cols>
    <col min="1" max="1" width="2.625" style="1012" customWidth="1"/>
    <col min="2" max="2" width="9.625" style="1012" customWidth="1"/>
    <col min="3" max="4" width="6.75390625" style="1012" customWidth="1"/>
    <col min="5" max="5" width="8.125" style="1012" customWidth="1"/>
    <col min="6" max="6" width="9.625" style="1012" customWidth="1"/>
    <col min="7" max="8" width="7.625" style="1012" customWidth="1"/>
    <col min="9" max="9" width="8.625" style="1012" customWidth="1"/>
    <col min="10" max="11" width="7.625" style="1012" customWidth="1"/>
    <col min="12" max="12" width="8.625" style="1012" customWidth="1"/>
    <col min="13" max="14" width="7.625" style="1012" customWidth="1"/>
    <col min="15" max="15" width="8.625" style="1012" customWidth="1"/>
    <col min="16" max="17" width="7.625" style="1012" customWidth="1"/>
    <col min="18" max="18" width="8.625" style="1012" customWidth="1"/>
    <col min="19" max="20" width="7.625" style="1012" customWidth="1"/>
    <col min="21" max="21" width="8.625" style="1012" customWidth="1"/>
    <col min="22" max="23" width="7.625" style="1012" customWidth="1"/>
    <col min="24" max="24" width="8.625" style="1012" customWidth="1"/>
    <col min="25" max="26" width="7.625" style="1012" customWidth="1"/>
    <col min="27" max="27" width="12.50390625" style="1012" customWidth="1"/>
    <col min="28" max="16384" width="9.00390625" style="1012" customWidth="1"/>
  </cols>
  <sheetData>
    <row r="1" spans="1:12" ht="14.25">
      <c r="A1" s="1013" t="s">
        <v>1027</v>
      </c>
      <c r="B1" s="1126"/>
      <c r="K1" s="97"/>
      <c r="L1" s="97"/>
    </row>
    <row r="2" spans="1:27" ht="12.75" thickBot="1">
      <c r="A2" s="97"/>
      <c r="B2" s="1127"/>
      <c r="C2" s="97"/>
      <c r="D2" s="97"/>
      <c r="E2" s="97"/>
      <c r="F2" s="97"/>
      <c r="G2" s="97"/>
      <c r="H2" s="97"/>
      <c r="I2" s="97"/>
      <c r="J2" s="97"/>
      <c r="K2" s="97"/>
      <c r="L2" s="97"/>
      <c r="M2" s="97"/>
      <c r="N2" s="97"/>
      <c r="O2" s="97"/>
      <c r="P2" s="97"/>
      <c r="Q2" s="1128"/>
      <c r="R2" s="1128"/>
      <c r="AA2" s="1128" t="s">
        <v>1017</v>
      </c>
    </row>
    <row r="3" spans="1:27" ht="13.5" customHeight="1" thickTop="1">
      <c r="A3" s="1683" t="s">
        <v>55</v>
      </c>
      <c r="B3" s="1684"/>
      <c r="C3" s="1313" t="s">
        <v>1018</v>
      </c>
      <c r="D3" s="1314"/>
      <c r="E3" s="1483" t="s">
        <v>1019</v>
      </c>
      <c r="F3" s="1570" t="s">
        <v>1020</v>
      </c>
      <c r="G3" s="1674"/>
      <c r="H3" s="1674"/>
      <c r="I3" s="1674"/>
      <c r="J3" s="1674"/>
      <c r="K3" s="1674"/>
      <c r="L3" s="1674"/>
      <c r="M3" s="1674"/>
      <c r="N3" s="1674"/>
      <c r="O3" s="1674"/>
      <c r="P3" s="1674"/>
      <c r="Q3" s="1674"/>
      <c r="R3" s="1674"/>
      <c r="S3" s="1674"/>
      <c r="T3" s="1674"/>
      <c r="U3" s="1674"/>
      <c r="V3" s="1674"/>
      <c r="W3" s="1674"/>
      <c r="X3" s="1674"/>
      <c r="Y3" s="1674"/>
      <c r="Z3" s="1675"/>
      <c r="AA3" s="1669" t="s">
        <v>1021</v>
      </c>
    </row>
    <row r="4" spans="1:27" ht="13.5" customHeight="1">
      <c r="A4" s="1685"/>
      <c r="B4" s="1686"/>
      <c r="C4" s="1291"/>
      <c r="D4" s="1292"/>
      <c r="E4" s="1679"/>
      <c r="F4" s="1481" t="s">
        <v>1022</v>
      </c>
      <c r="G4" s="1672"/>
      <c r="H4" s="1673"/>
      <c r="I4" s="1676" t="s">
        <v>1023</v>
      </c>
      <c r="J4" s="1677"/>
      <c r="K4" s="1678"/>
      <c r="L4" s="1676">
        <v>2</v>
      </c>
      <c r="M4" s="1677"/>
      <c r="N4" s="1678"/>
      <c r="O4" s="1676">
        <v>3</v>
      </c>
      <c r="P4" s="1677"/>
      <c r="Q4" s="1678"/>
      <c r="R4" s="1676">
        <v>4</v>
      </c>
      <c r="S4" s="1677"/>
      <c r="T4" s="1678"/>
      <c r="U4" s="1676">
        <v>5</v>
      </c>
      <c r="V4" s="1677"/>
      <c r="W4" s="1678"/>
      <c r="X4" s="1676">
        <v>6</v>
      </c>
      <c r="Y4" s="1677"/>
      <c r="Z4" s="1678"/>
      <c r="AA4" s="1670"/>
    </row>
    <row r="5" spans="1:27" ht="12">
      <c r="A5" s="1687"/>
      <c r="B5" s="1688"/>
      <c r="C5" s="119" t="s">
        <v>1024</v>
      </c>
      <c r="D5" s="119" t="s">
        <v>1025</v>
      </c>
      <c r="E5" s="1680"/>
      <c r="F5" s="1129" t="s">
        <v>151</v>
      </c>
      <c r="G5" s="119" t="s">
        <v>884</v>
      </c>
      <c r="H5" s="119" t="s">
        <v>885</v>
      </c>
      <c r="I5" s="1129" t="s">
        <v>151</v>
      </c>
      <c r="J5" s="119" t="s">
        <v>884</v>
      </c>
      <c r="K5" s="119" t="s">
        <v>885</v>
      </c>
      <c r="L5" s="1129" t="s">
        <v>151</v>
      </c>
      <c r="M5" s="119" t="s">
        <v>884</v>
      </c>
      <c r="N5" s="119" t="s">
        <v>885</v>
      </c>
      <c r="O5" s="1129" t="s">
        <v>151</v>
      </c>
      <c r="P5" s="119" t="s">
        <v>884</v>
      </c>
      <c r="Q5" s="119" t="s">
        <v>885</v>
      </c>
      <c r="R5" s="1129" t="s">
        <v>151</v>
      </c>
      <c r="S5" s="119" t="s">
        <v>884</v>
      </c>
      <c r="T5" s="119" t="s">
        <v>885</v>
      </c>
      <c r="U5" s="1129" t="s">
        <v>151</v>
      </c>
      <c r="V5" s="119" t="s">
        <v>884</v>
      </c>
      <c r="W5" s="119" t="s">
        <v>885</v>
      </c>
      <c r="X5" s="1129" t="s">
        <v>151</v>
      </c>
      <c r="Y5" s="119" t="s">
        <v>884</v>
      </c>
      <c r="Z5" s="119" t="s">
        <v>885</v>
      </c>
      <c r="AA5" s="1671"/>
    </row>
    <row r="6" spans="1:27" ht="13.5" customHeight="1">
      <c r="A6" s="1654" t="s">
        <v>724</v>
      </c>
      <c r="B6" s="1658"/>
      <c r="C6" s="1087">
        <v>350</v>
      </c>
      <c r="D6" s="1027">
        <v>80</v>
      </c>
      <c r="E6" s="1027">
        <v>3675</v>
      </c>
      <c r="F6" s="1027">
        <f>SUM(G6:H6)</f>
        <v>105352</v>
      </c>
      <c r="G6" s="1027">
        <f>SUM(J6+M6+P6+S6+V6+Y6)</f>
        <v>53971</v>
      </c>
      <c r="H6" s="1027">
        <f>SUM(K6+N6+Q6+T6+W6+Z6)</f>
        <v>51381</v>
      </c>
      <c r="I6" s="1027">
        <f>SUM(J6:K6)</f>
        <v>18183</v>
      </c>
      <c r="J6" s="1027">
        <v>9229</v>
      </c>
      <c r="K6" s="1027">
        <v>8954</v>
      </c>
      <c r="L6" s="1027">
        <f>SUM(M6:N6)</f>
        <v>17757</v>
      </c>
      <c r="M6" s="1027">
        <v>9072</v>
      </c>
      <c r="N6" s="1027">
        <v>8685</v>
      </c>
      <c r="O6" s="1027">
        <f>SUM(P6:Q6)</f>
        <v>17194</v>
      </c>
      <c r="P6" s="1027">
        <v>8808</v>
      </c>
      <c r="Q6" s="1027">
        <v>8386</v>
      </c>
      <c r="R6" s="1027">
        <f>SUM(S6:T6)</f>
        <v>17090</v>
      </c>
      <c r="S6" s="1027">
        <v>8743</v>
      </c>
      <c r="T6" s="1027">
        <v>8347</v>
      </c>
      <c r="U6" s="1027">
        <f>SUM(V6:W6)</f>
        <v>17320</v>
      </c>
      <c r="V6" s="1027">
        <v>9032</v>
      </c>
      <c r="W6" s="1027">
        <v>8288</v>
      </c>
      <c r="X6" s="1027">
        <f>SUM(Y6:Z6)</f>
        <v>17808</v>
      </c>
      <c r="Y6" s="1027">
        <v>9087</v>
      </c>
      <c r="Z6" s="1027">
        <v>8721</v>
      </c>
      <c r="AA6" s="1029">
        <v>5033</v>
      </c>
    </row>
    <row r="7" spans="1:27" s="1039" customFormat="1" ht="13.5" customHeight="1">
      <c r="A7" s="1272">
        <v>55</v>
      </c>
      <c r="B7" s="1631"/>
      <c r="C7" s="323">
        <f>SUM(C12:C15)</f>
        <v>350</v>
      </c>
      <c r="D7" s="324">
        <f>SUM(D12:D15)</f>
        <v>78</v>
      </c>
      <c r="E7" s="324">
        <f>SUM(E12:E15)</f>
        <v>3688</v>
      </c>
      <c r="F7" s="324">
        <f>SUM(F9:F10)</f>
        <v>106074</v>
      </c>
      <c r="G7" s="324">
        <f>SUM(G9:G10)</f>
        <v>54272</v>
      </c>
      <c r="H7" s="324">
        <f>SUM(H9:H10)</f>
        <v>51802</v>
      </c>
      <c r="I7" s="324">
        <f>SUM(I9:I10)</f>
        <v>18480</v>
      </c>
      <c r="J7" s="324">
        <f>SUM(J12:J15)</f>
        <v>9384</v>
      </c>
      <c r="K7" s="324">
        <f>SUM(K12:K15)</f>
        <v>9096</v>
      </c>
      <c r="L7" s="324">
        <f>SUM(L9:L10)</f>
        <v>18192</v>
      </c>
      <c r="M7" s="324">
        <f>SUM(M12:M15)</f>
        <v>9244</v>
      </c>
      <c r="N7" s="324">
        <f>SUM(N12:N15)</f>
        <v>8948</v>
      </c>
      <c r="O7" s="324">
        <f>SUM(O9:O10)</f>
        <v>17773</v>
      </c>
      <c r="P7" s="324">
        <f>SUM(P12:P15)</f>
        <v>9087</v>
      </c>
      <c r="Q7" s="324">
        <f>SUM(Q12:Q15)</f>
        <v>8686</v>
      </c>
      <c r="R7" s="324">
        <f>SUM(R9:R10)</f>
        <v>17212</v>
      </c>
      <c r="S7" s="324">
        <f>SUM(S12:S15)</f>
        <v>8791</v>
      </c>
      <c r="T7" s="324">
        <f>SUM(T12:T15)</f>
        <v>8421</v>
      </c>
      <c r="U7" s="324">
        <f>SUM(U9:U10)</f>
        <v>17102</v>
      </c>
      <c r="V7" s="324">
        <f>SUM(V12:V15)</f>
        <v>8745</v>
      </c>
      <c r="W7" s="324">
        <f>SUM(W12:W15)</f>
        <v>8357</v>
      </c>
      <c r="X7" s="324">
        <f>SUM(X9:X10)</f>
        <v>17315</v>
      </c>
      <c r="Y7" s="324">
        <f>SUM(Y12:Y15)</f>
        <v>9021</v>
      </c>
      <c r="Z7" s="324">
        <f>SUM(Z9:Z10)</f>
        <v>8294</v>
      </c>
      <c r="AA7" s="325">
        <f>SUM(AA12:AA15)</f>
        <v>5056</v>
      </c>
    </row>
    <row r="8" spans="1:27" s="1131" customFormat="1" ht="13.5" customHeight="1">
      <c r="A8" s="129"/>
      <c r="B8" s="1088"/>
      <c r="C8" s="538"/>
      <c r="D8" s="539"/>
      <c r="E8" s="539"/>
      <c r="F8" s="539"/>
      <c r="G8" s="324"/>
      <c r="H8" s="324"/>
      <c r="I8" s="539"/>
      <c r="J8" s="324"/>
      <c r="K8" s="324"/>
      <c r="L8" s="539"/>
      <c r="M8" s="324"/>
      <c r="N8" s="324"/>
      <c r="O8" s="539"/>
      <c r="P8" s="324"/>
      <c r="Q8" s="324"/>
      <c r="R8" s="539"/>
      <c r="S8" s="324"/>
      <c r="T8" s="324"/>
      <c r="U8" s="539"/>
      <c r="V8" s="324"/>
      <c r="W8" s="324"/>
      <c r="X8" s="539"/>
      <c r="Y8" s="324"/>
      <c r="Z8" s="324"/>
      <c r="AA8" s="325"/>
    </row>
    <row r="9" spans="1:27" s="1039" customFormat="1" ht="13.5" customHeight="1">
      <c r="A9" s="1272" t="s">
        <v>85</v>
      </c>
      <c r="B9" s="1682"/>
      <c r="C9" s="323">
        <f aca="true" t="shared" si="0" ref="C9:AA9">SUM(C18:C32)</f>
        <v>179</v>
      </c>
      <c r="D9" s="324">
        <f t="shared" si="0"/>
        <v>33</v>
      </c>
      <c r="E9" s="324">
        <f t="shared" si="0"/>
        <v>2396</v>
      </c>
      <c r="F9" s="324">
        <f t="shared" si="0"/>
        <v>77244</v>
      </c>
      <c r="G9" s="324">
        <f t="shared" si="0"/>
        <v>39464</v>
      </c>
      <c r="H9" s="324">
        <f t="shared" si="0"/>
        <v>37780</v>
      </c>
      <c r="I9" s="324">
        <f t="shared" si="0"/>
        <v>13409</v>
      </c>
      <c r="J9" s="324">
        <f t="shared" si="0"/>
        <v>6813</v>
      </c>
      <c r="K9" s="324">
        <f t="shared" si="0"/>
        <v>6596</v>
      </c>
      <c r="L9" s="324">
        <f t="shared" si="0"/>
        <v>13263</v>
      </c>
      <c r="M9" s="324">
        <f t="shared" si="0"/>
        <v>6715</v>
      </c>
      <c r="N9" s="324">
        <f t="shared" si="0"/>
        <v>6548</v>
      </c>
      <c r="O9" s="324">
        <f t="shared" si="0"/>
        <v>13082</v>
      </c>
      <c r="P9" s="324">
        <f t="shared" si="0"/>
        <v>6672</v>
      </c>
      <c r="Q9" s="324">
        <f t="shared" si="0"/>
        <v>6410</v>
      </c>
      <c r="R9" s="324">
        <f t="shared" si="0"/>
        <v>12562</v>
      </c>
      <c r="S9" s="324">
        <f t="shared" si="0"/>
        <v>6393</v>
      </c>
      <c r="T9" s="324">
        <f t="shared" si="0"/>
        <v>6169</v>
      </c>
      <c r="U9" s="324">
        <f t="shared" si="0"/>
        <v>12469</v>
      </c>
      <c r="V9" s="324">
        <f t="shared" si="0"/>
        <v>6380</v>
      </c>
      <c r="W9" s="324">
        <f t="shared" si="0"/>
        <v>6089</v>
      </c>
      <c r="X9" s="324">
        <f t="shared" si="0"/>
        <v>12459</v>
      </c>
      <c r="Y9" s="324">
        <f t="shared" si="0"/>
        <v>6491</v>
      </c>
      <c r="Z9" s="324">
        <f t="shared" si="0"/>
        <v>5968</v>
      </c>
      <c r="AA9" s="325">
        <f t="shared" si="0"/>
        <v>3184</v>
      </c>
    </row>
    <row r="10" spans="1:27" s="1039" customFormat="1" ht="13.5" customHeight="1">
      <c r="A10" s="1272" t="s">
        <v>123</v>
      </c>
      <c r="B10" s="1682"/>
      <c r="C10" s="323">
        <f aca="true" t="shared" si="1" ref="C10:AA10">SUM(C34:C67)</f>
        <v>171</v>
      </c>
      <c r="D10" s="324">
        <f t="shared" si="1"/>
        <v>45</v>
      </c>
      <c r="E10" s="324">
        <f t="shared" si="1"/>
        <v>1292</v>
      </c>
      <c r="F10" s="324">
        <f t="shared" si="1"/>
        <v>28830</v>
      </c>
      <c r="G10" s="324">
        <f t="shared" si="1"/>
        <v>14808</v>
      </c>
      <c r="H10" s="324">
        <f t="shared" si="1"/>
        <v>14022</v>
      </c>
      <c r="I10" s="324">
        <f t="shared" si="1"/>
        <v>5071</v>
      </c>
      <c r="J10" s="324">
        <f t="shared" si="1"/>
        <v>2571</v>
      </c>
      <c r="K10" s="324">
        <f t="shared" si="1"/>
        <v>2500</v>
      </c>
      <c r="L10" s="324">
        <f t="shared" si="1"/>
        <v>4929</v>
      </c>
      <c r="M10" s="324">
        <f t="shared" si="1"/>
        <v>2529</v>
      </c>
      <c r="N10" s="324">
        <f t="shared" si="1"/>
        <v>2400</v>
      </c>
      <c r="O10" s="324">
        <f t="shared" si="1"/>
        <v>4691</v>
      </c>
      <c r="P10" s="324">
        <f t="shared" si="1"/>
        <v>2415</v>
      </c>
      <c r="Q10" s="324">
        <f t="shared" si="1"/>
        <v>2276</v>
      </c>
      <c r="R10" s="324">
        <f t="shared" si="1"/>
        <v>4650</v>
      </c>
      <c r="S10" s="324">
        <f t="shared" si="1"/>
        <v>2398</v>
      </c>
      <c r="T10" s="324">
        <f t="shared" si="1"/>
        <v>2252</v>
      </c>
      <c r="U10" s="324">
        <f t="shared" si="1"/>
        <v>4633</v>
      </c>
      <c r="V10" s="324">
        <f t="shared" si="1"/>
        <v>2365</v>
      </c>
      <c r="W10" s="324">
        <f t="shared" si="1"/>
        <v>2268</v>
      </c>
      <c r="X10" s="324">
        <f t="shared" si="1"/>
        <v>4856</v>
      </c>
      <c r="Y10" s="324">
        <f t="shared" si="1"/>
        <v>2530</v>
      </c>
      <c r="Z10" s="324">
        <f t="shared" si="1"/>
        <v>2326</v>
      </c>
      <c r="AA10" s="325">
        <f t="shared" si="1"/>
        <v>1872</v>
      </c>
    </row>
    <row r="11" spans="1:27" s="1135" customFormat="1" ht="13.5" customHeight="1">
      <c r="A11" s="1130"/>
      <c r="B11" s="1109"/>
      <c r="C11" s="1132"/>
      <c r="D11" s="1133"/>
      <c r="E11" s="1133"/>
      <c r="F11" s="1133"/>
      <c r="G11" s="1133"/>
      <c r="H11" s="1133"/>
      <c r="I11" s="1133"/>
      <c r="J11" s="1133"/>
      <c r="K11" s="1133"/>
      <c r="L11" s="1133"/>
      <c r="M11" s="1133"/>
      <c r="N11" s="1133"/>
      <c r="O11" s="1133"/>
      <c r="P11" s="1133"/>
      <c r="Q11" s="1133"/>
      <c r="R11" s="1133"/>
      <c r="S11" s="1133"/>
      <c r="T11" s="1133"/>
      <c r="U11" s="1133"/>
      <c r="V11" s="1133"/>
      <c r="W11" s="1133"/>
      <c r="X11" s="1133"/>
      <c r="Y11" s="1133"/>
      <c r="Z11" s="1133"/>
      <c r="AA11" s="1134"/>
    </row>
    <row r="12" spans="1:27" s="1039" customFormat="1" ht="13.5" customHeight="1">
      <c r="A12" s="1272" t="s">
        <v>11</v>
      </c>
      <c r="B12" s="1681"/>
      <c r="C12" s="323">
        <f>SUM(C18,C24:C26,C29,C30,C31,C34:C40)</f>
        <v>140</v>
      </c>
      <c r="D12" s="324">
        <f>SUM(D18,D24:D26,D29,D30,D31,D34:D40)</f>
        <v>17</v>
      </c>
      <c r="E12" s="324">
        <f>SUM(E18,E24:E26,E29,E30,E31,E34:E40)</f>
        <v>1557</v>
      </c>
      <c r="F12" s="324">
        <f>SUM(G12:H12)</f>
        <v>47383</v>
      </c>
      <c r="G12" s="324">
        <f>SUM(G18,G24:G26,G29,G30,G31,G34:G40)</f>
        <v>24334</v>
      </c>
      <c r="H12" s="324">
        <f>SUM(H18,H24:H26,H29,H30,H31,H34:H40)</f>
        <v>23049</v>
      </c>
      <c r="I12" s="324">
        <f>SUM(J12:K12)</f>
        <v>8324</v>
      </c>
      <c r="J12" s="324">
        <f>SUM(J18,J24:J26,J29,J30,J31,J34:J40)</f>
        <v>4200</v>
      </c>
      <c r="K12" s="324">
        <f>SUM(K18,K24:K26,K29,K30,K31,K34:K40)</f>
        <v>4124</v>
      </c>
      <c r="L12" s="324">
        <f>SUM(M12:N12)</f>
        <v>8075</v>
      </c>
      <c r="M12" s="324">
        <f>SUM(M18,M24:M26,M29,M30,M31,M34:M40)</f>
        <v>4131</v>
      </c>
      <c r="N12" s="324">
        <f>SUM(N18,N24:N26,N29,N30,N31,N34:N40)</f>
        <v>3944</v>
      </c>
      <c r="O12" s="324">
        <f>SUM(P12:Q12)</f>
        <v>7996</v>
      </c>
      <c r="P12" s="324">
        <f>SUM(P18,P24:P26,P29,P30,P31,P34:P40)</f>
        <v>4090</v>
      </c>
      <c r="Q12" s="324">
        <f>SUM(Q18,Q24:Q26,Q29,Q30,Q31,Q34:Q40)</f>
        <v>3906</v>
      </c>
      <c r="R12" s="324">
        <f>SUM(S12:T12)</f>
        <v>7666</v>
      </c>
      <c r="S12" s="324">
        <f>SUM(S18,S24:S26,S29:S31,S34:S40)</f>
        <v>3984</v>
      </c>
      <c r="T12" s="324">
        <f>SUM(T18,T24:T26,T29:T31,T34:T40)</f>
        <v>3682</v>
      </c>
      <c r="U12" s="324">
        <f>SUM(V12:W12)</f>
        <v>7628</v>
      </c>
      <c r="V12" s="324">
        <f>SUM(V18,V24:V26,V29:V31,V34:V40)</f>
        <v>3882</v>
      </c>
      <c r="W12" s="324">
        <f>SUM(W18,W24:W26,W29:W31,W34:W40)</f>
        <v>3746</v>
      </c>
      <c r="X12" s="324">
        <f>SUM(Y12:Z12)</f>
        <v>7694</v>
      </c>
      <c r="Y12" s="324">
        <f>SUM(Y18,Y24:Y26,Y29:Y31,Y34:Y40)</f>
        <v>4047</v>
      </c>
      <c r="Z12" s="324">
        <f>SUM(Z18,Z24:Z26,Z29:Z31,Z34:Z40)</f>
        <v>3647</v>
      </c>
      <c r="AA12" s="325">
        <f>SUM(AA18,AA24:AA26,AA29:AA31,AA34:AA40)</f>
        <v>2117</v>
      </c>
    </row>
    <row r="13" spans="1:27" s="1039" customFormat="1" ht="13.5" customHeight="1">
      <c r="A13" s="1272" t="s">
        <v>13</v>
      </c>
      <c r="B13" s="1681"/>
      <c r="C13" s="323">
        <f>SUM(C23,C42:C48)</f>
        <v>48</v>
      </c>
      <c r="D13" s="324">
        <f>SUM(D23,D42:D48)</f>
        <v>27</v>
      </c>
      <c r="E13" s="324">
        <f>SUM(E23,E42:E48)</f>
        <v>412</v>
      </c>
      <c r="F13" s="324">
        <f>SUM(G13:H13)</f>
        <v>8694</v>
      </c>
      <c r="G13" s="324">
        <f>SUM(G23,G42:G48)</f>
        <v>4464</v>
      </c>
      <c r="H13" s="324">
        <f>SUM(H23,H42:H48)</f>
        <v>4230</v>
      </c>
      <c r="I13" s="324">
        <f>SUM(J13:K13)</f>
        <v>1515</v>
      </c>
      <c r="J13" s="324">
        <f>SUM(J23,J42:J48)</f>
        <v>780</v>
      </c>
      <c r="K13" s="324">
        <f>SUM(K23,K42:K48)</f>
        <v>735</v>
      </c>
      <c r="L13" s="324">
        <f>SUM(M13:N13)</f>
        <v>1451</v>
      </c>
      <c r="M13" s="324">
        <f>SUM(M23,M42:M48)</f>
        <v>734</v>
      </c>
      <c r="N13" s="324">
        <f>SUM(N23,N42:N48)</f>
        <v>717</v>
      </c>
      <c r="O13" s="324">
        <f>SUM(P13:Q13)</f>
        <v>1470</v>
      </c>
      <c r="P13" s="324">
        <f>SUM(P23,P42:P48)</f>
        <v>757</v>
      </c>
      <c r="Q13" s="324">
        <f>SUM(Q23,Q42:Q48)</f>
        <v>713</v>
      </c>
      <c r="R13" s="324">
        <f>SUM(S13:T13)</f>
        <v>1399</v>
      </c>
      <c r="S13" s="324">
        <f>SUM(S23,S42:S48)</f>
        <v>692</v>
      </c>
      <c r="T13" s="324">
        <f>SUM(T23,T42:T48)</f>
        <v>707</v>
      </c>
      <c r="U13" s="324">
        <f>SUM(V13:W13)</f>
        <v>1450</v>
      </c>
      <c r="V13" s="324">
        <f>SUM(V23,V42:V48)</f>
        <v>742</v>
      </c>
      <c r="W13" s="324">
        <f>SUM(W23,W42:W48)</f>
        <v>708</v>
      </c>
      <c r="X13" s="324">
        <f>SUM(Y13:Z13)</f>
        <v>1409</v>
      </c>
      <c r="Y13" s="324">
        <f>SUM(Y23,Y42:Y48)</f>
        <v>759</v>
      </c>
      <c r="Z13" s="324">
        <f>SUM(Z23,Z42:Z48)</f>
        <v>650</v>
      </c>
      <c r="AA13" s="325">
        <f>SUM(AA23,AA42:AA48)</f>
        <v>588</v>
      </c>
    </row>
    <row r="14" spans="1:27" s="1039" customFormat="1" ht="13.5" customHeight="1">
      <c r="A14" s="1272" t="s">
        <v>15</v>
      </c>
      <c r="B14" s="1681"/>
      <c r="C14" s="323">
        <f>SUM(C19,C28,C32,C50:C54)</f>
        <v>69</v>
      </c>
      <c r="D14" s="324">
        <f>SUM(D19,D28,D32,D50:D54)</f>
        <v>27</v>
      </c>
      <c r="E14" s="324">
        <f>SUM(E19,E28,E32,E50:E54)</f>
        <v>758</v>
      </c>
      <c r="F14" s="324">
        <f>SUM(G14:H14)</f>
        <v>21002</v>
      </c>
      <c r="G14" s="324">
        <f>SUM(G19,G28,G32,G50:G54)</f>
        <v>10731</v>
      </c>
      <c r="H14" s="324">
        <f>SUM(H19,H28,H32,H50:H54)</f>
        <v>10271</v>
      </c>
      <c r="I14" s="324">
        <f>SUM(J14:K14)</f>
        <v>3583</v>
      </c>
      <c r="J14" s="324">
        <f>SUM(J19,J28,J32,J50:J54)</f>
        <v>1805</v>
      </c>
      <c r="K14" s="324">
        <f>SUM(K19,K28,K32,K50:K54)</f>
        <v>1778</v>
      </c>
      <c r="L14" s="324">
        <f>SUM(M14:N14)</f>
        <v>3663</v>
      </c>
      <c r="M14" s="324">
        <f>SUM(M19,M28,M32,M50:M54)</f>
        <v>1843</v>
      </c>
      <c r="N14" s="324">
        <f>SUM(N19,N28,N32,N50:N54)</f>
        <v>1820</v>
      </c>
      <c r="O14" s="324">
        <f>SUM(P14:Q14)</f>
        <v>3470</v>
      </c>
      <c r="P14" s="324">
        <f>SUM(P19,P28,P32,P50:P54)</f>
        <v>1787</v>
      </c>
      <c r="Q14" s="324">
        <f>SUM(Q19,Q28,Q32,Q50:Q54)</f>
        <v>1683</v>
      </c>
      <c r="R14" s="324">
        <f>SUM(S14:T14)</f>
        <v>3419</v>
      </c>
      <c r="S14" s="324">
        <f>SUM(S19,S28,S32,S50:S54)</f>
        <v>1779</v>
      </c>
      <c r="T14" s="324">
        <f>SUM(T19,T28,T32,T50:T54)</f>
        <v>1640</v>
      </c>
      <c r="U14" s="324">
        <f>SUM(V14:W14)</f>
        <v>3328</v>
      </c>
      <c r="V14" s="324">
        <f>SUM(V19,V28,V32,V50:V54)</f>
        <v>1707</v>
      </c>
      <c r="W14" s="324">
        <f>SUM(W19,W28,W32,W50:W54)</f>
        <v>1621</v>
      </c>
      <c r="X14" s="324">
        <f>SUM(Y14:Z14)</f>
        <v>3539</v>
      </c>
      <c r="Y14" s="324">
        <f>SUM(Y19,Y28,Y32,Y50:Y54)</f>
        <v>1810</v>
      </c>
      <c r="Z14" s="324">
        <f>SUM(Z19,Z28,Z32,Z50:Z54)</f>
        <v>1729</v>
      </c>
      <c r="AA14" s="325">
        <f>SUM(AA19,AA28,AA32,AA50:AA54)</f>
        <v>1044</v>
      </c>
    </row>
    <row r="15" spans="1:27" s="1039" customFormat="1" ht="13.5" customHeight="1">
      <c r="A15" s="1272" t="s">
        <v>17</v>
      </c>
      <c r="B15" s="1681"/>
      <c r="C15" s="323">
        <f>SUM(C20:C21,C56:C67)</f>
        <v>93</v>
      </c>
      <c r="D15" s="324">
        <f>SUM(D20:D21,D56:D67)</f>
        <v>7</v>
      </c>
      <c r="E15" s="324">
        <f>SUM(E20:E21,E56:E67)</f>
        <v>961</v>
      </c>
      <c r="F15" s="324">
        <f>SUM(G15:H15)</f>
        <v>28995</v>
      </c>
      <c r="G15" s="324">
        <f>SUM(G20:G21,G56:G67)</f>
        <v>14743</v>
      </c>
      <c r="H15" s="324">
        <f>SUM(H20:H21,H56:H67)</f>
        <v>14252</v>
      </c>
      <c r="I15" s="324">
        <f>SUM(J15:K15)</f>
        <v>5058</v>
      </c>
      <c r="J15" s="324">
        <f>SUM(J20:J21,J56:J67)</f>
        <v>2599</v>
      </c>
      <c r="K15" s="324">
        <f>SUM(K20:K21,K56:K67)</f>
        <v>2459</v>
      </c>
      <c r="L15" s="324">
        <f>SUM(M15:N15)</f>
        <v>5003</v>
      </c>
      <c r="M15" s="324">
        <f>SUM(M20:M21,M56:M67)</f>
        <v>2536</v>
      </c>
      <c r="N15" s="324">
        <f>SUM(N20:N21,N56:N67)</f>
        <v>2467</v>
      </c>
      <c r="O15" s="324">
        <f>SUM(P15:Q15)</f>
        <v>4837</v>
      </c>
      <c r="P15" s="324">
        <f>SUM(P20:P21,P56:P67)</f>
        <v>2453</v>
      </c>
      <c r="Q15" s="324">
        <f>SUM(Q20:Q21,Q56:Q67)</f>
        <v>2384</v>
      </c>
      <c r="R15" s="324">
        <f>SUM(S15:T15)</f>
        <v>4728</v>
      </c>
      <c r="S15" s="324">
        <f>SUM(S20:S21,S56:S67)</f>
        <v>2336</v>
      </c>
      <c r="T15" s="324">
        <f>SUM(T20:T21,T56:T67)</f>
        <v>2392</v>
      </c>
      <c r="U15" s="324">
        <f>SUM(V15:W15)</f>
        <v>4696</v>
      </c>
      <c r="V15" s="324">
        <f>SUM(V20:V21,V56:V67)</f>
        <v>2414</v>
      </c>
      <c r="W15" s="324">
        <f>SUM(W20:W21,W56:W67)</f>
        <v>2282</v>
      </c>
      <c r="X15" s="324">
        <f>SUM(Y15:Z15)</f>
        <v>4673</v>
      </c>
      <c r="Y15" s="324">
        <f>SUM(Y20:Y21,Y56:Y67)</f>
        <v>2405</v>
      </c>
      <c r="Z15" s="324">
        <f>SUM(Z20:Z21,Z56:Z67)</f>
        <v>2268</v>
      </c>
      <c r="AA15" s="325">
        <f>SUM(AA20:AA21,AA56:AA67)</f>
        <v>1307</v>
      </c>
    </row>
    <row r="16" spans="1:27" ht="9.75" customHeight="1">
      <c r="A16" s="1130"/>
      <c r="B16" s="1088"/>
      <c r="C16" s="94"/>
      <c r="D16" s="66"/>
      <c r="E16" s="66"/>
      <c r="F16" s="66"/>
      <c r="G16" s="1133"/>
      <c r="H16" s="1133"/>
      <c r="I16" s="66"/>
      <c r="J16" s="1133"/>
      <c r="K16" s="1133"/>
      <c r="L16" s="66"/>
      <c r="M16" s="1133"/>
      <c r="N16" s="1133"/>
      <c r="O16" s="66"/>
      <c r="P16" s="1133"/>
      <c r="Q16" s="1133"/>
      <c r="R16" s="66"/>
      <c r="S16" s="1133"/>
      <c r="T16" s="1133"/>
      <c r="U16" s="66"/>
      <c r="V16" s="1133"/>
      <c r="W16" s="1133"/>
      <c r="X16" s="66"/>
      <c r="Y16" s="1133"/>
      <c r="Z16" s="1133"/>
      <c r="AA16" s="1134"/>
    </row>
    <row r="17" spans="1:27" ht="9.75" customHeight="1">
      <c r="A17" s="1136"/>
      <c r="B17" s="1109"/>
      <c r="C17" s="94"/>
      <c r="D17" s="66"/>
      <c r="E17" s="66"/>
      <c r="F17" s="66"/>
      <c r="G17" s="1133"/>
      <c r="H17" s="1133"/>
      <c r="I17" s="66"/>
      <c r="J17" s="1133"/>
      <c r="K17" s="1133"/>
      <c r="L17" s="66"/>
      <c r="M17" s="1133"/>
      <c r="N17" s="1133"/>
      <c r="O17" s="66"/>
      <c r="P17" s="1133"/>
      <c r="Q17" s="1133"/>
      <c r="R17" s="66"/>
      <c r="S17" s="1133"/>
      <c r="T17" s="1133"/>
      <c r="U17" s="66"/>
      <c r="V17" s="1133"/>
      <c r="W17" s="1133"/>
      <c r="X17" s="66"/>
      <c r="Y17" s="1133"/>
      <c r="Z17" s="1133"/>
      <c r="AA17" s="1134"/>
    </row>
    <row r="18" spans="1:27" ht="13.5" customHeight="1">
      <c r="A18" s="1130"/>
      <c r="B18" s="1109" t="s">
        <v>20</v>
      </c>
      <c r="C18" s="94">
        <v>34</v>
      </c>
      <c r="D18" s="66">
        <v>1</v>
      </c>
      <c r="E18" s="66">
        <v>600</v>
      </c>
      <c r="F18" s="66">
        <f>SUM(G18:H18)</f>
        <v>21529</v>
      </c>
      <c r="G18" s="66">
        <f aca="true" t="shared" si="2" ref="G18:H21">SUM(J18+M18+P18+S18+V18+Y18)</f>
        <v>11022</v>
      </c>
      <c r="H18" s="66">
        <f t="shared" si="2"/>
        <v>10507</v>
      </c>
      <c r="I18" s="66">
        <f>SUM(J18:K18)</f>
        <v>3787</v>
      </c>
      <c r="J18" s="66">
        <v>1883</v>
      </c>
      <c r="K18" s="66">
        <v>1904</v>
      </c>
      <c r="L18" s="66">
        <f>SUM(M18:N18)</f>
        <v>3669</v>
      </c>
      <c r="M18" s="66">
        <v>1858</v>
      </c>
      <c r="N18" s="66">
        <v>1811</v>
      </c>
      <c r="O18" s="66">
        <f>SUM(P18:Q18)</f>
        <v>3658</v>
      </c>
      <c r="P18" s="66">
        <v>1906</v>
      </c>
      <c r="Q18" s="66">
        <v>1752</v>
      </c>
      <c r="R18" s="66">
        <f>SUM(S18:T18)</f>
        <v>3561</v>
      </c>
      <c r="S18" s="66">
        <v>1846</v>
      </c>
      <c r="T18" s="66">
        <v>1715</v>
      </c>
      <c r="U18" s="66">
        <f>SUM(V18:W18)</f>
        <v>3420</v>
      </c>
      <c r="V18" s="66">
        <v>1711</v>
      </c>
      <c r="W18" s="66">
        <v>1709</v>
      </c>
      <c r="X18" s="66">
        <f>SUM(Y18:Z18)</f>
        <v>3434</v>
      </c>
      <c r="Y18" s="66">
        <v>1818</v>
      </c>
      <c r="Z18" s="66">
        <v>1616</v>
      </c>
      <c r="AA18" s="96">
        <v>775</v>
      </c>
    </row>
    <row r="19" spans="1:27" ht="13.5" customHeight="1">
      <c r="A19" s="1130"/>
      <c r="B19" s="1109" t="s">
        <v>21</v>
      </c>
      <c r="C19" s="94">
        <v>18</v>
      </c>
      <c r="D19" s="66">
        <v>13</v>
      </c>
      <c r="E19" s="66">
        <v>266</v>
      </c>
      <c r="F19" s="66">
        <f>SUM(G19:H19)</f>
        <v>8257</v>
      </c>
      <c r="G19" s="66">
        <f t="shared" si="2"/>
        <v>4253</v>
      </c>
      <c r="H19" s="66">
        <f t="shared" si="2"/>
        <v>4004</v>
      </c>
      <c r="I19" s="66">
        <f>SUM(J19:K19)</f>
        <v>1371</v>
      </c>
      <c r="J19" s="66">
        <v>715</v>
      </c>
      <c r="K19" s="66">
        <v>656</v>
      </c>
      <c r="L19" s="66">
        <f>SUM(M19:N19)</f>
        <v>1421</v>
      </c>
      <c r="M19" s="66">
        <v>717</v>
      </c>
      <c r="N19" s="66">
        <v>704</v>
      </c>
      <c r="O19" s="66">
        <f>SUM(P19:Q19)</f>
        <v>1351</v>
      </c>
      <c r="P19" s="66">
        <v>709</v>
      </c>
      <c r="Q19" s="66">
        <v>642</v>
      </c>
      <c r="R19" s="66">
        <f>SUM(S19:T19)</f>
        <v>1355</v>
      </c>
      <c r="S19" s="66">
        <v>691</v>
      </c>
      <c r="T19" s="66">
        <v>664</v>
      </c>
      <c r="U19" s="66">
        <f>SUM(V19:W19)</f>
        <v>1360</v>
      </c>
      <c r="V19" s="66">
        <v>714</v>
      </c>
      <c r="W19" s="66">
        <v>646</v>
      </c>
      <c r="X19" s="66">
        <f>SUM(Y19:Z19)</f>
        <v>1399</v>
      </c>
      <c r="Y19" s="66">
        <v>707</v>
      </c>
      <c r="Z19" s="66">
        <v>692</v>
      </c>
      <c r="AA19" s="96">
        <v>356</v>
      </c>
    </row>
    <row r="20" spans="1:27" ht="13.5" customHeight="1">
      <c r="A20" s="1130"/>
      <c r="B20" s="1109" t="s">
        <v>23</v>
      </c>
      <c r="C20" s="94">
        <v>21</v>
      </c>
      <c r="D20" s="66">
        <v>1</v>
      </c>
      <c r="E20" s="66">
        <v>278</v>
      </c>
      <c r="F20" s="66">
        <f>SUM(G20:H20)</f>
        <v>9158</v>
      </c>
      <c r="G20" s="66">
        <f t="shared" si="2"/>
        <v>4643</v>
      </c>
      <c r="H20" s="66">
        <f t="shared" si="2"/>
        <v>4515</v>
      </c>
      <c r="I20" s="66">
        <f>SUM(J20:K20)</f>
        <v>1514</v>
      </c>
      <c r="J20" s="66">
        <v>778</v>
      </c>
      <c r="K20" s="66">
        <v>736</v>
      </c>
      <c r="L20" s="66">
        <f>SUM(M20:N20)</f>
        <v>1604</v>
      </c>
      <c r="M20" s="66">
        <v>797</v>
      </c>
      <c r="N20" s="66">
        <v>807</v>
      </c>
      <c r="O20" s="66">
        <f>SUM(P20:Q20)</f>
        <v>1526</v>
      </c>
      <c r="P20" s="66">
        <v>772</v>
      </c>
      <c r="Q20" s="66">
        <v>754</v>
      </c>
      <c r="R20" s="66">
        <f>SUM(S20:T20)</f>
        <v>1508</v>
      </c>
      <c r="S20" s="66">
        <v>759</v>
      </c>
      <c r="T20" s="66">
        <v>749</v>
      </c>
      <c r="U20" s="66">
        <f>SUM(V20:W20)</f>
        <v>1502</v>
      </c>
      <c r="V20" s="66">
        <v>752</v>
      </c>
      <c r="W20" s="66">
        <v>750</v>
      </c>
      <c r="X20" s="66">
        <f>SUM(Y20:Z20)</f>
        <v>1504</v>
      </c>
      <c r="Y20" s="66">
        <v>785</v>
      </c>
      <c r="Z20" s="66">
        <v>719</v>
      </c>
      <c r="AA20" s="96">
        <v>366</v>
      </c>
    </row>
    <row r="21" spans="1:27" ht="13.5" customHeight="1">
      <c r="A21" s="1130"/>
      <c r="B21" s="1109" t="s">
        <v>25</v>
      </c>
      <c r="C21" s="94">
        <v>21</v>
      </c>
      <c r="D21" s="95">
        <v>0</v>
      </c>
      <c r="E21" s="66">
        <v>275</v>
      </c>
      <c r="F21" s="66">
        <f>SUM(G21:H21)</f>
        <v>9439</v>
      </c>
      <c r="G21" s="66">
        <f t="shared" si="2"/>
        <v>4749</v>
      </c>
      <c r="H21" s="66">
        <f t="shared" si="2"/>
        <v>4690</v>
      </c>
      <c r="I21" s="66">
        <f>SUM(J21:K21)</f>
        <v>1662</v>
      </c>
      <c r="J21" s="66">
        <v>867</v>
      </c>
      <c r="K21" s="66">
        <v>795</v>
      </c>
      <c r="L21" s="66">
        <f>SUM(M21:N21)</f>
        <v>1657</v>
      </c>
      <c r="M21" s="66">
        <v>816</v>
      </c>
      <c r="N21" s="66">
        <v>841</v>
      </c>
      <c r="O21" s="66">
        <f>SUM(P21:Q21)</f>
        <v>1624</v>
      </c>
      <c r="P21" s="66">
        <v>832</v>
      </c>
      <c r="Q21" s="66">
        <v>792</v>
      </c>
      <c r="R21" s="66">
        <f>SUM(S21:T21)</f>
        <v>1535</v>
      </c>
      <c r="S21" s="66">
        <v>729</v>
      </c>
      <c r="T21" s="66">
        <v>806</v>
      </c>
      <c r="U21" s="66">
        <f>SUM(V21:W21)</f>
        <v>1508</v>
      </c>
      <c r="V21" s="66">
        <v>763</v>
      </c>
      <c r="W21" s="66">
        <v>745</v>
      </c>
      <c r="X21" s="66">
        <f>SUM(Y21:Z21)</f>
        <v>1453</v>
      </c>
      <c r="Y21" s="66">
        <v>742</v>
      </c>
      <c r="Z21" s="66">
        <v>711</v>
      </c>
      <c r="AA21" s="96">
        <v>360</v>
      </c>
    </row>
    <row r="22" spans="1:27" ht="13.5" customHeight="1">
      <c r="A22" s="1130"/>
      <c r="B22" s="1109"/>
      <c r="C22" s="1132"/>
      <c r="D22" s="95"/>
      <c r="E22" s="1133"/>
      <c r="F22" s="66"/>
      <c r="G22" s="1133"/>
      <c r="H22" s="1133"/>
      <c r="I22" s="66"/>
      <c r="J22" s="1133"/>
      <c r="K22" s="1133"/>
      <c r="L22" s="66"/>
      <c r="M22" s="1133"/>
      <c r="N22" s="1133"/>
      <c r="O22" s="66"/>
      <c r="P22" s="1133"/>
      <c r="Q22" s="1133"/>
      <c r="R22" s="66"/>
      <c r="S22" s="1133"/>
      <c r="T22" s="1133"/>
      <c r="U22" s="66"/>
      <c r="V22" s="1133"/>
      <c r="W22" s="1133"/>
      <c r="X22" s="66"/>
      <c r="Y22" s="1133"/>
      <c r="Z22" s="1133"/>
      <c r="AA22" s="1134"/>
    </row>
    <row r="23" spans="1:27" ht="13.5" customHeight="1">
      <c r="A23" s="1130"/>
      <c r="B23" s="1109" t="s">
        <v>27</v>
      </c>
      <c r="C23" s="94">
        <v>11</v>
      </c>
      <c r="D23" s="66">
        <v>5</v>
      </c>
      <c r="E23" s="66">
        <v>138</v>
      </c>
      <c r="F23" s="66">
        <f>SUM(G23:H23)</f>
        <v>3886</v>
      </c>
      <c r="G23" s="66">
        <f aca="true" t="shared" si="3" ref="G23:H26">SUM(J23+M23+P23+S23+V23+Y23)</f>
        <v>2024</v>
      </c>
      <c r="H23" s="66">
        <f t="shared" si="3"/>
        <v>1862</v>
      </c>
      <c r="I23" s="66">
        <f>SUM(J23:K23)</f>
        <v>675</v>
      </c>
      <c r="J23" s="66">
        <v>344</v>
      </c>
      <c r="K23" s="66">
        <v>331</v>
      </c>
      <c r="L23" s="66">
        <f>SUM(M23:N23)</f>
        <v>632</v>
      </c>
      <c r="M23" s="66">
        <v>335</v>
      </c>
      <c r="N23" s="66">
        <v>297</v>
      </c>
      <c r="O23" s="66">
        <f>SUM(P23:Q23)</f>
        <v>658</v>
      </c>
      <c r="P23" s="66">
        <v>339</v>
      </c>
      <c r="Q23" s="66">
        <v>319</v>
      </c>
      <c r="R23" s="66">
        <f>SUM(S23:T23)</f>
        <v>637</v>
      </c>
      <c r="S23" s="66">
        <v>306</v>
      </c>
      <c r="T23" s="66">
        <v>331</v>
      </c>
      <c r="U23" s="66">
        <f>SUM(V23:W23)</f>
        <v>664</v>
      </c>
      <c r="V23" s="66">
        <v>359</v>
      </c>
      <c r="W23" s="66">
        <v>305</v>
      </c>
      <c r="X23" s="66">
        <f>SUM(Y23:Z23)</f>
        <v>620</v>
      </c>
      <c r="Y23" s="66">
        <v>341</v>
      </c>
      <c r="Z23" s="66">
        <v>279</v>
      </c>
      <c r="AA23" s="96">
        <v>187</v>
      </c>
    </row>
    <row r="24" spans="1:27" ht="13.5" customHeight="1">
      <c r="A24" s="1130"/>
      <c r="B24" s="1109" t="s">
        <v>29</v>
      </c>
      <c r="C24" s="94">
        <v>11</v>
      </c>
      <c r="D24" s="95">
        <v>0</v>
      </c>
      <c r="E24" s="66">
        <v>121</v>
      </c>
      <c r="F24" s="66">
        <f>SUM(G24:H24)</f>
        <v>3509</v>
      </c>
      <c r="G24" s="66">
        <f t="shared" si="3"/>
        <v>1819</v>
      </c>
      <c r="H24" s="66">
        <f t="shared" si="3"/>
        <v>1690</v>
      </c>
      <c r="I24" s="66">
        <f>SUM(J24:K24)</f>
        <v>615</v>
      </c>
      <c r="J24" s="66">
        <v>333</v>
      </c>
      <c r="K24" s="66">
        <v>282</v>
      </c>
      <c r="L24" s="66">
        <f>SUM(M24:N24)</f>
        <v>576</v>
      </c>
      <c r="M24" s="66">
        <v>283</v>
      </c>
      <c r="N24" s="66">
        <v>293</v>
      </c>
      <c r="O24" s="66">
        <f>SUM(P24:Q24)</f>
        <v>603</v>
      </c>
      <c r="P24" s="66">
        <v>278</v>
      </c>
      <c r="Q24" s="66">
        <v>325</v>
      </c>
      <c r="R24" s="66">
        <f>SUM(S24:T24)</f>
        <v>563</v>
      </c>
      <c r="S24" s="66">
        <v>295</v>
      </c>
      <c r="T24" s="66">
        <v>268</v>
      </c>
      <c r="U24" s="66">
        <f>SUM(V24:W24)</f>
        <v>563</v>
      </c>
      <c r="V24" s="66">
        <v>313</v>
      </c>
      <c r="W24" s="66">
        <v>250</v>
      </c>
      <c r="X24" s="66">
        <f>SUM(Y24:Z24)</f>
        <v>589</v>
      </c>
      <c r="Y24" s="66">
        <v>317</v>
      </c>
      <c r="Z24" s="66">
        <v>272</v>
      </c>
      <c r="AA24" s="96">
        <v>165</v>
      </c>
    </row>
    <row r="25" spans="1:27" ht="13.5" customHeight="1">
      <c r="A25" s="1130"/>
      <c r="B25" s="1109" t="s">
        <v>31</v>
      </c>
      <c r="C25" s="94">
        <v>10</v>
      </c>
      <c r="D25" s="66">
        <v>6</v>
      </c>
      <c r="E25" s="66">
        <v>108</v>
      </c>
      <c r="F25" s="66">
        <f>SUM(G25:H25)</f>
        <v>3114</v>
      </c>
      <c r="G25" s="66">
        <f t="shared" si="3"/>
        <v>1597</v>
      </c>
      <c r="H25" s="66">
        <f t="shared" si="3"/>
        <v>1517</v>
      </c>
      <c r="I25" s="66">
        <f>SUM(J25:K25)</f>
        <v>584</v>
      </c>
      <c r="J25" s="66">
        <v>289</v>
      </c>
      <c r="K25" s="66">
        <v>295</v>
      </c>
      <c r="L25" s="66">
        <f>SUM(M25:N25)</f>
        <v>499</v>
      </c>
      <c r="M25" s="66">
        <v>269</v>
      </c>
      <c r="N25" s="66">
        <v>230</v>
      </c>
      <c r="O25" s="66">
        <f>SUM(P25:Q25)</f>
        <v>551</v>
      </c>
      <c r="P25" s="66">
        <v>283</v>
      </c>
      <c r="Q25" s="66">
        <v>268</v>
      </c>
      <c r="R25" s="66">
        <f>SUM(S25:T25)</f>
        <v>472</v>
      </c>
      <c r="S25" s="66">
        <v>245</v>
      </c>
      <c r="T25" s="66">
        <v>227</v>
      </c>
      <c r="U25" s="66">
        <f>SUM(V25:W25)</f>
        <v>497</v>
      </c>
      <c r="V25" s="66">
        <v>257</v>
      </c>
      <c r="W25" s="66">
        <v>240</v>
      </c>
      <c r="X25" s="66">
        <f>SUM(Y25:Z25)</f>
        <v>511</v>
      </c>
      <c r="Y25" s="66">
        <v>254</v>
      </c>
      <c r="Z25" s="66">
        <v>257</v>
      </c>
      <c r="AA25" s="96">
        <v>146</v>
      </c>
    </row>
    <row r="26" spans="1:27" ht="13.5" customHeight="1">
      <c r="A26" s="1130"/>
      <c r="B26" s="1109" t="s">
        <v>32</v>
      </c>
      <c r="C26" s="94">
        <v>9</v>
      </c>
      <c r="D26" s="95">
        <v>0</v>
      </c>
      <c r="E26" s="66">
        <v>86</v>
      </c>
      <c r="F26" s="66">
        <f>SUM(G26:H26)</f>
        <v>2411</v>
      </c>
      <c r="G26" s="66">
        <f t="shared" si="3"/>
        <v>1195</v>
      </c>
      <c r="H26" s="66">
        <f t="shared" si="3"/>
        <v>1216</v>
      </c>
      <c r="I26" s="66">
        <f>SUM(J26:K26)</f>
        <v>421</v>
      </c>
      <c r="J26" s="66">
        <v>207</v>
      </c>
      <c r="K26" s="66">
        <v>214</v>
      </c>
      <c r="L26" s="66">
        <f>SUM(M26:N26)</f>
        <v>411</v>
      </c>
      <c r="M26" s="66">
        <v>213</v>
      </c>
      <c r="N26" s="66">
        <v>198</v>
      </c>
      <c r="O26" s="66">
        <f>SUM(P26:Q26)</f>
        <v>413</v>
      </c>
      <c r="P26" s="66">
        <v>191</v>
      </c>
      <c r="Q26" s="66">
        <v>222</v>
      </c>
      <c r="R26" s="66">
        <f>SUM(S26:T26)</f>
        <v>384</v>
      </c>
      <c r="S26" s="66">
        <v>195</v>
      </c>
      <c r="T26" s="66">
        <v>189</v>
      </c>
      <c r="U26" s="66">
        <f>SUM(V26:W26)</f>
        <v>385</v>
      </c>
      <c r="V26" s="66">
        <v>178</v>
      </c>
      <c r="W26" s="66">
        <v>207</v>
      </c>
      <c r="X26" s="66">
        <f>SUM(Y26:Z26)</f>
        <v>397</v>
      </c>
      <c r="Y26" s="66">
        <v>211</v>
      </c>
      <c r="Z26" s="66">
        <v>186</v>
      </c>
      <c r="AA26" s="96">
        <v>119</v>
      </c>
    </row>
    <row r="27" spans="1:27" ht="13.5" customHeight="1">
      <c r="A27" s="1130"/>
      <c r="B27" s="1109"/>
      <c r="C27" s="1132"/>
      <c r="D27" s="95"/>
      <c r="E27" s="1133"/>
      <c r="F27" s="66"/>
      <c r="G27" s="1133"/>
      <c r="H27" s="1133"/>
      <c r="I27" s="66"/>
      <c r="J27" s="1133"/>
      <c r="K27" s="1133"/>
      <c r="L27" s="66"/>
      <c r="M27" s="1133"/>
      <c r="N27" s="1133"/>
      <c r="O27" s="66"/>
      <c r="P27" s="1133"/>
      <c r="Q27" s="1133"/>
      <c r="R27" s="66"/>
      <c r="S27" s="1133"/>
      <c r="T27" s="1133"/>
      <c r="U27" s="66"/>
      <c r="V27" s="1133"/>
      <c r="W27" s="1133"/>
      <c r="X27" s="66"/>
      <c r="Y27" s="1133"/>
      <c r="Z27" s="1133"/>
      <c r="AA27" s="1134"/>
    </row>
    <row r="28" spans="1:27" ht="13.5" customHeight="1">
      <c r="A28" s="1130"/>
      <c r="B28" s="1109" t="s">
        <v>35</v>
      </c>
      <c r="C28" s="94">
        <v>6</v>
      </c>
      <c r="D28" s="95">
        <v>2</v>
      </c>
      <c r="E28" s="66">
        <v>96</v>
      </c>
      <c r="F28" s="66">
        <f>SUM(G28:H28)</f>
        <v>2779</v>
      </c>
      <c r="G28" s="66">
        <f aca="true" t="shared" si="4" ref="G28:H32">SUM(J28+M28+P28+S28+V28+Y28)</f>
        <v>1426</v>
      </c>
      <c r="H28" s="66">
        <f t="shared" si="4"/>
        <v>1353</v>
      </c>
      <c r="I28" s="66">
        <f>SUM(J28:K28)</f>
        <v>467</v>
      </c>
      <c r="J28" s="66">
        <v>243</v>
      </c>
      <c r="K28" s="66">
        <v>224</v>
      </c>
      <c r="L28" s="66">
        <f>SUM(M28:N28)</f>
        <v>499</v>
      </c>
      <c r="M28" s="66">
        <v>251</v>
      </c>
      <c r="N28" s="66">
        <v>248</v>
      </c>
      <c r="O28" s="66">
        <f>SUM(P28:Q28)</f>
        <v>478</v>
      </c>
      <c r="P28" s="66">
        <v>231</v>
      </c>
      <c r="Q28" s="66">
        <v>247</v>
      </c>
      <c r="R28" s="66">
        <f>SUM(S28:T28)</f>
        <v>442</v>
      </c>
      <c r="S28" s="66">
        <v>241</v>
      </c>
      <c r="T28" s="66">
        <v>201</v>
      </c>
      <c r="U28" s="66">
        <f>SUM(V28:W28)</f>
        <v>428</v>
      </c>
      <c r="V28" s="66">
        <v>216</v>
      </c>
      <c r="W28" s="66">
        <v>212</v>
      </c>
      <c r="X28" s="66">
        <f>SUM(Y28:Z28)</f>
        <v>465</v>
      </c>
      <c r="Y28" s="66">
        <v>244</v>
      </c>
      <c r="Z28" s="66">
        <v>221</v>
      </c>
      <c r="AA28" s="96">
        <v>127</v>
      </c>
    </row>
    <row r="29" spans="1:27" ht="13.5" customHeight="1">
      <c r="A29" s="1130"/>
      <c r="B29" s="1109" t="s">
        <v>37</v>
      </c>
      <c r="C29" s="94">
        <v>11</v>
      </c>
      <c r="D29" s="95">
        <v>1</v>
      </c>
      <c r="E29" s="66">
        <v>141</v>
      </c>
      <c r="F29" s="66">
        <f>SUM(G29:H29)</f>
        <v>4755</v>
      </c>
      <c r="G29" s="66">
        <f t="shared" si="4"/>
        <v>2442</v>
      </c>
      <c r="H29" s="66">
        <f t="shared" si="4"/>
        <v>2313</v>
      </c>
      <c r="I29" s="66">
        <f>SUM(J29:K29)</f>
        <v>870</v>
      </c>
      <c r="J29" s="66">
        <v>433</v>
      </c>
      <c r="K29" s="66">
        <v>437</v>
      </c>
      <c r="L29" s="66">
        <f>SUM(M29:N29)</f>
        <v>852</v>
      </c>
      <c r="M29" s="66">
        <v>443</v>
      </c>
      <c r="N29" s="66">
        <v>409</v>
      </c>
      <c r="O29" s="66">
        <f>SUM(P29:Q29)</f>
        <v>771</v>
      </c>
      <c r="P29" s="66">
        <v>396</v>
      </c>
      <c r="Q29" s="66">
        <v>375</v>
      </c>
      <c r="R29" s="66">
        <f>SUM(S29:T29)</f>
        <v>753</v>
      </c>
      <c r="S29" s="66">
        <v>381</v>
      </c>
      <c r="T29" s="66">
        <v>372</v>
      </c>
      <c r="U29" s="66">
        <f>SUM(V29:W29)</f>
        <v>769</v>
      </c>
      <c r="V29" s="66">
        <v>413</v>
      </c>
      <c r="W29" s="66">
        <v>356</v>
      </c>
      <c r="X29" s="66">
        <f>SUM(Y29:Z29)</f>
        <v>740</v>
      </c>
      <c r="Y29" s="66">
        <v>376</v>
      </c>
      <c r="Z29" s="66">
        <v>364</v>
      </c>
      <c r="AA29" s="96">
        <v>194</v>
      </c>
    </row>
    <row r="30" spans="1:27" ht="13.5" customHeight="1">
      <c r="A30" s="1130"/>
      <c r="B30" s="1109" t="s">
        <v>39</v>
      </c>
      <c r="C30" s="94">
        <v>7</v>
      </c>
      <c r="D30" s="95">
        <v>0</v>
      </c>
      <c r="E30" s="66">
        <v>109</v>
      </c>
      <c r="F30" s="66">
        <f>SUM(G30:H30)</f>
        <v>3368</v>
      </c>
      <c r="G30" s="66">
        <f t="shared" si="4"/>
        <v>1736</v>
      </c>
      <c r="H30" s="66">
        <f t="shared" si="4"/>
        <v>1632</v>
      </c>
      <c r="I30" s="66">
        <f>SUM(J30:K30)</f>
        <v>555</v>
      </c>
      <c r="J30" s="66">
        <v>293</v>
      </c>
      <c r="K30" s="66">
        <v>262</v>
      </c>
      <c r="L30" s="66">
        <f>SUM(M30:N30)</f>
        <v>568</v>
      </c>
      <c r="M30" s="66">
        <v>289</v>
      </c>
      <c r="N30" s="66">
        <v>279</v>
      </c>
      <c r="O30" s="66">
        <f>SUM(P30:Q30)</f>
        <v>568</v>
      </c>
      <c r="P30" s="66">
        <v>289</v>
      </c>
      <c r="Q30" s="66">
        <v>279</v>
      </c>
      <c r="R30" s="66">
        <f>SUM(S30:T30)</f>
        <v>556</v>
      </c>
      <c r="S30" s="66">
        <v>301</v>
      </c>
      <c r="T30" s="66">
        <v>255</v>
      </c>
      <c r="U30" s="66">
        <f>SUM(V30:W30)</f>
        <v>567</v>
      </c>
      <c r="V30" s="66">
        <v>297</v>
      </c>
      <c r="W30" s="66">
        <v>270</v>
      </c>
      <c r="X30" s="66">
        <f>SUM(Y30:Z30)</f>
        <v>554</v>
      </c>
      <c r="Y30" s="66">
        <v>267</v>
      </c>
      <c r="Z30" s="66">
        <v>287</v>
      </c>
      <c r="AA30" s="96">
        <v>143</v>
      </c>
    </row>
    <row r="31" spans="1:27" ht="13.5" customHeight="1">
      <c r="A31" s="1130"/>
      <c r="B31" s="1109" t="s">
        <v>41</v>
      </c>
      <c r="C31" s="94">
        <v>12</v>
      </c>
      <c r="D31" s="95">
        <v>1</v>
      </c>
      <c r="E31" s="66">
        <v>77</v>
      </c>
      <c r="F31" s="66">
        <f>SUM(G31:H31)</f>
        <v>1873</v>
      </c>
      <c r="G31" s="66">
        <f t="shared" si="4"/>
        <v>964</v>
      </c>
      <c r="H31" s="66">
        <f t="shared" si="4"/>
        <v>909</v>
      </c>
      <c r="I31" s="66">
        <f>SUM(J31:K31)</f>
        <v>308</v>
      </c>
      <c r="J31" s="66">
        <v>149</v>
      </c>
      <c r="K31" s="66">
        <v>159</v>
      </c>
      <c r="L31" s="66">
        <f>SUM(M31:N31)</f>
        <v>347</v>
      </c>
      <c r="M31" s="66">
        <v>167</v>
      </c>
      <c r="N31" s="66">
        <v>180</v>
      </c>
      <c r="O31" s="66">
        <f>SUM(P31:Q31)</f>
        <v>342</v>
      </c>
      <c r="P31" s="66">
        <v>186</v>
      </c>
      <c r="Q31" s="66">
        <v>156</v>
      </c>
      <c r="R31" s="66">
        <f>SUM(S31:T31)</f>
        <v>285</v>
      </c>
      <c r="S31" s="66">
        <v>144</v>
      </c>
      <c r="T31" s="66">
        <v>141</v>
      </c>
      <c r="U31" s="66">
        <f>SUM(V31:W31)</f>
        <v>302</v>
      </c>
      <c r="V31" s="66">
        <v>153</v>
      </c>
      <c r="W31" s="66">
        <v>149</v>
      </c>
      <c r="X31" s="66">
        <f>SUM(Y31:Z31)</f>
        <v>289</v>
      </c>
      <c r="Y31" s="66">
        <v>165</v>
      </c>
      <c r="Z31" s="66">
        <v>124</v>
      </c>
      <c r="AA31" s="96">
        <v>111</v>
      </c>
    </row>
    <row r="32" spans="1:27" ht="13.5" customHeight="1">
      <c r="A32" s="1130"/>
      <c r="B32" s="1109" t="s">
        <v>43</v>
      </c>
      <c r="C32" s="94">
        <v>8</v>
      </c>
      <c r="D32" s="66">
        <v>3</v>
      </c>
      <c r="E32" s="66">
        <v>101</v>
      </c>
      <c r="F32" s="66">
        <f>SUM(G32:H32)</f>
        <v>3166</v>
      </c>
      <c r="G32" s="66">
        <f t="shared" si="4"/>
        <v>1594</v>
      </c>
      <c r="H32" s="66">
        <f t="shared" si="4"/>
        <v>1572</v>
      </c>
      <c r="I32" s="66">
        <f>SUM(J32:K32)</f>
        <v>580</v>
      </c>
      <c r="J32" s="66">
        <v>279</v>
      </c>
      <c r="K32" s="66">
        <v>301</v>
      </c>
      <c r="L32" s="66">
        <f>SUM(M32:N32)</f>
        <v>528</v>
      </c>
      <c r="M32" s="66">
        <v>277</v>
      </c>
      <c r="N32" s="66">
        <v>251</v>
      </c>
      <c r="O32" s="66">
        <f>SUM(P32:Q32)</f>
        <v>539</v>
      </c>
      <c r="P32" s="66">
        <v>260</v>
      </c>
      <c r="Q32" s="66">
        <v>279</v>
      </c>
      <c r="R32" s="66">
        <f>SUM(S32:T32)</f>
        <v>511</v>
      </c>
      <c r="S32" s="66">
        <v>260</v>
      </c>
      <c r="T32" s="66">
        <v>251</v>
      </c>
      <c r="U32" s="66">
        <f>SUM(V32:W32)</f>
        <v>504</v>
      </c>
      <c r="V32" s="66">
        <v>254</v>
      </c>
      <c r="W32" s="66">
        <v>250</v>
      </c>
      <c r="X32" s="66">
        <f>SUM(Y32:Z32)</f>
        <v>504</v>
      </c>
      <c r="Y32" s="66">
        <v>264</v>
      </c>
      <c r="Z32" s="66">
        <v>240</v>
      </c>
      <c r="AA32" s="96">
        <v>135</v>
      </c>
    </row>
    <row r="33" spans="1:27" ht="13.5" customHeight="1">
      <c r="A33" s="1130"/>
      <c r="B33" s="1109"/>
      <c r="C33" s="1132"/>
      <c r="D33" s="1133"/>
      <c r="E33" s="1133"/>
      <c r="F33" s="66"/>
      <c r="G33" s="1133"/>
      <c r="H33" s="1133"/>
      <c r="I33" s="66"/>
      <c r="J33" s="1133"/>
      <c r="K33" s="1133"/>
      <c r="L33" s="66"/>
      <c r="M33" s="1133"/>
      <c r="N33" s="1133"/>
      <c r="O33" s="66"/>
      <c r="P33" s="1133"/>
      <c r="Q33" s="1133"/>
      <c r="R33" s="66"/>
      <c r="S33" s="1133"/>
      <c r="T33" s="1133"/>
      <c r="U33" s="66"/>
      <c r="V33" s="1133"/>
      <c r="W33" s="1133"/>
      <c r="X33" s="66"/>
      <c r="Y33" s="1133"/>
      <c r="Z33" s="1133"/>
      <c r="AA33" s="1134"/>
    </row>
    <row r="34" spans="1:27" ht="13.5" customHeight="1">
      <c r="A34" s="1130"/>
      <c r="B34" s="1109" t="s">
        <v>45</v>
      </c>
      <c r="C34" s="94">
        <v>5</v>
      </c>
      <c r="D34" s="95">
        <v>0</v>
      </c>
      <c r="E34" s="66">
        <v>44</v>
      </c>
      <c r="F34" s="66">
        <f aca="true" t="shared" si="5" ref="F34:F40">SUM(G34:H34)</f>
        <v>1180</v>
      </c>
      <c r="G34" s="66">
        <f aca="true" t="shared" si="6" ref="G34:H40">SUM(J34+M34+P34+S34+V34+Y34)</f>
        <v>599</v>
      </c>
      <c r="H34" s="66">
        <f t="shared" si="6"/>
        <v>581</v>
      </c>
      <c r="I34" s="66">
        <f aca="true" t="shared" si="7" ref="I34:I40">SUM(J34:K34)</f>
        <v>222</v>
      </c>
      <c r="J34" s="66">
        <v>116</v>
      </c>
      <c r="K34" s="66">
        <v>106</v>
      </c>
      <c r="L34" s="66">
        <f aca="true" t="shared" si="8" ref="L34:L40">SUM(M34:N34)</f>
        <v>171</v>
      </c>
      <c r="M34" s="66">
        <v>89</v>
      </c>
      <c r="N34" s="66">
        <v>82</v>
      </c>
      <c r="O34" s="66">
        <f aca="true" t="shared" si="9" ref="O34:O40">SUM(P34:Q34)</f>
        <v>189</v>
      </c>
      <c r="P34" s="66">
        <v>85</v>
      </c>
      <c r="Q34" s="66">
        <v>104</v>
      </c>
      <c r="R34" s="66">
        <f aca="true" t="shared" si="10" ref="R34:R40">SUM(S34:T34)</f>
        <v>189</v>
      </c>
      <c r="S34" s="66">
        <v>100</v>
      </c>
      <c r="T34" s="66">
        <v>89</v>
      </c>
      <c r="U34" s="66">
        <f aca="true" t="shared" si="11" ref="U34:U40">SUM(V34:W34)</f>
        <v>206</v>
      </c>
      <c r="V34" s="66">
        <v>97</v>
      </c>
      <c r="W34" s="66">
        <v>109</v>
      </c>
      <c r="X34" s="66">
        <f aca="true" t="shared" si="12" ref="X34:X40">SUM(Y34:Z34)</f>
        <v>203</v>
      </c>
      <c r="Y34" s="66">
        <v>112</v>
      </c>
      <c r="Z34" s="66">
        <v>91</v>
      </c>
      <c r="AA34" s="96">
        <v>62</v>
      </c>
    </row>
    <row r="35" spans="1:27" ht="13.5" customHeight="1">
      <c r="A35" s="1130"/>
      <c r="B35" s="1109" t="s">
        <v>47</v>
      </c>
      <c r="C35" s="94">
        <v>2</v>
      </c>
      <c r="D35" s="95">
        <v>0</v>
      </c>
      <c r="E35" s="66">
        <v>26</v>
      </c>
      <c r="F35" s="66">
        <f t="shared" si="5"/>
        <v>856</v>
      </c>
      <c r="G35" s="66">
        <f t="shared" si="6"/>
        <v>443</v>
      </c>
      <c r="H35" s="66">
        <f t="shared" si="6"/>
        <v>413</v>
      </c>
      <c r="I35" s="66">
        <f t="shared" si="7"/>
        <v>150</v>
      </c>
      <c r="J35" s="66">
        <v>78</v>
      </c>
      <c r="K35" s="66">
        <v>72</v>
      </c>
      <c r="L35" s="66">
        <f t="shared" si="8"/>
        <v>137</v>
      </c>
      <c r="M35" s="66">
        <v>69</v>
      </c>
      <c r="N35" s="66">
        <v>68</v>
      </c>
      <c r="O35" s="66">
        <f t="shared" si="9"/>
        <v>111</v>
      </c>
      <c r="P35" s="66">
        <v>57</v>
      </c>
      <c r="Q35" s="66">
        <v>54</v>
      </c>
      <c r="R35" s="66">
        <f t="shared" si="10"/>
        <v>146</v>
      </c>
      <c r="S35" s="66">
        <v>76</v>
      </c>
      <c r="T35" s="66">
        <v>70</v>
      </c>
      <c r="U35" s="66">
        <f t="shared" si="11"/>
        <v>162</v>
      </c>
      <c r="V35" s="66">
        <v>84</v>
      </c>
      <c r="W35" s="66">
        <v>78</v>
      </c>
      <c r="X35" s="66">
        <f t="shared" si="12"/>
        <v>150</v>
      </c>
      <c r="Y35" s="66">
        <v>79</v>
      </c>
      <c r="Z35" s="66">
        <v>71</v>
      </c>
      <c r="AA35" s="96">
        <v>36</v>
      </c>
    </row>
    <row r="36" spans="1:27" ht="13.5" customHeight="1">
      <c r="A36" s="1130"/>
      <c r="B36" s="1109" t="s">
        <v>49</v>
      </c>
      <c r="C36" s="94">
        <v>6</v>
      </c>
      <c r="D36" s="95">
        <v>0</v>
      </c>
      <c r="E36" s="66">
        <v>59</v>
      </c>
      <c r="F36" s="66">
        <f t="shared" si="5"/>
        <v>1675</v>
      </c>
      <c r="G36" s="66">
        <f t="shared" si="6"/>
        <v>848</v>
      </c>
      <c r="H36" s="66">
        <f t="shared" si="6"/>
        <v>827</v>
      </c>
      <c r="I36" s="66">
        <f t="shared" si="7"/>
        <v>269</v>
      </c>
      <c r="J36" s="66">
        <v>140</v>
      </c>
      <c r="K36" s="66">
        <v>129</v>
      </c>
      <c r="L36" s="66">
        <f t="shared" si="8"/>
        <v>281</v>
      </c>
      <c r="M36" s="66">
        <v>143</v>
      </c>
      <c r="N36" s="66">
        <v>138</v>
      </c>
      <c r="O36" s="66">
        <f t="shared" si="9"/>
        <v>265</v>
      </c>
      <c r="P36" s="66">
        <v>136</v>
      </c>
      <c r="Q36" s="66">
        <v>129</v>
      </c>
      <c r="R36" s="66">
        <f t="shared" si="10"/>
        <v>273</v>
      </c>
      <c r="S36" s="66">
        <v>142</v>
      </c>
      <c r="T36" s="66">
        <v>131</v>
      </c>
      <c r="U36" s="66">
        <f t="shared" si="11"/>
        <v>297</v>
      </c>
      <c r="V36" s="66">
        <v>134</v>
      </c>
      <c r="W36" s="66">
        <v>163</v>
      </c>
      <c r="X36" s="66">
        <f t="shared" si="12"/>
        <v>290</v>
      </c>
      <c r="Y36" s="66">
        <v>153</v>
      </c>
      <c r="Z36" s="66">
        <v>137</v>
      </c>
      <c r="AA36" s="96">
        <v>83</v>
      </c>
    </row>
    <row r="37" spans="1:27" ht="13.5" customHeight="1">
      <c r="A37" s="1130"/>
      <c r="B37" s="1109" t="s">
        <v>51</v>
      </c>
      <c r="C37" s="94">
        <v>10</v>
      </c>
      <c r="D37" s="66">
        <v>2</v>
      </c>
      <c r="E37" s="66">
        <v>44</v>
      </c>
      <c r="F37" s="66">
        <f t="shared" si="5"/>
        <v>572</v>
      </c>
      <c r="G37" s="66">
        <f t="shared" si="6"/>
        <v>312</v>
      </c>
      <c r="H37" s="66">
        <f t="shared" si="6"/>
        <v>260</v>
      </c>
      <c r="I37" s="66">
        <f t="shared" si="7"/>
        <v>83</v>
      </c>
      <c r="J37" s="66">
        <v>42</v>
      </c>
      <c r="K37" s="66">
        <v>41</v>
      </c>
      <c r="L37" s="66">
        <f t="shared" si="8"/>
        <v>110</v>
      </c>
      <c r="M37" s="66">
        <v>61</v>
      </c>
      <c r="N37" s="66">
        <v>49</v>
      </c>
      <c r="O37" s="66">
        <f t="shared" si="9"/>
        <v>102</v>
      </c>
      <c r="P37" s="66">
        <v>60</v>
      </c>
      <c r="Q37" s="66">
        <v>42</v>
      </c>
      <c r="R37" s="66">
        <f t="shared" si="10"/>
        <v>73</v>
      </c>
      <c r="S37" s="66">
        <v>39</v>
      </c>
      <c r="T37" s="66">
        <v>34</v>
      </c>
      <c r="U37" s="66">
        <f t="shared" si="11"/>
        <v>97</v>
      </c>
      <c r="V37" s="66">
        <v>45</v>
      </c>
      <c r="W37" s="66">
        <v>52</v>
      </c>
      <c r="X37" s="66">
        <f t="shared" si="12"/>
        <v>107</v>
      </c>
      <c r="Y37" s="66">
        <v>65</v>
      </c>
      <c r="Z37" s="66">
        <v>42</v>
      </c>
      <c r="AA37" s="96">
        <v>69</v>
      </c>
    </row>
    <row r="38" spans="1:27" ht="13.5" customHeight="1">
      <c r="A38" s="1130"/>
      <c r="B38" s="1109" t="s">
        <v>53</v>
      </c>
      <c r="C38" s="94">
        <v>8</v>
      </c>
      <c r="D38" s="66">
        <v>6</v>
      </c>
      <c r="E38" s="66">
        <v>53</v>
      </c>
      <c r="F38" s="66">
        <f t="shared" si="5"/>
        <v>833</v>
      </c>
      <c r="G38" s="66">
        <f t="shared" si="6"/>
        <v>427</v>
      </c>
      <c r="H38" s="66">
        <f t="shared" si="6"/>
        <v>406</v>
      </c>
      <c r="I38" s="66">
        <f t="shared" si="7"/>
        <v>148</v>
      </c>
      <c r="J38" s="66">
        <v>76</v>
      </c>
      <c r="K38" s="66">
        <v>72</v>
      </c>
      <c r="L38" s="66">
        <f t="shared" si="8"/>
        <v>151</v>
      </c>
      <c r="M38" s="66">
        <v>82</v>
      </c>
      <c r="N38" s="66">
        <v>69</v>
      </c>
      <c r="O38" s="66">
        <f t="shared" si="9"/>
        <v>141</v>
      </c>
      <c r="P38" s="66">
        <v>79</v>
      </c>
      <c r="Q38" s="66">
        <v>62</v>
      </c>
      <c r="R38" s="66">
        <f t="shared" si="10"/>
        <v>129</v>
      </c>
      <c r="S38" s="66">
        <v>62</v>
      </c>
      <c r="T38" s="66">
        <v>67</v>
      </c>
      <c r="U38" s="66">
        <f t="shared" si="11"/>
        <v>127</v>
      </c>
      <c r="V38" s="66">
        <v>64</v>
      </c>
      <c r="W38" s="66">
        <v>63</v>
      </c>
      <c r="X38" s="66">
        <f t="shared" si="12"/>
        <v>137</v>
      </c>
      <c r="Y38" s="66">
        <v>64</v>
      </c>
      <c r="Z38" s="66">
        <v>73</v>
      </c>
      <c r="AA38" s="96">
        <v>80</v>
      </c>
    </row>
    <row r="39" spans="1:27" ht="13.5" customHeight="1">
      <c r="A39" s="1130"/>
      <c r="B39" s="1109" t="s">
        <v>7</v>
      </c>
      <c r="C39" s="94">
        <v>7</v>
      </c>
      <c r="D39" s="95">
        <v>0</v>
      </c>
      <c r="E39" s="66">
        <v>42</v>
      </c>
      <c r="F39" s="66">
        <f t="shared" si="5"/>
        <v>888</v>
      </c>
      <c r="G39" s="66">
        <f t="shared" si="6"/>
        <v>481</v>
      </c>
      <c r="H39" s="66">
        <f t="shared" si="6"/>
        <v>407</v>
      </c>
      <c r="I39" s="66">
        <f t="shared" si="7"/>
        <v>147</v>
      </c>
      <c r="J39" s="66">
        <v>75</v>
      </c>
      <c r="K39" s="66">
        <v>72</v>
      </c>
      <c r="L39" s="66">
        <f t="shared" si="8"/>
        <v>150</v>
      </c>
      <c r="M39" s="66">
        <v>76</v>
      </c>
      <c r="N39" s="66">
        <v>74</v>
      </c>
      <c r="O39" s="66">
        <f t="shared" si="9"/>
        <v>148</v>
      </c>
      <c r="P39" s="66">
        <v>74</v>
      </c>
      <c r="Q39" s="66">
        <v>74</v>
      </c>
      <c r="R39" s="66">
        <f t="shared" si="10"/>
        <v>155</v>
      </c>
      <c r="S39" s="66">
        <v>84</v>
      </c>
      <c r="T39" s="66">
        <v>71</v>
      </c>
      <c r="U39" s="66">
        <f t="shared" si="11"/>
        <v>127</v>
      </c>
      <c r="V39" s="66">
        <v>72</v>
      </c>
      <c r="W39" s="66">
        <v>55</v>
      </c>
      <c r="X39" s="66">
        <f t="shared" si="12"/>
        <v>161</v>
      </c>
      <c r="Y39" s="66">
        <v>100</v>
      </c>
      <c r="Z39" s="66">
        <v>61</v>
      </c>
      <c r="AA39" s="96">
        <v>64</v>
      </c>
    </row>
    <row r="40" spans="1:27" ht="13.5" customHeight="1">
      <c r="A40" s="1130"/>
      <c r="B40" s="1109" t="s">
        <v>8</v>
      </c>
      <c r="C40" s="94">
        <v>8</v>
      </c>
      <c r="D40" s="95">
        <v>0</v>
      </c>
      <c r="E40" s="66">
        <v>47</v>
      </c>
      <c r="F40" s="66">
        <f t="shared" si="5"/>
        <v>820</v>
      </c>
      <c r="G40" s="66">
        <f t="shared" si="6"/>
        <v>449</v>
      </c>
      <c r="H40" s="66">
        <f t="shared" si="6"/>
        <v>371</v>
      </c>
      <c r="I40" s="66">
        <f t="shared" si="7"/>
        <v>165</v>
      </c>
      <c r="J40" s="66">
        <v>86</v>
      </c>
      <c r="K40" s="66">
        <v>79</v>
      </c>
      <c r="L40" s="66">
        <f t="shared" si="8"/>
        <v>153</v>
      </c>
      <c r="M40" s="66">
        <v>89</v>
      </c>
      <c r="N40" s="66">
        <v>64</v>
      </c>
      <c r="O40" s="66">
        <f t="shared" si="9"/>
        <v>134</v>
      </c>
      <c r="P40" s="66">
        <v>70</v>
      </c>
      <c r="Q40" s="66">
        <v>64</v>
      </c>
      <c r="R40" s="66">
        <f t="shared" si="10"/>
        <v>127</v>
      </c>
      <c r="S40" s="66">
        <v>74</v>
      </c>
      <c r="T40" s="66">
        <v>53</v>
      </c>
      <c r="U40" s="66">
        <f t="shared" si="11"/>
        <v>109</v>
      </c>
      <c r="V40" s="66">
        <v>64</v>
      </c>
      <c r="W40" s="66">
        <v>45</v>
      </c>
      <c r="X40" s="66">
        <f t="shared" si="12"/>
        <v>132</v>
      </c>
      <c r="Y40" s="66">
        <v>66</v>
      </c>
      <c r="Z40" s="66">
        <v>66</v>
      </c>
      <c r="AA40" s="96">
        <v>70</v>
      </c>
    </row>
    <row r="41" spans="1:27" ht="13.5" customHeight="1">
      <c r="A41" s="1130"/>
      <c r="B41" s="1109"/>
      <c r="C41" s="1132"/>
      <c r="D41" s="95"/>
      <c r="E41" s="1133"/>
      <c r="F41" s="66"/>
      <c r="G41" s="1133"/>
      <c r="H41" s="1133"/>
      <c r="I41" s="66"/>
      <c r="J41" s="1133"/>
      <c r="K41" s="1133"/>
      <c r="L41" s="66"/>
      <c r="M41" s="1133"/>
      <c r="N41" s="1133"/>
      <c r="O41" s="66"/>
      <c r="P41" s="1133"/>
      <c r="Q41" s="1133"/>
      <c r="R41" s="66"/>
      <c r="S41" s="1133"/>
      <c r="T41" s="1133"/>
      <c r="U41" s="66"/>
      <c r="V41" s="1133"/>
      <c r="W41" s="1133"/>
      <c r="X41" s="66"/>
      <c r="Y41" s="1133"/>
      <c r="Z41" s="1133"/>
      <c r="AA41" s="1134"/>
    </row>
    <row r="42" spans="1:27" ht="13.5" customHeight="1">
      <c r="A42" s="1130"/>
      <c r="B42" s="1109" t="s">
        <v>9</v>
      </c>
      <c r="C42" s="94">
        <v>4</v>
      </c>
      <c r="D42" s="66">
        <v>4</v>
      </c>
      <c r="E42" s="66">
        <v>38</v>
      </c>
      <c r="F42" s="66">
        <f aca="true" t="shared" si="13" ref="F42:F48">SUM(G42:H42)</f>
        <v>627</v>
      </c>
      <c r="G42" s="66">
        <f aca="true" t="shared" si="14" ref="G42:H48">SUM(J42+M42+P42+S42+V42+Y42)</f>
        <v>321</v>
      </c>
      <c r="H42" s="66">
        <f t="shared" si="14"/>
        <v>306</v>
      </c>
      <c r="I42" s="66">
        <f aca="true" t="shared" si="15" ref="I42:I48">SUM(J42:K42)</f>
        <v>89</v>
      </c>
      <c r="J42" s="66">
        <v>45</v>
      </c>
      <c r="K42" s="66">
        <v>44</v>
      </c>
      <c r="L42" s="66">
        <f aca="true" t="shared" si="16" ref="L42:L48">SUM(M42:N42)</f>
        <v>114</v>
      </c>
      <c r="M42" s="66">
        <v>54</v>
      </c>
      <c r="N42" s="66">
        <v>60</v>
      </c>
      <c r="O42" s="66">
        <f aca="true" t="shared" si="17" ref="O42:O48">SUM(P42:Q42)</f>
        <v>101</v>
      </c>
      <c r="P42" s="66">
        <v>53</v>
      </c>
      <c r="Q42" s="66">
        <v>48</v>
      </c>
      <c r="R42" s="66">
        <f aca="true" t="shared" si="18" ref="R42:R48">SUM(S42:T42)</f>
        <v>111</v>
      </c>
      <c r="S42" s="66">
        <v>58</v>
      </c>
      <c r="T42" s="66">
        <v>53</v>
      </c>
      <c r="U42" s="66">
        <f aca="true" t="shared" si="19" ref="U42:U48">SUM(V42:W42)</f>
        <v>99</v>
      </c>
      <c r="V42" s="66">
        <v>48</v>
      </c>
      <c r="W42" s="66">
        <v>51</v>
      </c>
      <c r="X42" s="66">
        <f aca="true" t="shared" si="20" ref="X42:X48">SUM(Y42:Z42)</f>
        <v>113</v>
      </c>
      <c r="Y42" s="66">
        <v>63</v>
      </c>
      <c r="Z42" s="66">
        <v>50</v>
      </c>
      <c r="AA42" s="96">
        <v>53</v>
      </c>
    </row>
    <row r="43" spans="1:27" ht="13.5" customHeight="1">
      <c r="A43" s="1130"/>
      <c r="B43" s="1109" t="s">
        <v>10</v>
      </c>
      <c r="C43" s="94">
        <v>8</v>
      </c>
      <c r="D43" s="95">
        <v>2</v>
      </c>
      <c r="E43" s="66">
        <v>54</v>
      </c>
      <c r="F43" s="66">
        <f t="shared" si="13"/>
        <v>1053</v>
      </c>
      <c r="G43" s="66">
        <f t="shared" si="14"/>
        <v>534</v>
      </c>
      <c r="H43" s="66">
        <f t="shared" si="14"/>
        <v>519</v>
      </c>
      <c r="I43" s="66">
        <f t="shared" si="15"/>
        <v>185</v>
      </c>
      <c r="J43" s="66">
        <v>98</v>
      </c>
      <c r="K43" s="66">
        <v>87</v>
      </c>
      <c r="L43" s="66">
        <f t="shared" si="16"/>
        <v>180</v>
      </c>
      <c r="M43" s="66">
        <v>88</v>
      </c>
      <c r="N43" s="66">
        <v>92</v>
      </c>
      <c r="O43" s="66">
        <f t="shared" si="17"/>
        <v>186</v>
      </c>
      <c r="P43" s="66">
        <v>89</v>
      </c>
      <c r="Q43" s="66">
        <v>97</v>
      </c>
      <c r="R43" s="66">
        <f t="shared" si="18"/>
        <v>161</v>
      </c>
      <c r="S43" s="66">
        <v>94</v>
      </c>
      <c r="T43" s="66">
        <v>67</v>
      </c>
      <c r="U43" s="66">
        <f t="shared" si="19"/>
        <v>173</v>
      </c>
      <c r="V43" s="66">
        <v>79</v>
      </c>
      <c r="W43" s="66">
        <v>94</v>
      </c>
      <c r="X43" s="66">
        <f t="shared" si="20"/>
        <v>168</v>
      </c>
      <c r="Y43" s="66">
        <v>86</v>
      </c>
      <c r="Z43" s="66">
        <v>82</v>
      </c>
      <c r="AA43" s="96">
        <v>79</v>
      </c>
    </row>
    <row r="44" spans="1:27" ht="13.5" customHeight="1">
      <c r="A44" s="1130"/>
      <c r="B44" s="1109" t="s">
        <v>12</v>
      </c>
      <c r="C44" s="94">
        <v>4</v>
      </c>
      <c r="D44" s="95">
        <v>4</v>
      </c>
      <c r="E44" s="66">
        <v>36</v>
      </c>
      <c r="F44" s="66">
        <f t="shared" si="13"/>
        <v>603</v>
      </c>
      <c r="G44" s="66">
        <f t="shared" si="14"/>
        <v>292</v>
      </c>
      <c r="H44" s="66">
        <f t="shared" si="14"/>
        <v>311</v>
      </c>
      <c r="I44" s="66">
        <f t="shared" si="15"/>
        <v>108</v>
      </c>
      <c r="J44" s="66">
        <v>57</v>
      </c>
      <c r="K44" s="66">
        <v>51</v>
      </c>
      <c r="L44" s="66">
        <f t="shared" si="16"/>
        <v>107</v>
      </c>
      <c r="M44" s="66">
        <v>52</v>
      </c>
      <c r="N44" s="66">
        <v>55</v>
      </c>
      <c r="O44" s="66">
        <f t="shared" si="17"/>
        <v>88</v>
      </c>
      <c r="P44" s="66">
        <v>44</v>
      </c>
      <c r="Q44" s="66">
        <v>44</v>
      </c>
      <c r="R44" s="66">
        <f t="shared" si="18"/>
        <v>95</v>
      </c>
      <c r="S44" s="66">
        <v>44</v>
      </c>
      <c r="T44" s="66">
        <v>51</v>
      </c>
      <c r="U44" s="66">
        <f t="shared" si="19"/>
        <v>99</v>
      </c>
      <c r="V44" s="66">
        <v>38</v>
      </c>
      <c r="W44" s="66">
        <v>61</v>
      </c>
      <c r="X44" s="66">
        <f t="shared" si="20"/>
        <v>106</v>
      </c>
      <c r="Y44" s="66">
        <v>57</v>
      </c>
      <c r="Z44" s="66">
        <v>49</v>
      </c>
      <c r="AA44" s="96">
        <v>52</v>
      </c>
    </row>
    <row r="45" spans="1:27" ht="13.5" customHeight="1">
      <c r="A45" s="1130"/>
      <c r="B45" s="1109" t="s">
        <v>14</v>
      </c>
      <c r="C45" s="94">
        <v>8</v>
      </c>
      <c r="D45" s="66">
        <v>1</v>
      </c>
      <c r="E45" s="66">
        <v>49</v>
      </c>
      <c r="F45" s="66">
        <f t="shared" si="13"/>
        <v>1007</v>
      </c>
      <c r="G45" s="66">
        <f t="shared" si="14"/>
        <v>505</v>
      </c>
      <c r="H45" s="66">
        <f t="shared" si="14"/>
        <v>502</v>
      </c>
      <c r="I45" s="66">
        <f t="shared" si="15"/>
        <v>176</v>
      </c>
      <c r="J45" s="66">
        <v>80</v>
      </c>
      <c r="K45" s="66">
        <v>96</v>
      </c>
      <c r="L45" s="66">
        <f t="shared" si="16"/>
        <v>175</v>
      </c>
      <c r="M45" s="66">
        <v>85</v>
      </c>
      <c r="N45" s="66">
        <v>90</v>
      </c>
      <c r="O45" s="66">
        <f t="shared" si="17"/>
        <v>172</v>
      </c>
      <c r="P45" s="66">
        <v>96</v>
      </c>
      <c r="Q45" s="66">
        <v>76</v>
      </c>
      <c r="R45" s="66">
        <f t="shared" si="18"/>
        <v>161</v>
      </c>
      <c r="S45" s="66">
        <v>80</v>
      </c>
      <c r="T45" s="66">
        <v>81</v>
      </c>
      <c r="U45" s="66">
        <f t="shared" si="19"/>
        <v>161</v>
      </c>
      <c r="V45" s="66">
        <v>82</v>
      </c>
      <c r="W45" s="66">
        <v>79</v>
      </c>
      <c r="X45" s="66">
        <f t="shared" si="20"/>
        <v>162</v>
      </c>
      <c r="Y45" s="66">
        <v>82</v>
      </c>
      <c r="Z45" s="66">
        <v>80</v>
      </c>
      <c r="AA45" s="96">
        <v>74</v>
      </c>
    </row>
    <row r="46" spans="1:27" ht="13.5" customHeight="1">
      <c r="A46" s="1130"/>
      <c r="B46" s="1109" t="s">
        <v>16</v>
      </c>
      <c r="C46" s="94">
        <v>5</v>
      </c>
      <c r="D46" s="95">
        <v>2</v>
      </c>
      <c r="E46" s="66">
        <v>27</v>
      </c>
      <c r="F46" s="66">
        <f t="shared" si="13"/>
        <v>451</v>
      </c>
      <c r="G46" s="66">
        <f t="shared" si="14"/>
        <v>238</v>
      </c>
      <c r="H46" s="66">
        <f t="shared" si="14"/>
        <v>213</v>
      </c>
      <c r="I46" s="66">
        <f t="shared" si="15"/>
        <v>88</v>
      </c>
      <c r="J46" s="66">
        <v>52</v>
      </c>
      <c r="K46" s="66">
        <v>36</v>
      </c>
      <c r="L46" s="66">
        <f t="shared" si="16"/>
        <v>73</v>
      </c>
      <c r="M46" s="66">
        <v>33</v>
      </c>
      <c r="N46" s="66">
        <v>40</v>
      </c>
      <c r="O46" s="66">
        <f t="shared" si="17"/>
        <v>81</v>
      </c>
      <c r="P46" s="66">
        <v>43</v>
      </c>
      <c r="Q46" s="66">
        <v>38</v>
      </c>
      <c r="R46" s="66">
        <f t="shared" si="18"/>
        <v>66</v>
      </c>
      <c r="S46" s="66">
        <v>33</v>
      </c>
      <c r="T46" s="66">
        <v>33</v>
      </c>
      <c r="U46" s="66">
        <f t="shared" si="19"/>
        <v>72</v>
      </c>
      <c r="V46" s="66">
        <v>43</v>
      </c>
      <c r="W46" s="66">
        <v>29</v>
      </c>
      <c r="X46" s="66">
        <f t="shared" si="20"/>
        <v>71</v>
      </c>
      <c r="Y46" s="66">
        <v>34</v>
      </c>
      <c r="Z46" s="66">
        <v>37</v>
      </c>
      <c r="AA46" s="96">
        <v>43</v>
      </c>
    </row>
    <row r="47" spans="1:27" ht="13.5" customHeight="1">
      <c r="A47" s="1130"/>
      <c r="B47" s="1109" t="s">
        <v>18</v>
      </c>
      <c r="C47" s="94">
        <v>4</v>
      </c>
      <c r="D47" s="66">
        <v>4</v>
      </c>
      <c r="E47" s="66">
        <v>33</v>
      </c>
      <c r="F47" s="66">
        <f t="shared" si="13"/>
        <v>490</v>
      </c>
      <c r="G47" s="66">
        <f t="shared" si="14"/>
        <v>263</v>
      </c>
      <c r="H47" s="66">
        <f t="shared" si="14"/>
        <v>227</v>
      </c>
      <c r="I47" s="66">
        <f t="shared" si="15"/>
        <v>92</v>
      </c>
      <c r="J47" s="66">
        <v>51</v>
      </c>
      <c r="K47" s="66">
        <v>41</v>
      </c>
      <c r="L47" s="66">
        <f t="shared" si="16"/>
        <v>83</v>
      </c>
      <c r="M47" s="66">
        <v>45</v>
      </c>
      <c r="N47" s="66">
        <v>38</v>
      </c>
      <c r="O47" s="66">
        <f t="shared" si="17"/>
        <v>81</v>
      </c>
      <c r="P47" s="66">
        <v>39</v>
      </c>
      <c r="Q47" s="66">
        <v>42</v>
      </c>
      <c r="R47" s="66">
        <f t="shared" si="18"/>
        <v>78</v>
      </c>
      <c r="S47" s="66">
        <v>34</v>
      </c>
      <c r="T47" s="66">
        <v>44</v>
      </c>
      <c r="U47" s="66">
        <f t="shared" si="19"/>
        <v>79</v>
      </c>
      <c r="V47" s="66">
        <v>44</v>
      </c>
      <c r="W47" s="66">
        <v>35</v>
      </c>
      <c r="X47" s="66">
        <f t="shared" si="20"/>
        <v>77</v>
      </c>
      <c r="Y47" s="66">
        <v>50</v>
      </c>
      <c r="Z47" s="66">
        <v>27</v>
      </c>
      <c r="AA47" s="96">
        <v>48</v>
      </c>
    </row>
    <row r="48" spans="1:27" ht="13.5" customHeight="1">
      <c r="A48" s="1130"/>
      <c r="B48" s="1109" t="s">
        <v>19</v>
      </c>
      <c r="C48" s="94">
        <v>4</v>
      </c>
      <c r="D48" s="95">
        <v>5</v>
      </c>
      <c r="E48" s="66">
        <v>37</v>
      </c>
      <c r="F48" s="66">
        <f t="shared" si="13"/>
        <v>577</v>
      </c>
      <c r="G48" s="66">
        <f t="shared" si="14"/>
        <v>287</v>
      </c>
      <c r="H48" s="66">
        <f t="shared" si="14"/>
        <v>290</v>
      </c>
      <c r="I48" s="66">
        <f t="shared" si="15"/>
        <v>102</v>
      </c>
      <c r="J48" s="66">
        <v>53</v>
      </c>
      <c r="K48" s="66">
        <v>49</v>
      </c>
      <c r="L48" s="66">
        <f t="shared" si="16"/>
        <v>87</v>
      </c>
      <c r="M48" s="66">
        <v>42</v>
      </c>
      <c r="N48" s="66">
        <v>45</v>
      </c>
      <c r="O48" s="66">
        <f t="shared" si="17"/>
        <v>103</v>
      </c>
      <c r="P48" s="66">
        <v>54</v>
      </c>
      <c r="Q48" s="66">
        <v>49</v>
      </c>
      <c r="R48" s="66">
        <f t="shared" si="18"/>
        <v>90</v>
      </c>
      <c r="S48" s="66">
        <v>43</v>
      </c>
      <c r="T48" s="66">
        <v>47</v>
      </c>
      <c r="U48" s="66">
        <f t="shared" si="19"/>
        <v>103</v>
      </c>
      <c r="V48" s="66">
        <v>49</v>
      </c>
      <c r="W48" s="66">
        <v>54</v>
      </c>
      <c r="X48" s="66">
        <f t="shared" si="20"/>
        <v>92</v>
      </c>
      <c r="Y48" s="66">
        <v>46</v>
      </c>
      <c r="Z48" s="66">
        <v>46</v>
      </c>
      <c r="AA48" s="96">
        <v>52</v>
      </c>
    </row>
    <row r="49" spans="1:27" ht="13.5" customHeight="1">
      <c r="A49" s="1130"/>
      <c r="B49" s="1109"/>
      <c r="C49" s="1132"/>
      <c r="D49" s="95"/>
      <c r="E49" s="1133"/>
      <c r="F49" s="66"/>
      <c r="G49" s="1133"/>
      <c r="H49" s="1133"/>
      <c r="I49" s="66"/>
      <c r="J49" s="1133"/>
      <c r="K49" s="1133"/>
      <c r="L49" s="66"/>
      <c r="M49" s="1133"/>
      <c r="N49" s="1133"/>
      <c r="O49" s="66"/>
      <c r="P49" s="1133"/>
      <c r="Q49" s="1133"/>
      <c r="R49" s="66"/>
      <c r="S49" s="1133"/>
      <c r="T49" s="1133"/>
      <c r="U49" s="66"/>
      <c r="V49" s="1133"/>
      <c r="W49" s="1133"/>
      <c r="X49" s="66"/>
      <c r="Y49" s="1133"/>
      <c r="Z49" s="1133"/>
      <c r="AA49" s="1134"/>
    </row>
    <row r="50" spans="1:27" ht="13.5" customHeight="1">
      <c r="A50" s="1130"/>
      <c r="B50" s="1109" t="s">
        <v>22</v>
      </c>
      <c r="C50" s="94">
        <v>7</v>
      </c>
      <c r="D50" s="66">
        <v>1</v>
      </c>
      <c r="E50" s="66">
        <v>80</v>
      </c>
      <c r="F50" s="66">
        <f>SUM(G50:H50)</f>
        <v>2214</v>
      </c>
      <c r="G50" s="66">
        <f aca="true" t="shared" si="21" ref="G50:H54">SUM(J50+M50+P50+S50+V50+Y50)</f>
        <v>1157</v>
      </c>
      <c r="H50" s="66">
        <f t="shared" si="21"/>
        <v>1057</v>
      </c>
      <c r="I50" s="66">
        <f>SUM(J50:K50)</f>
        <v>391</v>
      </c>
      <c r="J50" s="66">
        <v>213</v>
      </c>
      <c r="K50" s="66">
        <v>178</v>
      </c>
      <c r="L50" s="66">
        <f>SUM(M50:N50)</f>
        <v>419</v>
      </c>
      <c r="M50" s="66">
        <v>215</v>
      </c>
      <c r="N50" s="66">
        <v>204</v>
      </c>
      <c r="O50" s="66">
        <f>SUM(P50:Q50)</f>
        <v>367</v>
      </c>
      <c r="P50" s="66">
        <v>189</v>
      </c>
      <c r="Q50" s="66">
        <v>178</v>
      </c>
      <c r="R50" s="66">
        <f>SUM(S50:T50)</f>
        <v>353</v>
      </c>
      <c r="S50" s="66">
        <v>194</v>
      </c>
      <c r="T50" s="66">
        <v>159</v>
      </c>
      <c r="U50" s="66">
        <f>SUM(V50:W50)</f>
        <v>338</v>
      </c>
      <c r="V50" s="66">
        <v>174</v>
      </c>
      <c r="W50" s="66">
        <v>164</v>
      </c>
      <c r="X50" s="66">
        <f>SUM(Y50:Z50)</f>
        <v>346</v>
      </c>
      <c r="Y50" s="66">
        <v>172</v>
      </c>
      <c r="Z50" s="66">
        <v>174</v>
      </c>
      <c r="AA50" s="96">
        <v>109</v>
      </c>
    </row>
    <row r="51" spans="1:27" ht="13.5" customHeight="1">
      <c r="A51" s="1130"/>
      <c r="B51" s="1109" t="s">
        <v>24</v>
      </c>
      <c r="C51" s="94">
        <v>8</v>
      </c>
      <c r="D51" s="95">
        <v>0</v>
      </c>
      <c r="E51" s="66">
        <v>65</v>
      </c>
      <c r="F51" s="66">
        <f>SUM(G51:H51)</f>
        <v>1535</v>
      </c>
      <c r="G51" s="66">
        <f t="shared" si="21"/>
        <v>757</v>
      </c>
      <c r="H51" s="66">
        <f t="shared" si="21"/>
        <v>778</v>
      </c>
      <c r="I51" s="66">
        <f>SUM(J51:K51)</f>
        <v>279</v>
      </c>
      <c r="J51" s="66">
        <v>115</v>
      </c>
      <c r="K51" s="66">
        <v>164</v>
      </c>
      <c r="L51" s="66">
        <f>SUM(M51:N51)</f>
        <v>283</v>
      </c>
      <c r="M51" s="66">
        <v>150</v>
      </c>
      <c r="N51" s="66">
        <v>133</v>
      </c>
      <c r="O51" s="66">
        <f>SUM(P51:Q51)</f>
        <v>256</v>
      </c>
      <c r="P51" s="66">
        <v>144</v>
      </c>
      <c r="Q51" s="66">
        <v>112</v>
      </c>
      <c r="R51" s="66">
        <f>SUM(S51:T51)</f>
        <v>245</v>
      </c>
      <c r="S51" s="66">
        <v>124</v>
      </c>
      <c r="T51" s="66">
        <v>121</v>
      </c>
      <c r="U51" s="66">
        <f>SUM(V51:W51)</f>
        <v>207</v>
      </c>
      <c r="V51" s="66">
        <v>98</v>
      </c>
      <c r="W51" s="66">
        <v>109</v>
      </c>
      <c r="X51" s="66">
        <f>SUM(Y51:Z51)</f>
        <v>265</v>
      </c>
      <c r="Y51" s="66">
        <v>126</v>
      </c>
      <c r="Z51" s="66">
        <v>139</v>
      </c>
      <c r="AA51" s="96">
        <v>94</v>
      </c>
    </row>
    <row r="52" spans="1:27" ht="13.5" customHeight="1">
      <c r="A52" s="1130"/>
      <c r="B52" s="1109" t="s">
        <v>26</v>
      </c>
      <c r="C52" s="94">
        <v>9</v>
      </c>
      <c r="D52" s="66">
        <v>2</v>
      </c>
      <c r="E52" s="66">
        <v>46</v>
      </c>
      <c r="F52" s="66">
        <f>SUM(G52:H52)</f>
        <v>979</v>
      </c>
      <c r="G52" s="66">
        <f t="shared" si="21"/>
        <v>483</v>
      </c>
      <c r="H52" s="66">
        <f t="shared" si="21"/>
        <v>496</v>
      </c>
      <c r="I52" s="66">
        <f>SUM(J52:K52)</f>
        <v>149</v>
      </c>
      <c r="J52" s="66">
        <v>77</v>
      </c>
      <c r="K52" s="66">
        <v>72</v>
      </c>
      <c r="L52" s="66">
        <f>SUM(M52:N52)</f>
        <v>160</v>
      </c>
      <c r="M52" s="66">
        <v>72</v>
      </c>
      <c r="N52" s="66">
        <v>88</v>
      </c>
      <c r="O52" s="66">
        <f>SUM(P52:Q52)</f>
        <v>144</v>
      </c>
      <c r="P52" s="66">
        <v>78</v>
      </c>
      <c r="Q52" s="66">
        <v>66</v>
      </c>
      <c r="R52" s="66">
        <f>SUM(S52:T52)</f>
        <v>170</v>
      </c>
      <c r="S52" s="66">
        <v>92</v>
      </c>
      <c r="T52" s="66">
        <v>78</v>
      </c>
      <c r="U52" s="66">
        <f>SUM(V52:W52)</f>
        <v>175</v>
      </c>
      <c r="V52" s="66">
        <v>80</v>
      </c>
      <c r="W52" s="66">
        <v>95</v>
      </c>
      <c r="X52" s="66">
        <f>SUM(Y52:Z52)</f>
        <v>181</v>
      </c>
      <c r="Y52" s="66">
        <v>84</v>
      </c>
      <c r="Z52" s="66">
        <v>97</v>
      </c>
      <c r="AA52" s="96">
        <v>71</v>
      </c>
    </row>
    <row r="53" spans="1:27" ht="13.5" customHeight="1">
      <c r="A53" s="1130"/>
      <c r="B53" s="1109" t="s">
        <v>28</v>
      </c>
      <c r="C53" s="94">
        <v>8</v>
      </c>
      <c r="D53" s="95">
        <v>2</v>
      </c>
      <c r="E53" s="66">
        <v>65</v>
      </c>
      <c r="F53" s="66">
        <f>SUM(G53:H53)</f>
        <v>1424</v>
      </c>
      <c r="G53" s="66">
        <f t="shared" si="21"/>
        <v>721</v>
      </c>
      <c r="H53" s="66">
        <f t="shared" si="21"/>
        <v>703</v>
      </c>
      <c r="I53" s="66">
        <f>SUM(J53:K53)</f>
        <v>237</v>
      </c>
      <c r="J53" s="66">
        <v>113</v>
      </c>
      <c r="K53" s="66">
        <v>124</v>
      </c>
      <c r="L53" s="66">
        <f>SUM(M53:N53)</f>
        <v>248</v>
      </c>
      <c r="M53" s="66">
        <v>107</v>
      </c>
      <c r="N53" s="66">
        <v>141</v>
      </c>
      <c r="O53" s="66">
        <f>SUM(P53:Q53)</f>
        <v>231</v>
      </c>
      <c r="P53" s="66">
        <v>119</v>
      </c>
      <c r="Q53" s="66">
        <v>112</v>
      </c>
      <c r="R53" s="66">
        <f>SUM(S53:T53)</f>
        <v>253</v>
      </c>
      <c r="S53" s="66">
        <v>135</v>
      </c>
      <c r="T53" s="66">
        <v>118</v>
      </c>
      <c r="U53" s="66">
        <f>SUM(V53:W53)</f>
        <v>206</v>
      </c>
      <c r="V53" s="66">
        <v>112</v>
      </c>
      <c r="W53" s="66">
        <v>94</v>
      </c>
      <c r="X53" s="66">
        <f>SUM(Y53:Z53)</f>
        <v>249</v>
      </c>
      <c r="Y53" s="66">
        <v>135</v>
      </c>
      <c r="Z53" s="66">
        <v>114</v>
      </c>
      <c r="AA53" s="96">
        <v>93</v>
      </c>
    </row>
    <row r="54" spans="1:27" ht="13.5" customHeight="1">
      <c r="A54" s="1130"/>
      <c r="B54" s="1109" t="s">
        <v>30</v>
      </c>
      <c r="C54" s="94">
        <v>5</v>
      </c>
      <c r="D54" s="66">
        <v>4</v>
      </c>
      <c r="E54" s="66">
        <v>39</v>
      </c>
      <c r="F54" s="66">
        <f>SUM(G54:H54)</f>
        <v>648</v>
      </c>
      <c r="G54" s="66">
        <f t="shared" si="21"/>
        <v>340</v>
      </c>
      <c r="H54" s="66">
        <f t="shared" si="21"/>
        <v>308</v>
      </c>
      <c r="I54" s="66">
        <f>SUM(J54:K54)</f>
        <v>109</v>
      </c>
      <c r="J54" s="66">
        <v>50</v>
      </c>
      <c r="K54" s="66">
        <v>59</v>
      </c>
      <c r="L54" s="66">
        <f>SUM(M54:N54)</f>
        <v>105</v>
      </c>
      <c r="M54" s="66">
        <v>54</v>
      </c>
      <c r="N54" s="66">
        <v>51</v>
      </c>
      <c r="O54" s="66">
        <f>SUM(P54:Q54)</f>
        <v>104</v>
      </c>
      <c r="P54" s="66">
        <v>57</v>
      </c>
      <c r="Q54" s="66">
        <v>47</v>
      </c>
      <c r="R54" s="66">
        <f>SUM(S54:T54)</f>
        <v>90</v>
      </c>
      <c r="S54" s="66">
        <v>42</v>
      </c>
      <c r="T54" s="66">
        <v>48</v>
      </c>
      <c r="U54" s="66">
        <f>SUM(V54:W54)</f>
        <v>110</v>
      </c>
      <c r="V54" s="66">
        <v>59</v>
      </c>
      <c r="W54" s="66">
        <v>51</v>
      </c>
      <c r="X54" s="66">
        <f>SUM(Y54:Z54)</f>
        <v>130</v>
      </c>
      <c r="Y54" s="66">
        <v>78</v>
      </c>
      <c r="Z54" s="66">
        <v>52</v>
      </c>
      <c r="AA54" s="96">
        <v>59</v>
      </c>
    </row>
    <row r="55" spans="1:27" ht="13.5" customHeight="1">
      <c r="A55" s="1130"/>
      <c r="B55" s="1109"/>
      <c r="C55" s="1132"/>
      <c r="D55" s="1133"/>
      <c r="E55" s="1133"/>
      <c r="F55" s="66"/>
      <c r="G55" s="1133"/>
      <c r="H55" s="1133"/>
      <c r="I55" s="66"/>
      <c r="J55" s="1133"/>
      <c r="K55" s="1133"/>
      <c r="L55" s="66"/>
      <c r="M55" s="1133"/>
      <c r="N55" s="1133"/>
      <c r="O55" s="66"/>
      <c r="P55" s="1133"/>
      <c r="Q55" s="1133"/>
      <c r="R55" s="66"/>
      <c r="S55" s="1133"/>
      <c r="T55" s="1133"/>
      <c r="U55" s="66"/>
      <c r="V55" s="1133"/>
      <c r="W55" s="1133"/>
      <c r="X55" s="66"/>
      <c r="Y55" s="1133"/>
      <c r="Z55" s="1133"/>
      <c r="AA55" s="1134"/>
    </row>
    <row r="56" spans="1:27" ht="13.5" customHeight="1">
      <c r="A56" s="1130"/>
      <c r="B56" s="1109" t="s">
        <v>33</v>
      </c>
      <c r="C56" s="94">
        <v>4</v>
      </c>
      <c r="D56" s="95">
        <v>0</v>
      </c>
      <c r="E56" s="66">
        <v>28</v>
      </c>
      <c r="F56" s="66">
        <f aca="true" t="shared" si="22" ref="F56:F67">SUM(G56:H56)</f>
        <v>659</v>
      </c>
      <c r="G56" s="66">
        <f aca="true" t="shared" si="23" ref="G56:G67">SUM(J56+M56+P56+S56+V56+Y56)</f>
        <v>355</v>
      </c>
      <c r="H56" s="66">
        <f aca="true" t="shared" si="24" ref="H56:H67">SUM(K56+N56+Q56+T56+W56+Z56)</f>
        <v>304</v>
      </c>
      <c r="I56" s="66">
        <f aca="true" t="shared" si="25" ref="I56:I67">SUM(J56:K56)</f>
        <v>109</v>
      </c>
      <c r="J56" s="66">
        <v>57</v>
      </c>
      <c r="K56" s="66">
        <v>52</v>
      </c>
      <c r="L56" s="66">
        <f aca="true" t="shared" si="26" ref="L56:L67">SUM(M56:N56)</f>
        <v>103</v>
      </c>
      <c r="M56" s="66">
        <v>56</v>
      </c>
      <c r="N56" s="66">
        <v>47</v>
      </c>
      <c r="O56" s="66">
        <f aca="true" t="shared" si="27" ref="O56:O67">SUM(P56:Q56)</f>
        <v>106</v>
      </c>
      <c r="P56" s="66">
        <v>60</v>
      </c>
      <c r="Q56" s="66">
        <v>46</v>
      </c>
      <c r="R56" s="66">
        <f aca="true" t="shared" si="28" ref="R56:R67">SUM(S56:T56)</f>
        <v>107</v>
      </c>
      <c r="S56" s="66">
        <v>52</v>
      </c>
      <c r="T56" s="66">
        <v>55</v>
      </c>
      <c r="U56" s="66">
        <f aca="true" t="shared" si="29" ref="U56:U67">SUM(V56:W56)</f>
        <v>110</v>
      </c>
      <c r="V56" s="66">
        <v>70</v>
      </c>
      <c r="W56" s="66">
        <v>40</v>
      </c>
      <c r="X56" s="66">
        <f aca="true" t="shared" si="30" ref="X56:X67">SUM(Y56:Z56)</f>
        <v>124</v>
      </c>
      <c r="Y56" s="66">
        <v>60</v>
      </c>
      <c r="Z56" s="66">
        <v>64</v>
      </c>
      <c r="AA56" s="96">
        <v>38</v>
      </c>
    </row>
    <row r="57" spans="1:27" ht="13.5" customHeight="1">
      <c r="A57" s="1130"/>
      <c r="B57" s="1109" t="s">
        <v>34</v>
      </c>
      <c r="C57" s="94">
        <v>4</v>
      </c>
      <c r="D57" s="95">
        <v>0</v>
      </c>
      <c r="E57" s="66">
        <v>50</v>
      </c>
      <c r="F57" s="66">
        <f t="shared" si="22"/>
        <v>1568</v>
      </c>
      <c r="G57" s="66">
        <f t="shared" si="23"/>
        <v>781</v>
      </c>
      <c r="H57" s="66">
        <f t="shared" si="24"/>
        <v>787</v>
      </c>
      <c r="I57" s="66">
        <f t="shared" si="25"/>
        <v>275</v>
      </c>
      <c r="J57" s="66">
        <v>148</v>
      </c>
      <c r="K57" s="66">
        <v>127</v>
      </c>
      <c r="L57" s="66">
        <f t="shared" si="26"/>
        <v>276</v>
      </c>
      <c r="M57" s="66">
        <v>134</v>
      </c>
      <c r="N57" s="66">
        <v>142</v>
      </c>
      <c r="O57" s="66">
        <f t="shared" si="27"/>
        <v>236</v>
      </c>
      <c r="P57" s="66">
        <v>105</v>
      </c>
      <c r="Q57" s="66">
        <v>131</v>
      </c>
      <c r="R57" s="66">
        <f t="shared" si="28"/>
        <v>286</v>
      </c>
      <c r="S57" s="66">
        <v>149</v>
      </c>
      <c r="T57" s="66">
        <v>137</v>
      </c>
      <c r="U57" s="66">
        <f t="shared" si="29"/>
        <v>233</v>
      </c>
      <c r="V57" s="66">
        <v>117</v>
      </c>
      <c r="W57" s="66">
        <v>116</v>
      </c>
      <c r="X57" s="66">
        <f t="shared" si="30"/>
        <v>262</v>
      </c>
      <c r="Y57" s="66">
        <v>128</v>
      </c>
      <c r="Z57" s="66">
        <v>134</v>
      </c>
      <c r="AA57" s="96">
        <v>66</v>
      </c>
    </row>
    <row r="58" spans="1:27" ht="13.5" customHeight="1">
      <c r="A58" s="1130"/>
      <c r="B58" s="1109" t="s">
        <v>36</v>
      </c>
      <c r="C58" s="94">
        <v>4</v>
      </c>
      <c r="D58" s="95">
        <v>0</v>
      </c>
      <c r="E58" s="66">
        <v>35</v>
      </c>
      <c r="F58" s="66">
        <f t="shared" si="22"/>
        <v>1099</v>
      </c>
      <c r="G58" s="66">
        <f t="shared" si="23"/>
        <v>570</v>
      </c>
      <c r="H58" s="66">
        <f t="shared" si="24"/>
        <v>529</v>
      </c>
      <c r="I58" s="66">
        <f t="shared" si="25"/>
        <v>196</v>
      </c>
      <c r="J58" s="66">
        <v>96</v>
      </c>
      <c r="K58" s="66">
        <v>100</v>
      </c>
      <c r="L58" s="66">
        <f t="shared" si="26"/>
        <v>178</v>
      </c>
      <c r="M58" s="66">
        <v>106</v>
      </c>
      <c r="N58" s="66">
        <v>72</v>
      </c>
      <c r="O58" s="66">
        <f t="shared" si="27"/>
        <v>205</v>
      </c>
      <c r="P58" s="66">
        <v>100</v>
      </c>
      <c r="Q58" s="66">
        <v>105</v>
      </c>
      <c r="R58" s="66">
        <f t="shared" si="28"/>
        <v>187</v>
      </c>
      <c r="S58" s="66">
        <v>85</v>
      </c>
      <c r="T58" s="66">
        <v>102</v>
      </c>
      <c r="U58" s="66">
        <f t="shared" si="29"/>
        <v>173</v>
      </c>
      <c r="V58" s="66">
        <v>98</v>
      </c>
      <c r="W58" s="66">
        <v>75</v>
      </c>
      <c r="X58" s="66">
        <f t="shared" si="30"/>
        <v>160</v>
      </c>
      <c r="Y58" s="66">
        <v>85</v>
      </c>
      <c r="Z58" s="66">
        <v>75</v>
      </c>
      <c r="AA58" s="96">
        <v>49</v>
      </c>
    </row>
    <row r="59" spans="1:27" ht="13.5" customHeight="1">
      <c r="A59" s="1130"/>
      <c r="B59" s="1109" t="s">
        <v>38</v>
      </c>
      <c r="C59" s="94">
        <v>4</v>
      </c>
      <c r="D59" s="95">
        <v>1</v>
      </c>
      <c r="E59" s="66">
        <v>33</v>
      </c>
      <c r="F59" s="66">
        <f t="shared" si="22"/>
        <v>795</v>
      </c>
      <c r="G59" s="66">
        <f t="shared" si="23"/>
        <v>432</v>
      </c>
      <c r="H59" s="66">
        <f t="shared" si="24"/>
        <v>363</v>
      </c>
      <c r="I59" s="66">
        <f t="shared" si="25"/>
        <v>159</v>
      </c>
      <c r="J59" s="66">
        <v>78</v>
      </c>
      <c r="K59" s="66">
        <v>81</v>
      </c>
      <c r="L59" s="66">
        <f t="shared" si="26"/>
        <v>130</v>
      </c>
      <c r="M59" s="66">
        <v>75</v>
      </c>
      <c r="N59" s="66">
        <v>55</v>
      </c>
      <c r="O59" s="66">
        <f t="shared" si="27"/>
        <v>138</v>
      </c>
      <c r="P59" s="66">
        <v>68</v>
      </c>
      <c r="Q59" s="66">
        <v>70</v>
      </c>
      <c r="R59" s="66">
        <f t="shared" si="28"/>
        <v>113</v>
      </c>
      <c r="S59" s="66">
        <v>66</v>
      </c>
      <c r="T59" s="66">
        <v>47</v>
      </c>
      <c r="U59" s="66">
        <f t="shared" si="29"/>
        <v>137</v>
      </c>
      <c r="V59" s="66">
        <v>83</v>
      </c>
      <c r="W59" s="66">
        <v>54</v>
      </c>
      <c r="X59" s="66">
        <f t="shared" si="30"/>
        <v>118</v>
      </c>
      <c r="Y59" s="66">
        <v>62</v>
      </c>
      <c r="Z59" s="66">
        <v>56</v>
      </c>
      <c r="AA59" s="96">
        <v>46</v>
      </c>
    </row>
    <row r="60" spans="1:27" ht="13.5" customHeight="1">
      <c r="A60" s="1130"/>
      <c r="B60" s="1109" t="s">
        <v>40</v>
      </c>
      <c r="C60" s="94">
        <v>3</v>
      </c>
      <c r="D60" s="66">
        <v>1</v>
      </c>
      <c r="E60" s="66">
        <v>23</v>
      </c>
      <c r="F60" s="66">
        <f t="shared" si="22"/>
        <v>579</v>
      </c>
      <c r="G60" s="66">
        <f t="shared" si="23"/>
        <v>293</v>
      </c>
      <c r="H60" s="66">
        <f t="shared" si="24"/>
        <v>286</v>
      </c>
      <c r="I60" s="66">
        <f t="shared" si="25"/>
        <v>114</v>
      </c>
      <c r="J60" s="66">
        <v>59</v>
      </c>
      <c r="K60" s="66">
        <v>55</v>
      </c>
      <c r="L60" s="66">
        <f t="shared" si="26"/>
        <v>95</v>
      </c>
      <c r="M60" s="66">
        <v>56</v>
      </c>
      <c r="N60" s="66">
        <v>39</v>
      </c>
      <c r="O60" s="66">
        <f t="shared" si="27"/>
        <v>87</v>
      </c>
      <c r="P60" s="66">
        <v>39</v>
      </c>
      <c r="Q60" s="66">
        <v>48</v>
      </c>
      <c r="R60" s="66">
        <f t="shared" si="28"/>
        <v>90</v>
      </c>
      <c r="S60" s="66">
        <v>38</v>
      </c>
      <c r="T60" s="66">
        <v>52</v>
      </c>
      <c r="U60" s="66">
        <f t="shared" si="29"/>
        <v>88</v>
      </c>
      <c r="V60" s="66">
        <v>48</v>
      </c>
      <c r="W60" s="66">
        <v>40</v>
      </c>
      <c r="X60" s="66">
        <f t="shared" si="30"/>
        <v>105</v>
      </c>
      <c r="Y60" s="66">
        <v>53</v>
      </c>
      <c r="Z60" s="66">
        <v>52</v>
      </c>
      <c r="AA60" s="96">
        <v>34</v>
      </c>
    </row>
    <row r="61" spans="1:27" ht="13.5" customHeight="1">
      <c r="A61" s="1130"/>
      <c r="B61" s="1109" t="s">
        <v>42</v>
      </c>
      <c r="C61" s="94">
        <v>3</v>
      </c>
      <c r="D61" s="95">
        <v>0</v>
      </c>
      <c r="E61" s="66">
        <v>22</v>
      </c>
      <c r="F61" s="66">
        <f t="shared" si="22"/>
        <v>613</v>
      </c>
      <c r="G61" s="66">
        <f t="shared" si="23"/>
        <v>302</v>
      </c>
      <c r="H61" s="66">
        <f t="shared" si="24"/>
        <v>311</v>
      </c>
      <c r="I61" s="66">
        <f t="shared" si="25"/>
        <v>99</v>
      </c>
      <c r="J61" s="66">
        <v>43</v>
      </c>
      <c r="K61" s="66">
        <v>56</v>
      </c>
      <c r="L61" s="66">
        <f t="shared" si="26"/>
        <v>104</v>
      </c>
      <c r="M61" s="66">
        <v>53</v>
      </c>
      <c r="N61" s="66">
        <v>51</v>
      </c>
      <c r="O61" s="66">
        <f t="shared" si="27"/>
        <v>92</v>
      </c>
      <c r="P61" s="66">
        <v>45</v>
      </c>
      <c r="Q61" s="66">
        <v>47</v>
      </c>
      <c r="R61" s="66">
        <f t="shared" si="28"/>
        <v>110</v>
      </c>
      <c r="S61" s="66">
        <v>53</v>
      </c>
      <c r="T61" s="66">
        <v>57</v>
      </c>
      <c r="U61" s="66">
        <f t="shared" si="29"/>
        <v>96</v>
      </c>
      <c r="V61" s="66">
        <v>56</v>
      </c>
      <c r="W61" s="66">
        <v>40</v>
      </c>
      <c r="X61" s="66">
        <f t="shared" si="30"/>
        <v>112</v>
      </c>
      <c r="Y61" s="66">
        <v>52</v>
      </c>
      <c r="Z61" s="66">
        <v>60</v>
      </c>
      <c r="AA61" s="96">
        <v>32</v>
      </c>
    </row>
    <row r="62" spans="1:27" ht="13.5" customHeight="1">
      <c r="A62" s="1130"/>
      <c r="B62" s="1109" t="s">
        <v>44</v>
      </c>
      <c r="C62" s="94">
        <v>4</v>
      </c>
      <c r="D62" s="66">
        <v>4</v>
      </c>
      <c r="E62" s="66">
        <v>28</v>
      </c>
      <c r="F62" s="66">
        <f t="shared" si="22"/>
        <v>444</v>
      </c>
      <c r="G62" s="66">
        <f t="shared" si="23"/>
        <v>239</v>
      </c>
      <c r="H62" s="66">
        <f t="shared" si="24"/>
        <v>205</v>
      </c>
      <c r="I62" s="66">
        <f t="shared" si="25"/>
        <v>79</v>
      </c>
      <c r="J62" s="66">
        <v>45</v>
      </c>
      <c r="K62" s="66">
        <v>34</v>
      </c>
      <c r="L62" s="66">
        <f t="shared" si="26"/>
        <v>76</v>
      </c>
      <c r="M62" s="66">
        <v>35</v>
      </c>
      <c r="N62" s="66">
        <v>41</v>
      </c>
      <c r="O62" s="66">
        <f t="shared" si="27"/>
        <v>85</v>
      </c>
      <c r="P62" s="66">
        <v>43</v>
      </c>
      <c r="Q62" s="66">
        <v>42</v>
      </c>
      <c r="R62" s="66">
        <f t="shared" si="28"/>
        <v>66</v>
      </c>
      <c r="S62" s="66">
        <v>42</v>
      </c>
      <c r="T62" s="66">
        <v>24</v>
      </c>
      <c r="U62" s="66">
        <f t="shared" si="29"/>
        <v>66</v>
      </c>
      <c r="V62" s="66">
        <v>36</v>
      </c>
      <c r="W62" s="66">
        <v>30</v>
      </c>
      <c r="X62" s="66">
        <f t="shared" si="30"/>
        <v>72</v>
      </c>
      <c r="Y62" s="66">
        <v>38</v>
      </c>
      <c r="Z62" s="66">
        <v>34</v>
      </c>
      <c r="AA62" s="96">
        <v>43</v>
      </c>
    </row>
    <row r="63" spans="1:27" ht="13.5" customHeight="1">
      <c r="A63" s="1130"/>
      <c r="B63" s="1109" t="s">
        <v>46</v>
      </c>
      <c r="C63" s="94">
        <v>9</v>
      </c>
      <c r="D63" s="95">
        <v>0</v>
      </c>
      <c r="E63" s="66">
        <v>61</v>
      </c>
      <c r="F63" s="66">
        <f t="shared" si="22"/>
        <v>1254</v>
      </c>
      <c r="G63" s="66">
        <f t="shared" si="23"/>
        <v>643</v>
      </c>
      <c r="H63" s="66">
        <f t="shared" si="24"/>
        <v>611</v>
      </c>
      <c r="I63" s="66">
        <f t="shared" si="25"/>
        <v>233</v>
      </c>
      <c r="J63" s="66">
        <v>122</v>
      </c>
      <c r="K63" s="66">
        <v>111</v>
      </c>
      <c r="L63" s="66">
        <f t="shared" si="26"/>
        <v>208</v>
      </c>
      <c r="M63" s="66">
        <v>96</v>
      </c>
      <c r="N63" s="66">
        <v>112</v>
      </c>
      <c r="O63" s="66">
        <f t="shared" si="27"/>
        <v>197</v>
      </c>
      <c r="P63" s="66">
        <v>108</v>
      </c>
      <c r="Q63" s="66">
        <v>89</v>
      </c>
      <c r="R63" s="66">
        <f t="shared" si="28"/>
        <v>191</v>
      </c>
      <c r="S63" s="66">
        <v>103</v>
      </c>
      <c r="T63" s="66">
        <v>88</v>
      </c>
      <c r="U63" s="66">
        <f t="shared" si="29"/>
        <v>204</v>
      </c>
      <c r="V63" s="66">
        <v>101</v>
      </c>
      <c r="W63" s="66">
        <v>103</v>
      </c>
      <c r="X63" s="66">
        <f t="shared" si="30"/>
        <v>221</v>
      </c>
      <c r="Y63" s="66">
        <v>113</v>
      </c>
      <c r="Z63" s="66">
        <v>108</v>
      </c>
      <c r="AA63" s="96">
        <v>90</v>
      </c>
    </row>
    <row r="64" spans="1:27" ht="13.5" customHeight="1">
      <c r="A64" s="1130"/>
      <c r="B64" s="1109" t="s">
        <v>48</v>
      </c>
      <c r="C64" s="94">
        <v>6</v>
      </c>
      <c r="D64" s="95">
        <v>0</v>
      </c>
      <c r="E64" s="66">
        <v>54</v>
      </c>
      <c r="F64" s="66">
        <f t="shared" si="22"/>
        <v>1672</v>
      </c>
      <c r="G64" s="66">
        <f t="shared" si="23"/>
        <v>827</v>
      </c>
      <c r="H64" s="66">
        <f t="shared" si="24"/>
        <v>845</v>
      </c>
      <c r="I64" s="66">
        <f t="shared" si="25"/>
        <v>306</v>
      </c>
      <c r="J64" s="66">
        <v>141</v>
      </c>
      <c r="K64" s="66">
        <v>165</v>
      </c>
      <c r="L64" s="66">
        <f t="shared" si="26"/>
        <v>280</v>
      </c>
      <c r="M64" s="66">
        <v>146</v>
      </c>
      <c r="N64" s="66">
        <v>134</v>
      </c>
      <c r="O64" s="66">
        <f t="shared" si="27"/>
        <v>276</v>
      </c>
      <c r="P64" s="66">
        <v>144</v>
      </c>
      <c r="Q64" s="66">
        <v>132</v>
      </c>
      <c r="R64" s="66">
        <f t="shared" si="28"/>
        <v>262</v>
      </c>
      <c r="S64" s="66">
        <v>123</v>
      </c>
      <c r="T64" s="66">
        <v>139</v>
      </c>
      <c r="U64" s="66">
        <f t="shared" si="29"/>
        <v>283</v>
      </c>
      <c r="V64" s="66">
        <v>137</v>
      </c>
      <c r="W64" s="66">
        <v>146</v>
      </c>
      <c r="X64" s="66">
        <f t="shared" si="30"/>
        <v>265</v>
      </c>
      <c r="Y64" s="66">
        <v>136</v>
      </c>
      <c r="Z64" s="66">
        <v>129</v>
      </c>
      <c r="AA64" s="96">
        <v>79</v>
      </c>
    </row>
    <row r="65" spans="1:27" ht="13.5" customHeight="1">
      <c r="A65" s="1130"/>
      <c r="B65" s="1109" t="s">
        <v>50</v>
      </c>
      <c r="C65" s="94">
        <v>4</v>
      </c>
      <c r="D65" s="95">
        <v>0</v>
      </c>
      <c r="E65" s="66">
        <v>27</v>
      </c>
      <c r="F65" s="66">
        <f t="shared" si="22"/>
        <v>622</v>
      </c>
      <c r="G65" s="66">
        <f t="shared" si="23"/>
        <v>317</v>
      </c>
      <c r="H65" s="66">
        <f t="shared" si="24"/>
        <v>305</v>
      </c>
      <c r="I65" s="66">
        <f t="shared" si="25"/>
        <v>124</v>
      </c>
      <c r="J65" s="66">
        <v>67</v>
      </c>
      <c r="K65" s="66">
        <v>57</v>
      </c>
      <c r="L65" s="66">
        <f t="shared" si="26"/>
        <v>95</v>
      </c>
      <c r="M65" s="66">
        <v>55</v>
      </c>
      <c r="N65" s="66">
        <v>40</v>
      </c>
      <c r="O65" s="66">
        <f t="shared" si="27"/>
        <v>94</v>
      </c>
      <c r="P65" s="66">
        <v>41</v>
      </c>
      <c r="Q65" s="66">
        <v>53</v>
      </c>
      <c r="R65" s="66">
        <f t="shared" si="28"/>
        <v>96</v>
      </c>
      <c r="S65" s="66">
        <v>42</v>
      </c>
      <c r="T65" s="66">
        <v>54</v>
      </c>
      <c r="U65" s="66">
        <f t="shared" si="29"/>
        <v>106</v>
      </c>
      <c r="V65" s="66">
        <v>53</v>
      </c>
      <c r="W65" s="66">
        <v>53</v>
      </c>
      <c r="X65" s="66">
        <f t="shared" si="30"/>
        <v>107</v>
      </c>
      <c r="Y65" s="66">
        <v>59</v>
      </c>
      <c r="Z65" s="66">
        <v>48</v>
      </c>
      <c r="AA65" s="96">
        <v>40</v>
      </c>
    </row>
    <row r="66" spans="1:27" ht="13.5" customHeight="1">
      <c r="A66" s="1130"/>
      <c r="B66" s="1109" t="s">
        <v>52</v>
      </c>
      <c r="C66" s="94">
        <v>3</v>
      </c>
      <c r="D66" s="95">
        <v>0</v>
      </c>
      <c r="E66" s="66">
        <v>22</v>
      </c>
      <c r="F66" s="66">
        <f t="shared" si="22"/>
        <v>509</v>
      </c>
      <c r="G66" s="66">
        <f t="shared" si="23"/>
        <v>276</v>
      </c>
      <c r="H66" s="66">
        <f t="shared" si="24"/>
        <v>233</v>
      </c>
      <c r="I66" s="66">
        <f t="shared" si="25"/>
        <v>93</v>
      </c>
      <c r="J66" s="66">
        <v>44</v>
      </c>
      <c r="K66" s="66">
        <v>49</v>
      </c>
      <c r="L66" s="66">
        <f t="shared" si="26"/>
        <v>91</v>
      </c>
      <c r="M66" s="66">
        <v>51</v>
      </c>
      <c r="N66" s="66">
        <v>40</v>
      </c>
      <c r="O66" s="66">
        <f t="shared" si="27"/>
        <v>82</v>
      </c>
      <c r="P66" s="66">
        <v>46</v>
      </c>
      <c r="Q66" s="66">
        <v>36</v>
      </c>
      <c r="R66" s="66">
        <f t="shared" si="28"/>
        <v>72</v>
      </c>
      <c r="S66" s="66">
        <v>38</v>
      </c>
      <c r="T66" s="66">
        <v>34</v>
      </c>
      <c r="U66" s="66">
        <f t="shared" si="29"/>
        <v>85</v>
      </c>
      <c r="V66" s="66">
        <v>45</v>
      </c>
      <c r="W66" s="66">
        <v>40</v>
      </c>
      <c r="X66" s="66">
        <f t="shared" si="30"/>
        <v>86</v>
      </c>
      <c r="Y66" s="66">
        <v>52</v>
      </c>
      <c r="Z66" s="66">
        <v>34</v>
      </c>
      <c r="AA66" s="96">
        <v>30</v>
      </c>
    </row>
    <row r="67" spans="1:27" ht="13.5" customHeight="1">
      <c r="A67" s="1137"/>
      <c r="B67" s="1138" t="s">
        <v>54</v>
      </c>
      <c r="C67" s="101">
        <v>3</v>
      </c>
      <c r="D67" s="103">
        <v>0</v>
      </c>
      <c r="E67" s="102">
        <v>25</v>
      </c>
      <c r="F67" s="102">
        <f t="shared" si="22"/>
        <v>584</v>
      </c>
      <c r="G67" s="102">
        <f t="shared" si="23"/>
        <v>316</v>
      </c>
      <c r="H67" s="102">
        <f t="shared" si="24"/>
        <v>268</v>
      </c>
      <c r="I67" s="102">
        <f t="shared" si="25"/>
        <v>95</v>
      </c>
      <c r="J67" s="102">
        <v>54</v>
      </c>
      <c r="K67" s="102">
        <v>41</v>
      </c>
      <c r="L67" s="102">
        <f t="shared" si="26"/>
        <v>106</v>
      </c>
      <c r="M67" s="102">
        <v>60</v>
      </c>
      <c r="N67" s="102">
        <v>46</v>
      </c>
      <c r="O67" s="102">
        <f t="shared" si="27"/>
        <v>89</v>
      </c>
      <c r="P67" s="102">
        <v>50</v>
      </c>
      <c r="Q67" s="102">
        <v>39</v>
      </c>
      <c r="R67" s="102">
        <f t="shared" si="28"/>
        <v>105</v>
      </c>
      <c r="S67" s="102">
        <v>57</v>
      </c>
      <c r="T67" s="102">
        <v>48</v>
      </c>
      <c r="U67" s="102">
        <f t="shared" si="29"/>
        <v>105</v>
      </c>
      <c r="V67" s="102">
        <v>55</v>
      </c>
      <c r="W67" s="102">
        <v>50</v>
      </c>
      <c r="X67" s="102">
        <f t="shared" si="30"/>
        <v>84</v>
      </c>
      <c r="Y67" s="102">
        <v>40</v>
      </c>
      <c r="Z67" s="102">
        <v>44</v>
      </c>
      <c r="AA67" s="562">
        <v>34</v>
      </c>
    </row>
    <row r="68" spans="1:6" ht="12" customHeight="1">
      <c r="A68" s="1012" t="s">
        <v>1026</v>
      </c>
      <c r="E68" s="1126"/>
      <c r="F68" s="1126"/>
    </row>
    <row r="69" spans="1:6" ht="12">
      <c r="A69" s="1135"/>
      <c r="E69" s="1126"/>
      <c r="F69" s="1126"/>
    </row>
  </sheetData>
  <mergeCells count="20">
    <mergeCell ref="E3:E5"/>
    <mergeCell ref="A14:B14"/>
    <mergeCell ref="A15:B15"/>
    <mergeCell ref="A9:B9"/>
    <mergeCell ref="A10:B10"/>
    <mergeCell ref="A12:B12"/>
    <mergeCell ref="A13:B13"/>
    <mergeCell ref="A6:B6"/>
    <mergeCell ref="A7:B7"/>
    <mergeCell ref="A3:B5"/>
    <mergeCell ref="C3:D4"/>
    <mergeCell ref="AA3:AA5"/>
    <mergeCell ref="F4:H4"/>
    <mergeCell ref="F3:Z3"/>
    <mergeCell ref="I4:K4"/>
    <mergeCell ref="L4:N4"/>
    <mergeCell ref="O4:Q4"/>
    <mergeCell ref="R4:T4"/>
    <mergeCell ref="U4:W4"/>
    <mergeCell ref="X4:Z4"/>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Q69"/>
  <sheetViews>
    <sheetView workbookViewId="0" topLeftCell="A1">
      <selection activeCell="A1" sqref="A1"/>
    </sheetView>
  </sheetViews>
  <sheetFormatPr defaultColWidth="9.00390625" defaultRowHeight="13.5"/>
  <cols>
    <col min="1" max="1" width="10.125" style="1142" customWidth="1"/>
    <col min="2" max="2" width="5.875" style="1142" customWidth="1"/>
    <col min="3" max="3" width="4.75390625" style="1142" customWidth="1"/>
    <col min="4" max="4" width="8.125" style="1142" customWidth="1"/>
    <col min="5" max="8" width="8.625" style="1142" customWidth="1"/>
    <col min="9" max="10" width="7.625" style="1142" customWidth="1"/>
    <col min="11" max="11" width="8.625" style="1142" customWidth="1"/>
    <col min="12" max="13" width="7.625" style="1142" customWidth="1"/>
    <col min="14" max="14" width="8.625" style="1142" customWidth="1"/>
    <col min="15" max="17" width="7.625" style="1142" customWidth="1"/>
    <col min="18" max="16384" width="9.00390625" style="1142" customWidth="1"/>
  </cols>
  <sheetData>
    <row r="1" spans="1:12" s="1135" customFormat="1" ht="14.25">
      <c r="A1" s="1154" t="s">
        <v>1039</v>
      </c>
      <c r="B1" s="1139" t="s">
        <v>1034</v>
      </c>
      <c r="C1" s="1013"/>
      <c r="D1" s="1013"/>
      <c r="E1" s="1013"/>
      <c r="F1" s="1013"/>
      <c r="G1" s="1013"/>
      <c r="H1" s="1013"/>
      <c r="I1" s="1013"/>
      <c r="J1" s="1013"/>
      <c r="K1" s="1013"/>
      <c r="L1" s="1140"/>
    </row>
    <row r="2" spans="1:17" s="1135" customFormat="1" ht="12" thickBot="1">
      <c r="A2" s="1141"/>
      <c r="B2" s="1140"/>
      <c r="C2" s="1140"/>
      <c r="D2" s="1140"/>
      <c r="E2" s="1140"/>
      <c r="F2" s="1140"/>
      <c r="G2" s="1140"/>
      <c r="H2" s="1140"/>
      <c r="I2" s="1140"/>
      <c r="J2" s="1140"/>
      <c r="K2" s="1140"/>
      <c r="L2" s="1140"/>
      <c r="M2" s="1140"/>
      <c r="N2" s="1140"/>
      <c r="O2" s="1140"/>
      <c r="P2" s="1140"/>
      <c r="Q2" s="498" t="s">
        <v>1035</v>
      </c>
    </row>
    <row r="3" spans="1:17" ht="13.5" customHeight="1" thickTop="1">
      <c r="A3" s="1689" t="s">
        <v>55</v>
      </c>
      <c r="B3" s="1692" t="s">
        <v>1028</v>
      </c>
      <c r="C3" s="1693"/>
      <c r="D3" s="1483" t="s">
        <v>1029</v>
      </c>
      <c r="E3" s="1570" t="s">
        <v>1036</v>
      </c>
      <c r="F3" s="1696"/>
      <c r="G3" s="1696"/>
      <c r="H3" s="1696"/>
      <c r="I3" s="1696"/>
      <c r="J3" s="1696"/>
      <c r="K3" s="1696"/>
      <c r="L3" s="1696"/>
      <c r="M3" s="1696"/>
      <c r="N3" s="1696"/>
      <c r="O3" s="1696"/>
      <c r="P3" s="1697"/>
      <c r="Q3" s="726" t="s">
        <v>1030</v>
      </c>
    </row>
    <row r="4" spans="1:17" ht="13.5" customHeight="1">
      <c r="A4" s="1690"/>
      <c r="B4" s="1474" t="s">
        <v>1031</v>
      </c>
      <c r="C4" s="1474" t="s">
        <v>1032</v>
      </c>
      <c r="D4" s="1467"/>
      <c r="E4" s="1481" t="s">
        <v>1037</v>
      </c>
      <c r="F4" s="1695"/>
      <c r="G4" s="1482"/>
      <c r="H4" s="1676" t="s">
        <v>1023</v>
      </c>
      <c r="I4" s="1698"/>
      <c r="J4" s="1699"/>
      <c r="K4" s="1481">
        <v>2</v>
      </c>
      <c r="L4" s="1700"/>
      <c r="M4" s="1701"/>
      <c r="N4" s="1676">
        <v>3</v>
      </c>
      <c r="O4" s="1698"/>
      <c r="P4" s="1699"/>
      <c r="Q4" s="1143" t="s">
        <v>1033</v>
      </c>
    </row>
    <row r="5" spans="1:17" ht="13.5" customHeight="1">
      <c r="A5" s="1691"/>
      <c r="B5" s="1694"/>
      <c r="C5" s="1694"/>
      <c r="D5" s="1468"/>
      <c r="E5" s="1144" t="s">
        <v>151</v>
      </c>
      <c r="F5" s="1145" t="s">
        <v>884</v>
      </c>
      <c r="G5" s="1145" t="s">
        <v>885</v>
      </c>
      <c r="H5" s="1144" t="s">
        <v>151</v>
      </c>
      <c r="I5" s="1145" t="s">
        <v>884</v>
      </c>
      <c r="J5" s="1145" t="s">
        <v>885</v>
      </c>
      <c r="K5" s="1144" t="s">
        <v>151</v>
      </c>
      <c r="L5" s="1145" t="s">
        <v>884</v>
      </c>
      <c r="M5" s="1145" t="s">
        <v>885</v>
      </c>
      <c r="N5" s="1144" t="s">
        <v>151</v>
      </c>
      <c r="O5" s="1145" t="s">
        <v>884</v>
      </c>
      <c r="P5" s="1145" t="s">
        <v>885</v>
      </c>
      <c r="Q5" s="1146"/>
    </row>
    <row r="6" spans="1:17" s="1149" customFormat="1" ht="15" customHeight="1">
      <c r="A6" s="1148" t="s">
        <v>724</v>
      </c>
      <c r="B6" s="1087">
        <v>153</v>
      </c>
      <c r="C6" s="1027">
        <v>7</v>
      </c>
      <c r="D6" s="1027">
        <v>1424</v>
      </c>
      <c r="E6" s="1027">
        <f>SUM(F6:G6)</f>
        <v>50228</v>
      </c>
      <c r="F6" s="66">
        <f>SUM(I6+L6+O6)</f>
        <v>25712</v>
      </c>
      <c r="G6" s="66">
        <f>SUM(J6+M6+P6)</f>
        <v>24516</v>
      </c>
      <c r="H6" s="1027">
        <f>SUM(I6:J6)</f>
        <v>15805</v>
      </c>
      <c r="I6" s="1027">
        <v>8117</v>
      </c>
      <c r="J6" s="1027">
        <v>7688</v>
      </c>
      <c r="K6" s="1027">
        <f>SUM(L6:M6)</f>
        <v>16452</v>
      </c>
      <c r="L6" s="1027">
        <v>8359</v>
      </c>
      <c r="M6" s="1027">
        <v>8093</v>
      </c>
      <c r="N6" s="1027">
        <f>SUM(O6:P6)</f>
        <v>17971</v>
      </c>
      <c r="O6" s="1027">
        <v>9236</v>
      </c>
      <c r="P6" s="1027">
        <v>8735</v>
      </c>
      <c r="Q6" s="1029">
        <v>2724</v>
      </c>
    </row>
    <row r="7" spans="1:17" s="1151" customFormat="1" ht="15" customHeight="1">
      <c r="A7" s="1150">
        <v>55</v>
      </c>
      <c r="B7" s="323">
        <f aca="true" t="shared" si="0" ref="B7:Q7">SUM(B12:B15)</f>
        <v>105</v>
      </c>
      <c r="C7" s="324">
        <f t="shared" si="0"/>
        <v>5</v>
      </c>
      <c r="D7" s="324">
        <f t="shared" si="0"/>
        <v>1420</v>
      </c>
      <c r="E7" s="324">
        <f t="shared" si="0"/>
        <v>50061</v>
      </c>
      <c r="F7" s="324">
        <f t="shared" si="0"/>
        <v>25561</v>
      </c>
      <c r="G7" s="324">
        <f t="shared" si="0"/>
        <v>24500</v>
      </c>
      <c r="H7" s="324">
        <f t="shared" si="0"/>
        <v>17802</v>
      </c>
      <c r="I7" s="324">
        <f t="shared" si="0"/>
        <v>9083</v>
      </c>
      <c r="J7" s="324">
        <f t="shared" si="0"/>
        <v>8719</v>
      </c>
      <c r="K7" s="324">
        <f t="shared" si="0"/>
        <v>15825</v>
      </c>
      <c r="L7" s="324">
        <f t="shared" si="0"/>
        <v>8127</v>
      </c>
      <c r="M7" s="324">
        <f t="shared" si="0"/>
        <v>7698</v>
      </c>
      <c r="N7" s="324">
        <f t="shared" si="0"/>
        <v>16434</v>
      </c>
      <c r="O7" s="324">
        <f t="shared" si="0"/>
        <v>8351</v>
      </c>
      <c r="P7" s="324">
        <f t="shared" si="0"/>
        <v>8083</v>
      </c>
      <c r="Q7" s="325">
        <f t="shared" si="0"/>
        <v>2739</v>
      </c>
    </row>
    <row r="8" spans="1:17" ht="15" customHeight="1">
      <c r="A8" s="1147"/>
      <c r="B8" s="1132"/>
      <c r="C8" s="1133"/>
      <c r="D8" s="1133"/>
      <c r="E8" s="1133"/>
      <c r="F8" s="1133"/>
      <c r="G8" s="1133"/>
      <c r="H8" s="1133"/>
      <c r="I8" s="1133"/>
      <c r="J8" s="1133"/>
      <c r="K8" s="1133"/>
      <c r="L8" s="1133"/>
      <c r="M8" s="1133"/>
      <c r="N8" s="1133"/>
      <c r="O8" s="1133"/>
      <c r="P8" s="1133"/>
      <c r="Q8" s="1134"/>
    </row>
    <row r="9" spans="1:17" ht="15" customHeight="1">
      <c r="A9" s="1150" t="s">
        <v>85</v>
      </c>
      <c r="B9" s="323">
        <f>SUM(B18:B32)</f>
        <v>84</v>
      </c>
      <c r="C9" s="324">
        <f>SUM(C18:C32)</f>
        <v>4</v>
      </c>
      <c r="D9" s="324">
        <f>SUM(D18:D32)</f>
        <v>957</v>
      </c>
      <c r="E9" s="324">
        <f>SUM(E18:E32)</f>
        <v>35633</v>
      </c>
      <c r="F9" s="324">
        <f>SUM(I9,L9,O9)</f>
        <v>18277</v>
      </c>
      <c r="G9" s="324">
        <f>SUM(J9,M9,P9)</f>
        <v>17356</v>
      </c>
      <c r="H9" s="324">
        <f aca="true" t="shared" si="1" ref="H9:Q9">SUM(H18:H32)</f>
        <v>12750</v>
      </c>
      <c r="I9" s="324">
        <f t="shared" si="1"/>
        <v>6508</v>
      </c>
      <c r="J9" s="324">
        <f t="shared" si="1"/>
        <v>6242</v>
      </c>
      <c r="K9" s="324">
        <f t="shared" si="1"/>
        <v>11247</v>
      </c>
      <c r="L9" s="324">
        <f t="shared" si="1"/>
        <v>5812</v>
      </c>
      <c r="M9" s="324">
        <f t="shared" si="1"/>
        <v>5435</v>
      </c>
      <c r="N9" s="324">
        <f t="shared" si="1"/>
        <v>11636</v>
      </c>
      <c r="O9" s="324">
        <f t="shared" si="1"/>
        <v>5957</v>
      </c>
      <c r="P9" s="324">
        <f t="shared" si="1"/>
        <v>5679</v>
      </c>
      <c r="Q9" s="325">
        <f t="shared" si="1"/>
        <v>1782</v>
      </c>
    </row>
    <row r="10" spans="1:17" ht="15" customHeight="1">
      <c r="A10" s="1150" t="s">
        <v>123</v>
      </c>
      <c r="B10" s="323">
        <f>SUM(B34:B67)</f>
        <v>69</v>
      </c>
      <c r="C10" s="324">
        <f>SUM(C34:C67)</f>
        <v>1</v>
      </c>
      <c r="D10" s="324">
        <f>SUM(D34:D67)</f>
        <v>463</v>
      </c>
      <c r="E10" s="324">
        <f>SUM(E34:E67)</f>
        <v>14428</v>
      </c>
      <c r="F10" s="324">
        <f>SUM(I10,L10,O10)</f>
        <v>7284</v>
      </c>
      <c r="G10" s="324">
        <f>SUM(J10,M10,P10)</f>
        <v>7144</v>
      </c>
      <c r="H10" s="324">
        <f>SUM(H34:H67)</f>
        <v>5052</v>
      </c>
      <c r="I10" s="324">
        <v>2575</v>
      </c>
      <c r="J10" s="324">
        <v>2477</v>
      </c>
      <c r="K10" s="324">
        <f aca="true" t="shared" si="2" ref="K10:Q10">SUM(K34:K67)</f>
        <v>4578</v>
      </c>
      <c r="L10" s="324">
        <f t="shared" si="2"/>
        <v>2315</v>
      </c>
      <c r="M10" s="324">
        <f t="shared" si="2"/>
        <v>2263</v>
      </c>
      <c r="N10" s="324">
        <f t="shared" si="2"/>
        <v>4798</v>
      </c>
      <c r="O10" s="324">
        <f t="shared" si="2"/>
        <v>2394</v>
      </c>
      <c r="P10" s="324">
        <f t="shared" si="2"/>
        <v>2404</v>
      </c>
      <c r="Q10" s="325">
        <f t="shared" si="2"/>
        <v>957</v>
      </c>
    </row>
    <row r="11" spans="1:17" ht="15" customHeight="1">
      <c r="A11" s="1147"/>
      <c r="B11" s="1132"/>
      <c r="C11" s="1133"/>
      <c r="D11" s="1133"/>
      <c r="E11" s="1133"/>
      <c r="F11" s="1133"/>
      <c r="G11" s="1133"/>
      <c r="H11" s="1133"/>
      <c r="I11" s="1133"/>
      <c r="J11" s="1133"/>
      <c r="K11" s="1133"/>
      <c r="L11" s="1133"/>
      <c r="M11" s="1133"/>
      <c r="N11" s="1133"/>
      <c r="O11" s="1133"/>
      <c r="P11" s="1133"/>
      <c r="Q11" s="1134"/>
    </row>
    <row r="12" spans="1:17" s="1151" customFormat="1" ht="15" customHeight="1">
      <c r="A12" s="1150" t="s">
        <v>11</v>
      </c>
      <c r="B12" s="323">
        <v>5</v>
      </c>
      <c r="C12" s="324">
        <f aca="true" t="shared" si="3" ref="C12:Q12">SUM(C18,C24:C26,C29:C31,C34:C40)</f>
        <v>1</v>
      </c>
      <c r="D12" s="324">
        <f t="shared" si="3"/>
        <v>592</v>
      </c>
      <c r="E12" s="324">
        <f t="shared" si="3"/>
        <v>21916</v>
      </c>
      <c r="F12" s="324">
        <f t="shared" si="3"/>
        <v>11235</v>
      </c>
      <c r="G12" s="324">
        <f t="shared" si="3"/>
        <v>10681</v>
      </c>
      <c r="H12" s="324">
        <f t="shared" si="3"/>
        <v>7820</v>
      </c>
      <c r="I12" s="324">
        <f t="shared" si="3"/>
        <v>4004</v>
      </c>
      <c r="J12" s="324">
        <f t="shared" si="3"/>
        <v>3816</v>
      </c>
      <c r="K12" s="324">
        <f t="shared" si="3"/>
        <v>6900</v>
      </c>
      <c r="L12" s="324">
        <f t="shared" si="3"/>
        <v>3560</v>
      </c>
      <c r="M12" s="324">
        <f t="shared" si="3"/>
        <v>3340</v>
      </c>
      <c r="N12" s="324">
        <f t="shared" si="3"/>
        <v>7196</v>
      </c>
      <c r="O12" s="324">
        <f t="shared" si="3"/>
        <v>3671</v>
      </c>
      <c r="P12" s="324">
        <f t="shared" si="3"/>
        <v>3525</v>
      </c>
      <c r="Q12" s="325">
        <f t="shared" si="3"/>
        <v>1102</v>
      </c>
    </row>
    <row r="13" spans="1:17" s="1151" customFormat="1" ht="15" customHeight="1">
      <c r="A13" s="1150" t="s">
        <v>13</v>
      </c>
      <c r="B13" s="323">
        <f aca="true" t="shared" si="4" ref="B13:Q13">SUM(B23,B42:B48)</f>
        <v>23</v>
      </c>
      <c r="C13" s="324">
        <f t="shared" si="4"/>
        <v>0</v>
      </c>
      <c r="D13" s="324">
        <f t="shared" si="4"/>
        <v>139</v>
      </c>
      <c r="E13" s="324">
        <f t="shared" si="4"/>
        <v>4351</v>
      </c>
      <c r="F13" s="324">
        <f t="shared" si="4"/>
        <v>2233</v>
      </c>
      <c r="G13" s="324">
        <f t="shared" si="4"/>
        <v>2118</v>
      </c>
      <c r="H13" s="324">
        <f t="shared" si="4"/>
        <v>1523</v>
      </c>
      <c r="I13" s="324">
        <f t="shared" si="4"/>
        <v>766</v>
      </c>
      <c r="J13" s="324">
        <f t="shared" si="4"/>
        <v>757</v>
      </c>
      <c r="K13" s="324">
        <f t="shared" si="4"/>
        <v>1399</v>
      </c>
      <c r="L13" s="324">
        <f t="shared" si="4"/>
        <v>742</v>
      </c>
      <c r="M13" s="324">
        <f t="shared" si="4"/>
        <v>657</v>
      </c>
      <c r="N13" s="324">
        <f t="shared" si="4"/>
        <v>1429</v>
      </c>
      <c r="O13" s="324">
        <f t="shared" si="4"/>
        <v>725</v>
      </c>
      <c r="P13" s="324">
        <f t="shared" si="4"/>
        <v>704</v>
      </c>
      <c r="Q13" s="325">
        <f t="shared" si="4"/>
        <v>295</v>
      </c>
    </row>
    <row r="14" spans="1:17" s="1151" customFormat="1" ht="15" customHeight="1">
      <c r="A14" s="1150" t="s">
        <v>15</v>
      </c>
      <c r="B14" s="323">
        <f aca="true" t="shared" si="5" ref="B14:Q14">SUM(B19,B28,B32,B50:B54)</f>
        <v>40</v>
      </c>
      <c r="C14" s="324">
        <f t="shared" si="5"/>
        <v>3</v>
      </c>
      <c r="D14" s="324">
        <f t="shared" si="5"/>
        <v>314</v>
      </c>
      <c r="E14" s="324">
        <f t="shared" si="5"/>
        <v>10143</v>
      </c>
      <c r="F14" s="324">
        <f t="shared" si="5"/>
        <v>5103</v>
      </c>
      <c r="G14" s="324">
        <f t="shared" si="5"/>
        <v>5040</v>
      </c>
      <c r="H14" s="324">
        <f t="shared" si="5"/>
        <v>3587</v>
      </c>
      <c r="I14" s="324">
        <f t="shared" si="5"/>
        <v>1780</v>
      </c>
      <c r="J14" s="324">
        <f t="shared" si="5"/>
        <v>1807</v>
      </c>
      <c r="K14" s="324">
        <f t="shared" si="5"/>
        <v>3218</v>
      </c>
      <c r="L14" s="324">
        <f t="shared" si="5"/>
        <v>1610</v>
      </c>
      <c r="M14" s="324">
        <f t="shared" si="5"/>
        <v>1608</v>
      </c>
      <c r="N14" s="324">
        <f t="shared" si="5"/>
        <v>3338</v>
      </c>
      <c r="O14" s="324">
        <f t="shared" si="5"/>
        <v>1713</v>
      </c>
      <c r="P14" s="324">
        <f t="shared" si="5"/>
        <v>1625</v>
      </c>
      <c r="Q14" s="325">
        <f t="shared" si="5"/>
        <v>634</v>
      </c>
    </row>
    <row r="15" spans="1:17" s="1151" customFormat="1" ht="15" customHeight="1">
      <c r="A15" s="1150" t="s">
        <v>17</v>
      </c>
      <c r="B15" s="323">
        <f aca="true" t="shared" si="6" ref="B15:Q15">SUM(B20:B21,B56:B67)</f>
        <v>37</v>
      </c>
      <c r="C15" s="324">
        <f t="shared" si="6"/>
        <v>1</v>
      </c>
      <c r="D15" s="324">
        <f t="shared" si="6"/>
        <v>375</v>
      </c>
      <c r="E15" s="324">
        <f t="shared" si="6"/>
        <v>13651</v>
      </c>
      <c r="F15" s="324">
        <f t="shared" si="6"/>
        <v>6990</v>
      </c>
      <c r="G15" s="324">
        <f t="shared" si="6"/>
        <v>6661</v>
      </c>
      <c r="H15" s="324">
        <f t="shared" si="6"/>
        <v>4872</v>
      </c>
      <c r="I15" s="324">
        <f t="shared" si="6"/>
        <v>2533</v>
      </c>
      <c r="J15" s="324">
        <f t="shared" si="6"/>
        <v>2339</v>
      </c>
      <c r="K15" s="324">
        <f t="shared" si="6"/>
        <v>4308</v>
      </c>
      <c r="L15" s="324">
        <f t="shared" si="6"/>
        <v>2215</v>
      </c>
      <c r="M15" s="324">
        <f t="shared" si="6"/>
        <v>2093</v>
      </c>
      <c r="N15" s="324">
        <f t="shared" si="6"/>
        <v>4471</v>
      </c>
      <c r="O15" s="324">
        <f t="shared" si="6"/>
        <v>2242</v>
      </c>
      <c r="P15" s="324">
        <f t="shared" si="6"/>
        <v>2229</v>
      </c>
      <c r="Q15" s="325">
        <f t="shared" si="6"/>
        <v>708</v>
      </c>
    </row>
    <row r="16" spans="1:17" ht="6" customHeight="1">
      <c r="A16" s="1152"/>
      <c r="B16" s="1132"/>
      <c r="C16" s="1133"/>
      <c r="D16" s="1133"/>
      <c r="E16" s="1133"/>
      <c r="F16" s="1133"/>
      <c r="G16" s="1133"/>
      <c r="H16" s="1133"/>
      <c r="I16" s="1133"/>
      <c r="J16" s="1133"/>
      <c r="K16" s="1133"/>
      <c r="L16" s="1133"/>
      <c r="M16" s="1133"/>
      <c r="N16" s="1133"/>
      <c r="O16" s="1133"/>
      <c r="P16" s="1133"/>
      <c r="Q16" s="1134"/>
    </row>
    <row r="17" spans="1:17" s="1151" customFormat="1" ht="6" customHeight="1">
      <c r="A17" s="1152"/>
      <c r="B17" s="323"/>
      <c r="C17" s="324"/>
      <c r="D17" s="324"/>
      <c r="E17" s="324"/>
      <c r="F17" s="324"/>
      <c r="G17" s="324"/>
      <c r="H17" s="324"/>
      <c r="I17" s="324"/>
      <c r="J17" s="324"/>
      <c r="K17" s="324"/>
      <c r="L17" s="324"/>
      <c r="M17" s="324"/>
      <c r="N17" s="324"/>
      <c r="O17" s="324"/>
      <c r="P17" s="324"/>
      <c r="Q17" s="325"/>
    </row>
    <row r="18" spans="1:17" ht="13.5" customHeight="1">
      <c r="A18" s="1148" t="s">
        <v>20</v>
      </c>
      <c r="B18" s="94">
        <v>15</v>
      </c>
      <c r="C18" s="66">
        <v>0</v>
      </c>
      <c r="D18" s="95">
        <v>236</v>
      </c>
      <c r="E18" s="66">
        <f>SUM(F18:G18)</f>
        <v>9423</v>
      </c>
      <c r="F18" s="66">
        <f aca="true" t="shared" si="7" ref="F18:G21">SUM(I18+L18+O18)</f>
        <v>4802</v>
      </c>
      <c r="G18" s="66">
        <f t="shared" si="7"/>
        <v>4621</v>
      </c>
      <c r="H18" s="66">
        <f>SUM(I18:J18)</f>
        <v>3449</v>
      </c>
      <c r="I18" s="66">
        <v>1773</v>
      </c>
      <c r="J18" s="66">
        <v>1676</v>
      </c>
      <c r="K18" s="66">
        <f>SUM(L18:M18)</f>
        <v>2946</v>
      </c>
      <c r="L18" s="66">
        <v>1499</v>
      </c>
      <c r="M18" s="66">
        <v>1447</v>
      </c>
      <c r="N18" s="66">
        <f>SUM(O18:P18)</f>
        <v>3028</v>
      </c>
      <c r="O18" s="66">
        <v>1530</v>
      </c>
      <c r="P18" s="66">
        <v>1498</v>
      </c>
      <c r="Q18" s="96">
        <v>419</v>
      </c>
    </row>
    <row r="19" spans="1:17" ht="13.5" customHeight="1">
      <c r="A19" s="1148" t="s">
        <v>21</v>
      </c>
      <c r="B19" s="94">
        <v>8</v>
      </c>
      <c r="C19" s="66">
        <v>2</v>
      </c>
      <c r="D19" s="66">
        <v>111</v>
      </c>
      <c r="E19" s="66">
        <f>SUM(F19:G19)</f>
        <v>3972</v>
      </c>
      <c r="F19" s="66">
        <f t="shared" si="7"/>
        <v>2034</v>
      </c>
      <c r="G19" s="66">
        <f t="shared" si="7"/>
        <v>1938</v>
      </c>
      <c r="H19" s="66">
        <f>SUM(I19:J19)</f>
        <v>1426</v>
      </c>
      <c r="I19" s="66">
        <v>722</v>
      </c>
      <c r="J19" s="66">
        <v>704</v>
      </c>
      <c r="K19" s="66">
        <f>SUM(L19:M19)</f>
        <v>1238</v>
      </c>
      <c r="L19" s="66">
        <v>627</v>
      </c>
      <c r="M19" s="66">
        <v>611</v>
      </c>
      <c r="N19" s="66">
        <f>SUM(O19:P19)</f>
        <v>1308</v>
      </c>
      <c r="O19" s="66">
        <v>685</v>
      </c>
      <c r="P19" s="66">
        <v>623</v>
      </c>
      <c r="Q19" s="96">
        <v>206</v>
      </c>
    </row>
    <row r="20" spans="1:17" ht="13.5" customHeight="1">
      <c r="A20" s="1148" t="s">
        <v>23</v>
      </c>
      <c r="B20" s="94">
        <v>10</v>
      </c>
      <c r="C20" s="66">
        <v>1</v>
      </c>
      <c r="D20" s="66">
        <v>113</v>
      </c>
      <c r="E20" s="66">
        <f>SUM(F20:G20)</f>
        <v>4308</v>
      </c>
      <c r="F20" s="66">
        <f t="shared" si="7"/>
        <v>2216</v>
      </c>
      <c r="G20" s="66">
        <f t="shared" si="7"/>
        <v>2092</v>
      </c>
      <c r="H20" s="66">
        <f>SUM(I20:J20)</f>
        <v>1521</v>
      </c>
      <c r="I20" s="66">
        <v>788</v>
      </c>
      <c r="J20" s="66">
        <v>733</v>
      </c>
      <c r="K20" s="66">
        <f>SUM(L20:M20)</f>
        <v>1379</v>
      </c>
      <c r="L20" s="66">
        <v>706</v>
      </c>
      <c r="M20" s="66">
        <v>673</v>
      </c>
      <c r="N20" s="66">
        <f>SUM(O20:P20)</f>
        <v>1408</v>
      </c>
      <c r="O20" s="66">
        <v>722</v>
      </c>
      <c r="P20" s="66">
        <v>686</v>
      </c>
      <c r="Q20" s="96">
        <v>211</v>
      </c>
    </row>
    <row r="21" spans="1:17" ht="13.5" customHeight="1">
      <c r="A21" s="1148" t="s">
        <v>25</v>
      </c>
      <c r="B21" s="94">
        <v>8</v>
      </c>
      <c r="C21" s="66">
        <v>0</v>
      </c>
      <c r="D21" s="95">
        <v>111</v>
      </c>
      <c r="E21" s="66">
        <f>SUM(F21:G21)</f>
        <v>4278</v>
      </c>
      <c r="F21" s="66">
        <f t="shared" si="7"/>
        <v>2220</v>
      </c>
      <c r="G21" s="66">
        <f t="shared" si="7"/>
        <v>2058</v>
      </c>
      <c r="H21" s="66">
        <f>SUM(I21:J21)</f>
        <v>1559</v>
      </c>
      <c r="I21" s="66">
        <v>810</v>
      </c>
      <c r="J21" s="66">
        <v>749</v>
      </c>
      <c r="K21" s="66">
        <f>SUM(L21:M21)</f>
        <v>1360</v>
      </c>
      <c r="L21" s="66">
        <v>735</v>
      </c>
      <c r="M21" s="66">
        <v>625</v>
      </c>
      <c r="N21" s="66">
        <f>SUM(O21:P21)</f>
        <v>1359</v>
      </c>
      <c r="O21" s="66">
        <v>675</v>
      </c>
      <c r="P21" s="66">
        <v>684</v>
      </c>
      <c r="Q21" s="96">
        <v>200</v>
      </c>
    </row>
    <row r="22" spans="1:17" ht="13.5" customHeight="1">
      <c r="A22" s="1148"/>
      <c r="B22" s="94"/>
      <c r="C22" s="66"/>
      <c r="D22" s="95"/>
      <c r="E22" s="66"/>
      <c r="F22" s="66"/>
      <c r="G22" s="66"/>
      <c r="H22" s="66"/>
      <c r="I22" s="66"/>
      <c r="J22" s="66"/>
      <c r="K22" s="66"/>
      <c r="L22" s="66"/>
      <c r="M22" s="66"/>
      <c r="N22" s="66"/>
      <c r="O22" s="66"/>
      <c r="P22" s="66"/>
      <c r="Q22" s="96"/>
    </row>
    <row r="23" spans="1:17" ht="13.5" customHeight="1">
      <c r="A23" s="1148" t="s">
        <v>27</v>
      </c>
      <c r="B23" s="94">
        <v>5</v>
      </c>
      <c r="C23" s="66">
        <v>0</v>
      </c>
      <c r="D23" s="95">
        <v>49</v>
      </c>
      <c r="E23" s="66">
        <f>SUM(F23:G23)</f>
        <v>1812</v>
      </c>
      <c r="F23" s="66">
        <f aca="true" t="shared" si="8" ref="F23:G26">SUM(I23+L23+O23)</f>
        <v>954</v>
      </c>
      <c r="G23" s="66">
        <f t="shared" si="8"/>
        <v>858</v>
      </c>
      <c r="H23" s="66">
        <f>SUM(I23:J23)</f>
        <v>663</v>
      </c>
      <c r="I23" s="66">
        <v>337</v>
      </c>
      <c r="J23" s="66">
        <v>326</v>
      </c>
      <c r="K23" s="66">
        <f>SUM(L23:M23)</f>
        <v>562</v>
      </c>
      <c r="L23" s="66">
        <v>303</v>
      </c>
      <c r="M23" s="66">
        <v>259</v>
      </c>
      <c r="N23" s="66">
        <f>SUM(O23:P23)</f>
        <v>587</v>
      </c>
      <c r="O23" s="66">
        <v>314</v>
      </c>
      <c r="P23" s="66">
        <v>273</v>
      </c>
      <c r="Q23" s="96">
        <v>92</v>
      </c>
    </row>
    <row r="24" spans="1:17" ht="13.5" customHeight="1">
      <c r="A24" s="1148" t="s">
        <v>29</v>
      </c>
      <c r="B24" s="94">
        <v>3</v>
      </c>
      <c r="C24" s="66">
        <v>0</v>
      </c>
      <c r="D24" s="95">
        <v>44</v>
      </c>
      <c r="E24" s="66">
        <f>SUM(F24:G24)</f>
        <v>1626</v>
      </c>
      <c r="F24" s="66">
        <f t="shared" si="8"/>
        <v>831</v>
      </c>
      <c r="G24" s="66">
        <f t="shared" si="8"/>
        <v>795</v>
      </c>
      <c r="H24" s="66">
        <f>SUM(I24:J24)</f>
        <v>553</v>
      </c>
      <c r="I24" s="66">
        <v>275</v>
      </c>
      <c r="J24" s="66">
        <v>278</v>
      </c>
      <c r="K24" s="66">
        <f>SUM(L24:M24)</f>
        <v>506</v>
      </c>
      <c r="L24" s="66">
        <v>259</v>
      </c>
      <c r="M24" s="66">
        <v>247</v>
      </c>
      <c r="N24" s="66">
        <f>SUM(O24:P24)</f>
        <v>567</v>
      </c>
      <c r="O24" s="66">
        <v>297</v>
      </c>
      <c r="P24" s="66">
        <v>270</v>
      </c>
      <c r="Q24" s="96">
        <v>80</v>
      </c>
    </row>
    <row r="25" spans="1:17" ht="13.5" customHeight="1">
      <c r="A25" s="1148" t="s">
        <v>31</v>
      </c>
      <c r="B25" s="94">
        <v>4</v>
      </c>
      <c r="C25" s="66">
        <v>0</v>
      </c>
      <c r="D25" s="95">
        <v>44</v>
      </c>
      <c r="E25" s="66">
        <f>SUM(F25:G25)</f>
        <v>1505</v>
      </c>
      <c r="F25" s="66">
        <f t="shared" si="8"/>
        <v>796</v>
      </c>
      <c r="G25" s="66">
        <f t="shared" si="8"/>
        <v>709</v>
      </c>
      <c r="H25" s="66">
        <f>SUM(I25:J25)</f>
        <v>514</v>
      </c>
      <c r="I25" s="66">
        <v>275</v>
      </c>
      <c r="J25" s="66">
        <v>239</v>
      </c>
      <c r="K25" s="66">
        <f>SUM(L25:M25)</f>
        <v>497</v>
      </c>
      <c r="L25" s="66">
        <v>252</v>
      </c>
      <c r="M25" s="66">
        <v>245</v>
      </c>
      <c r="N25" s="66">
        <f>SUM(O25:P25)</f>
        <v>494</v>
      </c>
      <c r="O25" s="66">
        <v>269</v>
      </c>
      <c r="P25" s="66">
        <v>225</v>
      </c>
      <c r="Q25" s="96">
        <v>80</v>
      </c>
    </row>
    <row r="26" spans="1:17" ht="13.5" customHeight="1">
      <c r="A26" s="1148" t="s">
        <v>32</v>
      </c>
      <c r="B26" s="94">
        <v>6</v>
      </c>
      <c r="C26" s="66">
        <v>0</v>
      </c>
      <c r="D26" s="95">
        <v>36</v>
      </c>
      <c r="E26" s="66">
        <f>SUM(F26:G26)</f>
        <v>1237</v>
      </c>
      <c r="F26" s="66">
        <f t="shared" si="8"/>
        <v>667</v>
      </c>
      <c r="G26" s="66">
        <f t="shared" si="8"/>
        <v>570</v>
      </c>
      <c r="H26" s="66">
        <f>SUM(I26:J26)</f>
        <v>427</v>
      </c>
      <c r="I26" s="66">
        <v>229</v>
      </c>
      <c r="J26" s="66">
        <v>198</v>
      </c>
      <c r="K26" s="66">
        <f>SUM(L26:M26)</f>
        <v>391</v>
      </c>
      <c r="L26" s="66">
        <v>210</v>
      </c>
      <c r="M26" s="66">
        <v>181</v>
      </c>
      <c r="N26" s="66">
        <f>SUM(O26:P26)</f>
        <v>419</v>
      </c>
      <c r="O26" s="66">
        <v>228</v>
      </c>
      <c r="P26" s="66">
        <v>191</v>
      </c>
      <c r="Q26" s="96">
        <v>75</v>
      </c>
    </row>
    <row r="27" spans="1:17" ht="13.5" customHeight="1">
      <c r="A27" s="1148"/>
      <c r="B27" s="94"/>
      <c r="C27" s="66"/>
      <c r="D27" s="95"/>
      <c r="E27" s="66"/>
      <c r="F27" s="66"/>
      <c r="G27" s="66"/>
      <c r="H27" s="66"/>
      <c r="I27" s="66"/>
      <c r="J27" s="66"/>
      <c r="K27" s="66"/>
      <c r="L27" s="66"/>
      <c r="M27" s="66"/>
      <c r="N27" s="66"/>
      <c r="O27" s="66"/>
      <c r="P27" s="66"/>
      <c r="Q27" s="96"/>
    </row>
    <row r="28" spans="1:17" ht="13.5" customHeight="1">
      <c r="A28" s="1148" t="s">
        <v>35</v>
      </c>
      <c r="B28" s="94">
        <v>5</v>
      </c>
      <c r="C28" s="66">
        <v>0</v>
      </c>
      <c r="D28" s="95">
        <v>41</v>
      </c>
      <c r="E28" s="66">
        <f>SUM(F28:G28)</f>
        <v>1360</v>
      </c>
      <c r="F28" s="66">
        <f aca="true" t="shared" si="9" ref="F28:G32">SUM(I28+L28+O28)</f>
        <v>667</v>
      </c>
      <c r="G28" s="66">
        <f t="shared" si="9"/>
        <v>693</v>
      </c>
      <c r="H28" s="66">
        <f>SUM(I28:J28)</f>
        <v>485</v>
      </c>
      <c r="I28" s="66">
        <v>241</v>
      </c>
      <c r="J28" s="66">
        <v>244</v>
      </c>
      <c r="K28" s="66">
        <f>SUM(L28:M28)</f>
        <v>430</v>
      </c>
      <c r="L28" s="66">
        <v>205</v>
      </c>
      <c r="M28" s="66">
        <v>225</v>
      </c>
      <c r="N28" s="66">
        <f>SUM(O28:P28)</f>
        <v>445</v>
      </c>
      <c r="O28" s="66">
        <v>221</v>
      </c>
      <c r="P28" s="66">
        <v>224</v>
      </c>
      <c r="Q28" s="96">
        <v>83</v>
      </c>
    </row>
    <row r="29" spans="1:17" ht="13.5" customHeight="1">
      <c r="A29" s="1148" t="s">
        <v>37</v>
      </c>
      <c r="B29" s="94">
        <v>3</v>
      </c>
      <c r="C29" s="66">
        <v>0</v>
      </c>
      <c r="D29" s="95">
        <v>53</v>
      </c>
      <c r="E29" s="66">
        <f>SUM(F29:G29)</f>
        <v>2063</v>
      </c>
      <c r="F29" s="66">
        <f t="shared" si="9"/>
        <v>1019</v>
      </c>
      <c r="G29" s="66">
        <f t="shared" si="9"/>
        <v>1044</v>
      </c>
      <c r="H29" s="66">
        <f>SUM(I29:J29)</f>
        <v>772</v>
      </c>
      <c r="I29" s="66">
        <v>362</v>
      </c>
      <c r="J29" s="66">
        <v>410</v>
      </c>
      <c r="K29" s="66">
        <f>SUM(L29:M29)</f>
        <v>629</v>
      </c>
      <c r="L29" s="66">
        <v>339</v>
      </c>
      <c r="M29" s="66">
        <v>290</v>
      </c>
      <c r="N29" s="66">
        <f>SUM(O29:P29)</f>
        <v>662</v>
      </c>
      <c r="O29" s="66">
        <v>318</v>
      </c>
      <c r="P29" s="66">
        <v>344</v>
      </c>
      <c r="Q29" s="96">
        <v>98</v>
      </c>
    </row>
    <row r="30" spans="1:17" ht="13.5" customHeight="1">
      <c r="A30" s="1148" t="s">
        <v>39</v>
      </c>
      <c r="B30" s="94">
        <v>4</v>
      </c>
      <c r="C30" s="66">
        <v>0</v>
      </c>
      <c r="D30" s="95">
        <v>44</v>
      </c>
      <c r="E30" s="66">
        <f>SUM(F30:G30)</f>
        <v>1608</v>
      </c>
      <c r="F30" s="66">
        <f t="shared" si="9"/>
        <v>823</v>
      </c>
      <c r="G30" s="66">
        <f t="shared" si="9"/>
        <v>785</v>
      </c>
      <c r="H30" s="66">
        <f>SUM(I30:J30)</f>
        <v>549</v>
      </c>
      <c r="I30" s="66">
        <v>273</v>
      </c>
      <c r="J30" s="66">
        <v>276</v>
      </c>
      <c r="K30" s="66">
        <f>SUM(L30:M30)</f>
        <v>500</v>
      </c>
      <c r="L30" s="66">
        <v>261</v>
      </c>
      <c r="M30" s="66">
        <v>239</v>
      </c>
      <c r="N30" s="66">
        <f>SUM(O30:P30)</f>
        <v>559</v>
      </c>
      <c r="O30" s="66">
        <v>289</v>
      </c>
      <c r="P30" s="66">
        <v>270</v>
      </c>
      <c r="Q30" s="96">
        <v>78</v>
      </c>
    </row>
    <row r="31" spans="1:17" ht="13.5" customHeight="1">
      <c r="A31" s="1148" t="s">
        <v>41</v>
      </c>
      <c r="B31" s="94">
        <v>6</v>
      </c>
      <c r="C31" s="66">
        <v>1</v>
      </c>
      <c r="D31" s="95">
        <v>29</v>
      </c>
      <c r="E31" s="66">
        <f>SUM(F31:G31)</f>
        <v>957</v>
      </c>
      <c r="F31" s="66">
        <f t="shared" si="9"/>
        <v>505</v>
      </c>
      <c r="G31" s="66">
        <f t="shared" si="9"/>
        <v>452</v>
      </c>
      <c r="H31" s="66">
        <f>SUM(I31:J31)</f>
        <v>330</v>
      </c>
      <c r="I31" s="66">
        <v>175</v>
      </c>
      <c r="J31" s="66">
        <v>155</v>
      </c>
      <c r="K31" s="66">
        <f>SUM(L31:M31)</f>
        <v>311</v>
      </c>
      <c r="L31" s="66">
        <v>166</v>
      </c>
      <c r="M31" s="66">
        <v>145</v>
      </c>
      <c r="N31" s="66">
        <f>SUM(O31:P31)</f>
        <v>316</v>
      </c>
      <c r="O31" s="66">
        <v>164</v>
      </c>
      <c r="P31" s="66">
        <v>152</v>
      </c>
      <c r="Q31" s="96">
        <v>67</v>
      </c>
    </row>
    <row r="32" spans="1:17" ht="13.5" customHeight="1">
      <c r="A32" s="1148" t="s">
        <v>43</v>
      </c>
      <c r="B32" s="94">
        <v>7</v>
      </c>
      <c r="C32" s="66">
        <v>0</v>
      </c>
      <c r="D32" s="95">
        <v>46</v>
      </c>
      <c r="E32" s="66">
        <f>SUM(F32:G32)</f>
        <v>1484</v>
      </c>
      <c r="F32" s="66">
        <f t="shared" si="9"/>
        <v>743</v>
      </c>
      <c r="G32" s="66">
        <f t="shared" si="9"/>
        <v>741</v>
      </c>
      <c r="H32" s="66">
        <f>SUM(I32:J32)</f>
        <v>502</v>
      </c>
      <c r="I32" s="66">
        <v>248</v>
      </c>
      <c r="J32" s="66">
        <v>254</v>
      </c>
      <c r="K32" s="66">
        <f>SUM(L32:M32)</f>
        <v>498</v>
      </c>
      <c r="L32" s="66">
        <v>250</v>
      </c>
      <c r="M32" s="66">
        <v>248</v>
      </c>
      <c r="N32" s="66">
        <f>SUM(O32:P32)</f>
        <v>484</v>
      </c>
      <c r="O32" s="66">
        <v>245</v>
      </c>
      <c r="P32" s="66">
        <v>239</v>
      </c>
      <c r="Q32" s="96">
        <v>93</v>
      </c>
    </row>
    <row r="33" spans="1:17" ht="13.5" customHeight="1">
      <c r="A33" s="1148"/>
      <c r="B33" s="94"/>
      <c r="C33" s="66"/>
      <c r="D33" s="95"/>
      <c r="E33" s="66"/>
      <c r="F33" s="66"/>
      <c r="G33" s="66"/>
      <c r="H33" s="66"/>
      <c r="I33" s="66"/>
      <c r="J33" s="66"/>
      <c r="K33" s="66"/>
      <c r="L33" s="66"/>
      <c r="M33" s="66"/>
      <c r="N33" s="66"/>
      <c r="O33" s="66"/>
      <c r="P33" s="66"/>
      <c r="Q33" s="96"/>
    </row>
    <row r="34" spans="1:17" ht="13.5" customHeight="1">
      <c r="A34" s="1148" t="s">
        <v>45</v>
      </c>
      <c r="B34" s="94">
        <v>3</v>
      </c>
      <c r="C34" s="66">
        <v>0</v>
      </c>
      <c r="D34" s="95">
        <v>19</v>
      </c>
      <c r="E34" s="66">
        <f aca="true" t="shared" si="10" ref="E34:E40">SUM(F34:G34)</f>
        <v>546</v>
      </c>
      <c r="F34" s="66">
        <f aca="true" t="shared" si="11" ref="F34:G40">SUM(I34+L34+O34)</f>
        <v>263</v>
      </c>
      <c r="G34" s="66">
        <f t="shared" si="11"/>
        <v>283</v>
      </c>
      <c r="H34" s="66">
        <f aca="true" t="shared" si="12" ref="H34:H40">SUM(I34:J34)</f>
        <v>195</v>
      </c>
      <c r="I34" s="66">
        <v>101</v>
      </c>
      <c r="J34" s="66">
        <v>94</v>
      </c>
      <c r="K34" s="66">
        <f aca="true" t="shared" si="13" ref="K34:K40">SUM(L34:M34)</f>
        <v>173</v>
      </c>
      <c r="L34" s="66">
        <v>81</v>
      </c>
      <c r="M34" s="66">
        <v>92</v>
      </c>
      <c r="N34" s="66">
        <f aca="true" t="shared" si="14" ref="N34:N40">SUM(O34:P34)</f>
        <v>178</v>
      </c>
      <c r="O34" s="66">
        <v>81</v>
      </c>
      <c r="P34" s="66">
        <v>97</v>
      </c>
      <c r="Q34" s="96">
        <v>38</v>
      </c>
    </row>
    <row r="35" spans="1:17" ht="13.5" customHeight="1">
      <c r="A35" s="1148" t="s">
        <v>47</v>
      </c>
      <c r="B35" s="94">
        <v>1</v>
      </c>
      <c r="C35" s="66">
        <v>0</v>
      </c>
      <c r="D35" s="95">
        <v>12</v>
      </c>
      <c r="E35" s="66">
        <f t="shared" si="10"/>
        <v>442</v>
      </c>
      <c r="F35" s="66">
        <f t="shared" si="11"/>
        <v>230</v>
      </c>
      <c r="G35" s="66">
        <f t="shared" si="11"/>
        <v>212</v>
      </c>
      <c r="H35" s="66">
        <f t="shared" si="12"/>
        <v>158</v>
      </c>
      <c r="I35" s="66">
        <v>93</v>
      </c>
      <c r="J35" s="66">
        <v>65</v>
      </c>
      <c r="K35" s="66">
        <f t="shared" si="13"/>
        <v>144</v>
      </c>
      <c r="L35" s="66">
        <v>72</v>
      </c>
      <c r="M35" s="66">
        <v>72</v>
      </c>
      <c r="N35" s="66">
        <f t="shared" si="14"/>
        <v>140</v>
      </c>
      <c r="O35" s="66">
        <v>65</v>
      </c>
      <c r="P35" s="66">
        <v>75</v>
      </c>
      <c r="Q35" s="96">
        <v>21</v>
      </c>
    </row>
    <row r="36" spans="1:17" ht="13.5" customHeight="1">
      <c r="A36" s="1148" t="s">
        <v>49</v>
      </c>
      <c r="B36" s="94">
        <v>1</v>
      </c>
      <c r="C36" s="66">
        <v>0</v>
      </c>
      <c r="D36" s="95">
        <v>23</v>
      </c>
      <c r="E36" s="66">
        <f t="shared" si="10"/>
        <v>843</v>
      </c>
      <c r="F36" s="66">
        <f t="shared" si="11"/>
        <v>425</v>
      </c>
      <c r="G36" s="66">
        <f t="shared" si="11"/>
        <v>418</v>
      </c>
      <c r="H36" s="66">
        <f t="shared" si="12"/>
        <v>279</v>
      </c>
      <c r="I36" s="66">
        <v>139</v>
      </c>
      <c r="J36" s="66">
        <v>140</v>
      </c>
      <c r="K36" s="66">
        <f t="shared" si="13"/>
        <v>274</v>
      </c>
      <c r="L36" s="66">
        <v>141</v>
      </c>
      <c r="M36" s="66">
        <v>133</v>
      </c>
      <c r="N36" s="66">
        <f t="shared" si="14"/>
        <v>290</v>
      </c>
      <c r="O36" s="66">
        <v>145</v>
      </c>
      <c r="P36" s="66">
        <v>145</v>
      </c>
      <c r="Q36" s="96">
        <v>39</v>
      </c>
    </row>
    <row r="37" spans="1:17" ht="13.5" customHeight="1">
      <c r="A37" s="1148" t="s">
        <v>51</v>
      </c>
      <c r="B37" s="94">
        <v>3</v>
      </c>
      <c r="C37" s="66">
        <v>0</v>
      </c>
      <c r="D37" s="95">
        <v>15</v>
      </c>
      <c r="E37" s="66">
        <f t="shared" si="10"/>
        <v>369</v>
      </c>
      <c r="F37" s="66">
        <f t="shared" si="11"/>
        <v>187</v>
      </c>
      <c r="G37" s="66">
        <f t="shared" si="11"/>
        <v>182</v>
      </c>
      <c r="H37" s="66">
        <f t="shared" si="12"/>
        <v>140</v>
      </c>
      <c r="I37" s="66">
        <v>63</v>
      </c>
      <c r="J37" s="66">
        <v>77</v>
      </c>
      <c r="K37" s="66">
        <f t="shared" si="13"/>
        <v>107</v>
      </c>
      <c r="L37" s="66">
        <v>60</v>
      </c>
      <c r="M37" s="66">
        <v>47</v>
      </c>
      <c r="N37" s="66">
        <f t="shared" si="14"/>
        <v>122</v>
      </c>
      <c r="O37" s="66">
        <v>64</v>
      </c>
      <c r="P37" s="66">
        <v>58</v>
      </c>
      <c r="Q37" s="96">
        <v>34</v>
      </c>
    </row>
    <row r="38" spans="1:17" ht="13.5" customHeight="1">
      <c r="A38" s="1148" t="s">
        <v>53</v>
      </c>
      <c r="B38" s="94">
        <v>1</v>
      </c>
      <c r="C38" s="66">
        <v>0</v>
      </c>
      <c r="D38" s="95">
        <v>12</v>
      </c>
      <c r="E38" s="66">
        <f t="shared" si="10"/>
        <v>433</v>
      </c>
      <c r="F38" s="66">
        <f t="shared" si="11"/>
        <v>239</v>
      </c>
      <c r="G38" s="66">
        <f t="shared" si="11"/>
        <v>194</v>
      </c>
      <c r="H38" s="66">
        <f t="shared" si="12"/>
        <v>154</v>
      </c>
      <c r="I38" s="66">
        <v>79</v>
      </c>
      <c r="J38" s="66">
        <v>75</v>
      </c>
      <c r="K38" s="66">
        <f t="shared" si="13"/>
        <v>146</v>
      </c>
      <c r="L38" s="66">
        <v>85</v>
      </c>
      <c r="M38" s="66">
        <v>61</v>
      </c>
      <c r="N38" s="66">
        <f t="shared" si="14"/>
        <v>133</v>
      </c>
      <c r="O38" s="66">
        <v>75</v>
      </c>
      <c r="P38" s="66">
        <v>58</v>
      </c>
      <c r="Q38" s="96">
        <v>21</v>
      </c>
    </row>
    <row r="39" spans="1:17" ht="13.5" customHeight="1">
      <c r="A39" s="1148" t="s">
        <v>7</v>
      </c>
      <c r="B39" s="94">
        <v>1</v>
      </c>
      <c r="C39" s="66">
        <v>0</v>
      </c>
      <c r="D39" s="95">
        <v>13</v>
      </c>
      <c r="E39" s="66">
        <f t="shared" si="10"/>
        <v>469</v>
      </c>
      <c r="F39" s="66">
        <f t="shared" si="11"/>
        <v>244</v>
      </c>
      <c r="G39" s="66">
        <f t="shared" si="11"/>
        <v>225</v>
      </c>
      <c r="H39" s="66">
        <f t="shared" si="12"/>
        <v>160</v>
      </c>
      <c r="I39" s="66">
        <v>90</v>
      </c>
      <c r="J39" s="66">
        <v>70</v>
      </c>
      <c r="K39" s="66">
        <f t="shared" si="13"/>
        <v>150</v>
      </c>
      <c r="L39" s="66">
        <v>70</v>
      </c>
      <c r="M39" s="66">
        <v>80</v>
      </c>
      <c r="N39" s="66">
        <f t="shared" si="14"/>
        <v>159</v>
      </c>
      <c r="O39" s="66">
        <v>84</v>
      </c>
      <c r="P39" s="66">
        <v>75</v>
      </c>
      <c r="Q39" s="96">
        <v>25</v>
      </c>
    </row>
    <row r="40" spans="1:17" ht="13.5" customHeight="1">
      <c r="A40" s="1148" t="s">
        <v>8</v>
      </c>
      <c r="B40" s="94">
        <v>2</v>
      </c>
      <c r="C40" s="66">
        <v>0</v>
      </c>
      <c r="D40" s="95">
        <v>12</v>
      </c>
      <c r="E40" s="66">
        <f t="shared" si="10"/>
        <v>395</v>
      </c>
      <c r="F40" s="66">
        <f t="shared" si="11"/>
        <v>204</v>
      </c>
      <c r="G40" s="66">
        <f t="shared" si="11"/>
        <v>191</v>
      </c>
      <c r="H40" s="66">
        <f t="shared" si="12"/>
        <v>140</v>
      </c>
      <c r="I40" s="66">
        <v>77</v>
      </c>
      <c r="J40" s="66">
        <v>63</v>
      </c>
      <c r="K40" s="66">
        <f t="shared" si="13"/>
        <v>126</v>
      </c>
      <c r="L40" s="66">
        <v>65</v>
      </c>
      <c r="M40" s="66">
        <v>61</v>
      </c>
      <c r="N40" s="66">
        <f t="shared" si="14"/>
        <v>129</v>
      </c>
      <c r="O40" s="66">
        <v>62</v>
      </c>
      <c r="P40" s="66">
        <v>67</v>
      </c>
      <c r="Q40" s="96">
        <v>27</v>
      </c>
    </row>
    <row r="41" spans="1:17" ht="13.5" customHeight="1">
      <c r="A41" s="1148"/>
      <c r="B41" s="94"/>
      <c r="C41" s="66"/>
      <c r="D41" s="95"/>
      <c r="E41" s="66"/>
      <c r="F41" s="66"/>
      <c r="G41" s="66"/>
      <c r="H41" s="66"/>
      <c r="I41" s="66"/>
      <c r="J41" s="66"/>
      <c r="K41" s="66"/>
      <c r="L41" s="66"/>
      <c r="M41" s="66"/>
      <c r="N41" s="66"/>
      <c r="O41" s="66"/>
      <c r="P41" s="66"/>
      <c r="Q41" s="96"/>
    </row>
    <row r="42" spans="1:17" ht="13.5" customHeight="1">
      <c r="A42" s="1148" t="s">
        <v>9</v>
      </c>
      <c r="B42" s="94">
        <v>1</v>
      </c>
      <c r="C42" s="66">
        <v>0</v>
      </c>
      <c r="D42" s="95">
        <v>9</v>
      </c>
      <c r="E42" s="66">
        <f aca="true" t="shared" si="15" ref="E42:E48">SUM(F42:G42)</f>
        <v>350</v>
      </c>
      <c r="F42" s="66">
        <f aca="true" t="shared" si="16" ref="F42:G48">SUM(I42+L42+O42)</f>
        <v>162</v>
      </c>
      <c r="G42" s="66">
        <f t="shared" si="16"/>
        <v>188</v>
      </c>
      <c r="H42" s="66">
        <f aca="true" t="shared" si="17" ref="H42:H48">SUM(I42:J42)</f>
        <v>108</v>
      </c>
      <c r="I42" s="66">
        <v>47</v>
      </c>
      <c r="J42" s="66">
        <v>61</v>
      </c>
      <c r="K42" s="66">
        <f aca="true" t="shared" si="18" ref="K42:K48">SUM(L42:M42)</f>
        <v>125</v>
      </c>
      <c r="L42" s="66">
        <v>66</v>
      </c>
      <c r="M42" s="66">
        <v>59</v>
      </c>
      <c r="N42" s="66">
        <f aca="true" t="shared" si="19" ref="N42:N48">SUM(O42:P42)</f>
        <v>117</v>
      </c>
      <c r="O42" s="66">
        <v>49</v>
      </c>
      <c r="P42" s="66">
        <v>68</v>
      </c>
      <c r="Q42" s="96">
        <v>17</v>
      </c>
    </row>
    <row r="43" spans="1:17" ht="13.5" customHeight="1">
      <c r="A43" s="1148" t="s">
        <v>10</v>
      </c>
      <c r="B43" s="94">
        <v>4</v>
      </c>
      <c r="C43" s="66">
        <v>0</v>
      </c>
      <c r="D43" s="95">
        <v>19</v>
      </c>
      <c r="E43" s="66">
        <f t="shared" si="15"/>
        <v>509</v>
      </c>
      <c r="F43" s="66">
        <f t="shared" si="16"/>
        <v>263</v>
      </c>
      <c r="G43" s="66">
        <f t="shared" si="16"/>
        <v>246</v>
      </c>
      <c r="H43" s="66">
        <f t="shared" si="17"/>
        <v>191</v>
      </c>
      <c r="I43" s="66">
        <v>103</v>
      </c>
      <c r="J43" s="66">
        <v>88</v>
      </c>
      <c r="K43" s="66">
        <f t="shared" si="18"/>
        <v>155</v>
      </c>
      <c r="L43" s="66">
        <v>78</v>
      </c>
      <c r="M43" s="66">
        <v>77</v>
      </c>
      <c r="N43" s="66">
        <f t="shared" si="19"/>
        <v>163</v>
      </c>
      <c r="O43" s="66">
        <v>82</v>
      </c>
      <c r="P43" s="66">
        <v>81</v>
      </c>
      <c r="Q43" s="96">
        <v>44</v>
      </c>
    </row>
    <row r="44" spans="1:17" ht="13.5" customHeight="1">
      <c r="A44" s="1148" t="s">
        <v>12</v>
      </c>
      <c r="B44" s="94">
        <v>3</v>
      </c>
      <c r="C44" s="66">
        <v>0</v>
      </c>
      <c r="D44" s="95">
        <v>11</v>
      </c>
      <c r="E44" s="66">
        <f t="shared" si="15"/>
        <v>290</v>
      </c>
      <c r="F44" s="66">
        <f t="shared" si="16"/>
        <v>146</v>
      </c>
      <c r="G44" s="66">
        <f t="shared" si="16"/>
        <v>144</v>
      </c>
      <c r="H44" s="66">
        <f t="shared" si="17"/>
        <v>105</v>
      </c>
      <c r="I44" s="66">
        <v>56</v>
      </c>
      <c r="J44" s="66">
        <v>49</v>
      </c>
      <c r="K44" s="66">
        <f t="shared" si="18"/>
        <v>92</v>
      </c>
      <c r="L44" s="66">
        <v>52</v>
      </c>
      <c r="M44" s="66">
        <v>40</v>
      </c>
      <c r="N44" s="66">
        <f t="shared" si="19"/>
        <v>93</v>
      </c>
      <c r="O44" s="66">
        <v>38</v>
      </c>
      <c r="P44" s="66">
        <v>55</v>
      </c>
      <c r="Q44" s="96">
        <v>29</v>
      </c>
    </row>
    <row r="45" spans="1:17" ht="13.5" customHeight="1">
      <c r="A45" s="1148" t="s">
        <v>14</v>
      </c>
      <c r="B45" s="94">
        <v>3</v>
      </c>
      <c r="C45" s="66">
        <v>0</v>
      </c>
      <c r="D45" s="95">
        <v>20</v>
      </c>
      <c r="E45" s="66">
        <f t="shared" si="15"/>
        <v>570</v>
      </c>
      <c r="F45" s="66">
        <f t="shared" si="16"/>
        <v>295</v>
      </c>
      <c r="G45" s="66">
        <f t="shared" si="16"/>
        <v>275</v>
      </c>
      <c r="H45" s="66">
        <f t="shared" si="17"/>
        <v>185</v>
      </c>
      <c r="I45" s="66">
        <v>94</v>
      </c>
      <c r="J45" s="66">
        <v>91</v>
      </c>
      <c r="K45" s="66">
        <f t="shared" si="18"/>
        <v>192</v>
      </c>
      <c r="L45" s="66">
        <v>101</v>
      </c>
      <c r="M45" s="66">
        <v>91</v>
      </c>
      <c r="N45" s="66">
        <f t="shared" si="19"/>
        <v>193</v>
      </c>
      <c r="O45" s="66">
        <v>100</v>
      </c>
      <c r="P45" s="66">
        <v>93</v>
      </c>
      <c r="Q45" s="96">
        <v>41</v>
      </c>
    </row>
    <row r="46" spans="1:17" ht="13.5" customHeight="1">
      <c r="A46" s="1148" t="s">
        <v>16</v>
      </c>
      <c r="B46" s="94">
        <v>3</v>
      </c>
      <c r="C46" s="66">
        <v>0</v>
      </c>
      <c r="D46" s="95">
        <v>13</v>
      </c>
      <c r="E46" s="66">
        <f t="shared" si="15"/>
        <v>233</v>
      </c>
      <c r="F46" s="66">
        <f t="shared" si="16"/>
        <v>114</v>
      </c>
      <c r="G46" s="66">
        <f t="shared" si="16"/>
        <v>119</v>
      </c>
      <c r="H46" s="66">
        <f t="shared" si="17"/>
        <v>74</v>
      </c>
      <c r="I46" s="66">
        <v>35</v>
      </c>
      <c r="J46" s="66">
        <v>39</v>
      </c>
      <c r="K46" s="66">
        <f t="shared" si="18"/>
        <v>76</v>
      </c>
      <c r="L46" s="66">
        <v>33</v>
      </c>
      <c r="M46" s="66">
        <v>43</v>
      </c>
      <c r="N46" s="66">
        <f t="shared" si="19"/>
        <v>83</v>
      </c>
      <c r="O46" s="66">
        <v>46</v>
      </c>
      <c r="P46" s="66">
        <v>37</v>
      </c>
      <c r="Q46" s="96">
        <v>28</v>
      </c>
    </row>
    <row r="47" spans="1:17" ht="13.5" customHeight="1">
      <c r="A47" s="1148" t="s">
        <v>18</v>
      </c>
      <c r="B47" s="94">
        <v>2</v>
      </c>
      <c r="C47" s="66">
        <v>0</v>
      </c>
      <c r="D47" s="95">
        <v>8</v>
      </c>
      <c r="E47" s="66">
        <f t="shared" si="15"/>
        <v>248</v>
      </c>
      <c r="F47" s="66">
        <f t="shared" si="16"/>
        <v>132</v>
      </c>
      <c r="G47" s="66">
        <f t="shared" si="16"/>
        <v>116</v>
      </c>
      <c r="H47" s="66">
        <f t="shared" si="17"/>
        <v>70</v>
      </c>
      <c r="I47" s="66">
        <v>35</v>
      </c>
      <c r="J47" s="66">
        <v>35</v>
      </c>
      <c r="K47" s="66">
        <f t="shared" si="18"/>
        <v>92</v>
      </c>
      <c r="L47" s="66">
        <v>52</v>
      </c>
      <c r="M47" s="66">
        <v>40</v>
      </c>
      <c r="N47" s="66">
        <f t="shared" si="19"/>
        <v>86</v>
      </c>
      <c r="O47" s="66">
        <v>45</v>
      </c>
      <c r="P47" s="66">
        <v>41</v>
      </c>
      <c r="Q47" s="96">
        <v>21</v>
      </c>
    </row>
    <row r="48" spans="1:17" ht="13.5" customHeight="1">
      <c r="A48" s="1148" t="s">
        <v>19</v>
      </c>
      <c r="B48" s="94">
        <v>2</v>
      </c>
      <c r="C48" s="66">
        <v>0</v>
      </c>
      <c r="D48" s="95">
        <v>10</v>
      </c>
      <c r="E48" s="66">
        <f t="shared" si="15"/>
        <v>339</v>
      </c>
      <c r="F48" s="66">
        <f t="shared" si="16"/>
        <v>167</v>
      </c>
      <c r="G48" s="66">
        <f t="shared" si="16"/>
        <v>172</v>
      </c>
      <c r="H48" s="66">
        <f t="shared" si="17"/>
        <v>127</v>
      </c>
      <c r="I48" s="66">
        <v>59</v>
      </c>
      <c r="J48" s="66">
        <v>68</v>
      </c>
      <c r="K48" s="66">
        <f t="shared" si="18"/>
        <v>105</v>
      </c>
      <c r="L48" s="66">
        <v>57</v>
      </c>
      <c r="M48" s="66">
        <v>48</v>
      </c>
      <c r="N48" s="66">
        <f t="shared" si="19"/>
        <v>107</v>
      </c>
      <c r="O48" s="66">
        <v>51</v>
      </c>
      <c r="P48" s="66">
        <v>56</v>
      </c>
      <c r="Q48" s="96">
        <v>23</v>
      </c>
    </row>
    <row r="49" spans="1:17" ht="13.5" customHeight="1">
      <c r="A49" s="1148"/>
      <c r="B49" s="94"/>
      <c r="C49" s="66"/>
      <c r="D49" s="95"/>
      <c r="E49" s="66"/>
      <c r="F49" s="66"/>
      <c r="G49" s="66"/>
      <c r="H49" s="66"/>
      <c r="I49" s="66"/>
      <c r="J49" s="66"/>
      <c r="K49" s="66"/>
      <c r="L49" s="66"/>
      <c r="M49" s="66"/>
      <c r="N49" s="66"/>
      <c r="O49" s="66"/>
      <c r="P49" s="66"/>
      <c r="Q49" s="96"/>
    </row>
    <row r="50" spans="1:17" ht="13.5" customHeight="1">
      <c r="A50" s="1148" t="s">
        <v>22</v>
      </c>
      <c r="B50" s="94">
        <v>4</v>
      </c>
      <c r="C50" s="66">
        <v>0</v>
      </c>
      <c r="D50" s="95">
        <v>33</v>
      </c>
      <c r="E50" s="66">
        <f>SUM(F50:G50)</f>
        <v>1011</v>
      </c>
      <c r="F50" s="66">
        <f aca="true" t="shared" si="20" ref="F50:G54">SUM(I50+L50+O50)</f>
        <v>530</v>
      </c>
      <c r="G50" s="66">
        <f t="shared" si="20"/>
        <v>481</v>
      </c>
      <c r="H50" s="66">
        <f>SUM(I50:J50)</f>
        <v>374</v>
      </c>
      <c r="I50" s="66">
        <v>188</v>
      </c>
      <c r="J50" s="66">
        <v>186</v>
      </c>
      <c r="K50" s="66">
        <f>SUM(L50:M50)</f>
        <v>313</v>
      </c>
      <c r="L50" s="66">
        <v>169</v>
      </c>
      <c r="M50" s="66">
        <v>144</v>
      </c>
      <c r="N50" s="66">
        <f>SUM(O50:P50)</f>
        <v>324</v>
      </c>
      <c r="O50" s="66">
        <v>173</v>
      </c>
      <c r="P50" s="66">
        <v>151</v>
      </c>
      <c r="Q50" s="96">
        <v>63</v>
      </c>
    </row>
    <row r="51" spans="1:17" ht="13.5" customHeight="1">
      <c r="A51" s="1148" t="s">
        <v>24</v>
      </c>
      <c r="B51" s="94">
        <v>5</v>
      </c>
      <c r="C51" s="66">
        <v>1</v>
      </c>
      <c r="D51" s="95">
        <v>26</v>
      </c>
      <c r="E51" s="66">
        <f>SUM(F51:G51)</f>
        <v>797</v>
      </c>
      <c r="F51" s="66">
        <f t="shared" si="20"/>
        <v>388</v>
      </c>
      <c r="G51" s="66">
        <f t="shared" si="20"/>
        <v>409</v>
      </c>
      <c r="H51" s="66">
        <f>SUM(I51:J51)</f>
        <v>273</v>
      </c>
      <c r="I51" s="66">
        <v>139</v>
      </c>
      <c r="J51" s="66">
        <v>134</v>
      </c>
      <c r="K51" s="66">
        <f>SUM(L51:M51)</f>
        <v>242</v>
      </c>
      <c r="L51" s="66">
        <v>109</v>
      </c>
      <c r="M51" s="66">
        <v>133</v>
      </c>
      <c r="N51" s="66">
        <f>SUM(O51:P51)</f>
        <v>282</v>
      </c>
      <c r="O51" s="66">
        <v>140</v>
      </c>
      <c r="P51" s="66">
        <v>142</v>
      </c>
      <c r="Q51" s="96">
        <v>61</v>
      </c>
    </row>
    <row r="52" spans="1:17" ht="13.5" customHeight="1">
      <c r="A52" s="1148" t="s">
        <v>26</v>
      </c>
      <c r="B52" s="94">
        <v>7</v>
      </c>
      <c r="C52" s="66">
        <v>0</v>
      </c>
      <c r="D52" s="95">
        <v>25</v>
      </c>
      <c r="E52" s="66">
        <f>SUM(F52:G52)</f>
        <v>497</v>
      </c>
      <c r="F52" s="66">
        <f t="shared" si="20"/>
        <v>238</v>
      </c>
      <c r="G52" s="66">
        <f t="shared" si="20"/>
        <v>259</v>
      </c>
      <c r="H52" s="66">
        <f>SUM(I52:J52)</f>
        <v>198</v>
      </c>
      <c r="I52" s="66">
        <v>97</v>
      </c>
      <c r="J52" s="66">
        <v>101</v>
      </c>
      <c r="K52" s="66">
        <f>SUM(L52:M52)</f>
        <v>133</v>
      </c>
      <c r="L52" s="66">
        <v>65</v>
      </c>
      <c r="M52" s="66">
        <v>68</v>
      </c>
      <c r="N52" s="66">
        <f>SUM(O52:P52)</f>
        <v>166</v>
      </c>
      <c r="O52" s="66">
        <v>76</v>
      </c>
      <c r="P52" s="66">
        <v>90</v>
      </c>
      <c r="Q52" s="96">
        <v>63</v>
      </c>
    </row>
    <row r="53" spans="1:17" ht="13.5" customHeight="1">
      <c r="A53" s="1148" t="s">
        <v>28</v>
      </c>
      <c r="B53" s="94">
        <v>2</v>
      </c>
      <c r="C53" s="66">
        <v>0</v>
      </c>
      <c r="D53" s="95">
        <v>19</v>
      </c>
      <c r="E53" s="66">
        <f>SUM(F53:G53)</f>
        <v>691</v>
      </c>
      <c r="F53" s="66">
        <f t="shared" si="20"/>
        <v>344</v>
      </c>
      <c r="G53" s="66">
        <f t="shared" si="20"/>
        <v>347</v>
      </c>
      <c r="H53" s="66">
        <f>SUM(I53:J53)</f>
        <v>218</v>
      </c>
      <c r="I53" s="66">
        <v>92</v>
      </c>
      <c r="J53" s="66">
        <v>126</v>
      </c>
      <c r="K53" s="66">
        <f>SUM(L53:M53)</f>
        <v>252</v>
      </c>
      <c r="L53" s="66">
        <v>131</v>
      </c>
      <c r="M53" s="66">
        <v>121</v>
      </c>
      <c r="N53" s="66">
        <f>SUM(O53:P53)</f>
        <v>221</v>
      </c>
      <c r="O53" s="66">
        <v>121</v>
      </c>
      <c r="P53" s="66">
        <v>100</v>
      </c>
      <c r="Q53" s="96">
        <v>37</v>
      </c>
    </row>
    <row r="54" spans="1:17" ht="13.5" customHeight="1">
      <c r="A54" s="1148" t="s">
        <v>30</v>
      </c>
      <c r="B54" s="94">
        <v>2</v>
      </c>
      <c r="C54" s="66">
        <v>0</v>
      </c>
      <c r="D54" s="95">
        <v>13</v>
      </c>
      <c r="E54" s="66">
        <f>SUM(F54:G54)</f>
        <v>331</v>
      </c>
      <c r="F54" s="66">
        <f t="shared" si="20"/>
        <v>159</v>
      </c>
      <c r="G54" s="66">
        <f t="shared" si="20"/>
        <v>172</v>
      </c>
      <c r="H54" s="66">
        <f>SUM(I54:J54)</f>
        <v>111</v>
      </c>
      <c r="I54" s="66">
        <v>53</v>
      </c>
      <c r="J54" s="66">
        <v>58</v>
      </c>
      <c r="K54" s="66">
        <f>SUM(L54:M54)</f>
        <v>112</v>
      </c>
      <c r="L54" s="66">
        <v>54</v>
      </c>
      <c r="M54" s="66">
        <v>58</v>
      </c>
      <c r="N54" s="66">
        <f>SUM(O54:P54)</f>
        <v>108</v>
      </c>
      <c r="O54" s="66">
        <v>52</v>
      </c>
      <c r="P54" s="66">
        <v>56</v>
      </c>
      <c r="Q54" s="96">
        <v>28</v>
      </c>
    </row>
    <row r="55" spans="1:17" ht="13.5" customHeight="1">
      <c r="A55" s="1148"/>
      <c r="B55" s="94"/>
      <c r="C55" s="66"/>
      <c r="D55" s="95"/>
      <c r="E55" s="66"/>
      <c r="F55" s="66"/>
      <c r="G55" s="66"/>
      <c r="H55" s="66"/>
      <c r="I55" s="66"/>
      <c r="J55" s="66"/>
      <c r="K55" s="66"/>
      <c r="L55" s="66"/>
      <c r="M55" s="66"/>
      <c r="N55" s="66"/>
      <c r="O55" s="66"/>
      <c r="P55" s="66"/>
      <c r="Q55" s="96"/>
    </row>
    <row r="56" spans="1:17" ht="13.5" customHeight="1">
      <c r="A56" s="1148" t="s">
        <v>33</v>
      </c>
      <c r="B56" s="94">
        <v>1</v>
      </c>
      <c r="C56" s="66">
        <v>0</v>
      </c>
      <c r="D56" s="95">
        <v>10</v>
      </c>
      <c r="E56" s="66">
        <f aca="true" t="shared" si="21" ref="E56:E67">SUM(F56:G56)</f>
        <v>343</v>
      </c>
      <c r="F56" s="66">
        <f aca="true" t="shared" si="22" ref="F56:F67">SUM(I56+L56+O56)</f>
        <v>178</v>
      </c>
      <c r="G56" s="66">
        <f aca="true" t="shared" si="23" ref="G56:G67">SUM(J56+M56+P56)</f>
        <v>165</v>
      </c>
      <c r="H56" s="66">
        <f aca="true" t="shared" si="24" ref="H56:H67">SUM(I56:J56)</f>
        <v>117</v>
      </c>
      <c r="I56" s="66">
        <v>67</v>
      </c>
      <c r="J56" s="66">
        <v>50</v>
      </c>
      <c r="K56" s="66">
        <f aca="true" t="shared" si="25" ref="K56:K67">SUM(L56:M56)</f>
        <v>123</v>
      </c>
      <c r="L56" s="66">
        <v>56</v>
      </c>
      <c r="M56" s="66">
        <v>67</v>
      </c>
      <c r="N56" s="66">
        <f aca="true" t="shared" si="26" ref="N56:N67">SUM(O56:P56)</f>
        <v>103</v>
      </c>
      <c r="O56" s="66">
        <v>55</v>
      </c>
      <c r="P56" s="66">
        <v>48</v>
      </c>
      <c r="Q56" s="96">
        <v>18</v>
      </c>
    </row>
    <row r="57" spans="1:17" ht="13.5" customHeight="1">
      <c r="A57" s="1148" t="s">
        <v>34</v>
      </c>
      <c r="B57" s="94">
        <v>1</v>
      </c>
      <c r="C57" s="66">
        <v>0</v>
      </c>
      <c r="D57" s="95">
        <v>20</v>
      </c>
      <c r="E57" s="66">
        <f t="shared" si="21"/>
        <v>772</v>
      </c>
      <c r="F57" s="66">
        <f t="shared" si="22"/>
        <v>374</v>
      </c>
      <c r="G57" s="66">
        <f t="shared" si="23"/>
        <v>398</v>
      </c>
      <c r="H57" s="66">
        <f t="shared" si="24"/>
        <v>283</v>
      </c>
      <c r="I57" s="66">
        <v>143</v>
      </c>
      <c r="J57" s="66">
        <v>140</v>
      </c>
      <c r="K57" s="66">
        <f t="shared" si="25"/>
        <v>234</v>
      </c>
      <c r="L57" s="66">
        <v>108</v>
      </c>
      <c r="M57" s="66">
        <v>126</v>
      </c>
      <c r="N57" s="66">
        <f t="shared" si="26"/>
        <v>255</v>
      </c>
      <c r="O57" s="66">
        <v>123</v>
      </c>
      <c r="P57" s="66">
        <v>132</v>
      </c>
      <c r="Q57" s="96">
        <v>34</v>
      </c>
    </row>
    <row r="58" spans="1:17" ht="13.5" customHeight="1">
      <c r="A58" s="1148" t="s">
        <v>36</v>
      </c>
      <c r="B58" s="94">
        <v>1</v>
      </c>
      <c r="C58" s="66">
        <v>0</v>
      </c>
      <c r="D58" s="95">
        <v>12</v>
      </c>
      <c r="E58" s="66">
        <f t="shared" si="21"/>
        <v>474</v>
      </c>
      <c r="F58" s="66">
        <f t="shared" si="22"/>
        <v>244</v>
      </c>
      <c r="G58" s="66">
        <f t="shared" si="23"/>
        <v>230</v>
      </c>
      <c r="H58" s="66">
        <f t="shared" si="24"/>
        <v>175</v>
      </c>
      <c r="I58" s="66">
        <v>103</v>
      </c>
      <c r="J58" s="66">
        <v>72</v>
      </c>
      <c r="K58" s="66">
        <f t="shared" si="25"/>
        <v>147</v>
      </c>
      <c r="L58" s="66">
        <v>75</v>
      </c>
      <c r="M58" s="66">
        <v>72</v>
      </c>
      <c r="N58" s="66">
        <f t="shared" si="26"/>
        <v>152</v>
      </c>
      <c r="O58" s="66">
        <v>66</v>
      </c>
      <c r="P58" s="66">
        <v>86</v>
      </c>
      <c r="Q58" s="96">
        <v>21</v>
      </c>
    </row>
    <row r="59" spans="1:17" ht="13.5" customHeight="1">
      <c r="A59" s="1148" t="s">
        <v>38</v>
      </c>
      <c r="B59" s="94">
        <v>1</v>
      </c>
      <c r="C59" s="66">
        <v>0</v>
      </c>
      <c r="D59" s="95">
        <v>10</v>
      </c>
      <c r="E59" s="66">
        <f t="shared" si="21"/>
        <v>365</v>
      </c>
      <c r="F59" s="66">
        <f t="shared" si="22"/>
        <v>194</v>
      </c>
      <c r="G59" s="66">
        <f t="shared" si="23"/>
        <v>171</v>
      </c>
      <c r="H59" s="66">
        <f t="shared" si="24"/>
        <v>123</v>
      </c>
      <c r="I59" s="66">
        <v>56</v>
      </c>
      <c r="J59" s="66">
        <v>67</v>
      </c>
      <c r="K59" s="66">
        <f t="shared" si="25"/>
        <v>113</v>
      </c>
      <c r="L59" s="66">
        <v>66</v>
      </c>
      <c r="M59" s="66">
        <v>47</v>
      </c>
      <c r="N59" s="66">
        <f t="shared" si="26"/>
        <v>129</v>
      </c>
      <c r="O59" s="66">
        <v>72</v>
      </c>
      <c r="P59" s="66">
        <v>57</v>
      </c>
      <c r="Q59" s="96">
        <v>18</v>
      </c>
    </row>
    <row r="60" spans="1:17" ht="13.5" customHeight="1">
      <c r="A60" s="1148" t="s">
        <v>40</v>
      </c>
      <c r="B60" s="94">
        <v>1</v>
      </c>
      <c r="C60" s="66">
        <v>0</v>
      </c>
      <c r="D60" s="95">
        <v>9</v>
      </c>
      <c r="E60" s="66">
        <f t="shared" si="21"/>
        <v>296</v>
      </c>
      <c r="F60" s="66">
        <f t="shared" si="22"/>
        <v>145</v>
      </c>
      <c r="G60" s="66">
        <f t="shared" si="23"/>
        <v>151</v>
      </c>
      <c r="H60" s="66">
        <f t="shared" si="24"/>
        <v>119</v>
      </c>
      <c r="I60" s="66">
        <v>61</v>
      </c>
      <c r="J60" s="66">
        <v>58</v>
      </c>
      <c r="K60" s="66">
        <f t="shared" si="25"/>
        <v>86</v>
      </c>
      <c r="L60" s="66">
        <v>40</v>
      </c>
      <c r="M60" s="66">
        <v>46</v>
      </c>
      <c r="N60" s="66">
        <f t="shared" si="26"/>
        <v>91</v>
      </c>
      <c r="O60" s="66">
        <v>44</v>
      </c>
      <c r="P60" s="66">
        <v>47</v>
      </c>
      <c r="Q60" s="96">
        <v>17</v>
      </c>
    </row>
    <row r="61" spans="1:17" ht="13.5" customHeight="1">
      <c r="A61" s="1148" t="s">
        <v>42</v>
      </c>
      <c r="B61" s="94">
        <v>1</v>
      </c>
      <c r="C61" s="66">
        <v>0</v>
      </c>
      <c r="D61" s="95">
        <v>9</v>
      </c>
      <c r="E61" s="66">
        <f t="shared" si="21"/>
        <v>312</v>
      </c>
      <c r="F61" s="66">
        <f t="shared" si="22"/>
        <v>165</v>
      </c>
      <c r="G61" s="66">
        <f t="shared" si="23"/>
        <v>147</v>
      </c>
      <c r="H61" s="66">
        <f t="shared" si="24"/>
        <v>116</v>
      </c>
      <c r="I61" s="66">
        <v>59</v>
      </c>
      <c r="J61" s="66">
        <v>57</v>
      </c>
      <c r="K61" s="66">
        <f t="shared" si="25"/>
        <v>98</v>
      </c>
      <c r="L61" s="66">
        <v>56</v>
      </c>
      <c r="M61" s="66">
        <v>42</v>
      </c>
      <c r="N61" s="66">
        <f t="shared" si="26"/>
        <v>98</v>
      </c>
      <c r="O61" s="66">
        <v>50</v>
      </c>
      <c r="P61" s="66">
        <v>48</v>
      </c>
      <c r="Q61" s="96">
        <v>21</v>
      </c>
    </row>
    <row r="62" spans="1:17" ht="13.5" customHeight="1">
      <c r="A62" s="1148" t="s">
        <v>44</v>
      </c>
      <c r="B62" s="94">
        <v>1</v>
      </c>
      <c r="C62" s="66">
        <v>0</v>
      </c>
      <c r="D62" s="95">
        <v>7</v>
      </c>
      <c r="E62" s="66">
        <f t="shared" si="21"/>
        <v>207</v>
      </c>
      <c r="F62" s="66">
        <f t="shared" si="22"/>
        <v>116</v>
      </c>
      <c r="G62" s="66">
        <f t="shared" si="23"/>
        <v>91</v>
      </c>
      <c r="H62" s="66">
        <f t="shared" si="24"/>
        <v>77</v>
      </c>
      <c r="I62" s="66">
        <v>49</v>
      </c>
      <c r="J62" s="66">
        <v>28</v>
      </c>
      <c r="K62" s="66">
        <f t="shared" si="25"/>
        <v>60</v>
      </c>
      <c r="L62" s="66">
        <v>32</v>
      </c>
      <c r="M62" s="66">
        <v>28</v>
      </c>
      <c r="N62" s="66">
        <f t="shared" si="26"/>
        <v>70</v>
      </c>
      <c r="O62" s="66">
        <v>35</v>
      </c>
      <c r="P62" s="66">
        <v>35</v>
      </c>
      <c r="Q62" s="96">
        <v>14</v>
      </c>
    </row>
    <row r="63" spans="1:17" ht="13.5" customHeight="1">
      <c r="A63" s="1148" t="s">
        <v>46</v>
      </c>
      <c r="B63" s="94">
        <v>6</v>
      </c>
      <c r="C63" s="66">
        <v>0</v>
      </c>
      <c r="D63" s="95">
        <v>25</v>
      </c>
      <c r="E63" s="66">
        <f t="shared" si="21"/>
        <v>673</v>
      </c>
      <c r="F63" s="66">
        <f t="shared" si="22"/>
        <v>326</v>
      </c>
      <c r="G63" s="66">
        <f t="shared" si="23"/>
        <v>347</v>
      </c>
      <c r="H63" s="66">
        <f t="shared" si="24"/>
        <v>248</v>
      </c>
      <c r="I63" s="66">
        <v>116</v>
      </c>
      <c r="J63" s="66">
        <v>132</v>
      </c>
      <c r="K63" s="66">
        <f t="shared" si="25"/>
        <v>206</v>
      </c>
      <c r="L63" s="66">
        <v>97</v>
      </c>
      <c r="M63" s="66">
        <v>109</v>
      </c>
      <c r="N63" s="66">
        <f t="shared" si="26"/>
        <v>219</v>
      </c>
      <c r="O63" s="66">
        <v>113</v>
      </c>
      <c r="P63" s="66">
        <v>106</v>
      </c>
      <c r="Q63" s="96">
        <v>59</v>
      </c>
    </row>
    <row r="64" spans="1:17" ht="13.5" customHeight="1">
      <c r="A64" s="1148" t="s">
        <v>48</v>
      </c>
      <c r="B64" s="94">
        <v>3</v>
      </c>
      <c r="C64" s="66">
        <v>0</v>
      </c>
      <c r="D64" s="95">
        <v>22</v>
      </c>
      <c r="E64" s="66">
        <f t="shared" si="21"/>
        <v>741</v>
      </c>
      <c r="F64" s="66">
        <f t="shared" si="22"/>
        <v>373</v>
      </c>
      <c r="G64" s="66">
        <f t="shared" si="23"/>
        <v>368</v>
      </c>
      <c r="H64" s="66">
        <f t="shared" si="24"/>
        <v>242</v>
      </c>
      <c r="I64" s="66">
        <v>131</v>
      </c>
      <c r="J64" s="66">
        <v>111</v>
      </c>
      <c r="K64" s="66">
        <f t="shared" si="25"/>
        <v>218</v>
      </c>
      <c r="L64" s="66">
        <v>102</v>
      </c>
      <c r="M64" s="66">
        <v>116</v>
      </c>
      <c r="N64" s="66">
        <f t="shared" si="26"/>
        <v>281</v>
      </c>
      <c r="O64" s="66">
        <v>140</v>
      </c>
      <c r="P64" s="66">
        <v>141</v>
      </c>
      <c r="Q64" s="96">
        <v>43</v>
      </c>
    </row>
    <row r="65" spans="1:17" ht="13.5" customHeight="1">
      <c r="A65" s="1148" t="s">
        <v>50</v>
      </c>
      <c r="B65" s="94">
        <v>1</v>
      </c>
      <c r="C65" s="66">
        <v>0</v>
      </c>
      <c r="D65" s="95">
        <v>10</v>
      </c>
      <c r="E65" s="66">
        <f t="shared" si="21"/>
        <v>338</v>
      </c>
      <c r="F65" s="66">
        <f t="shared" si="22"/>
        <v>162</v>
      </c>
      <c r="G65" s="66">
        <f t="shared" si="23"/>
        <v>176</v>
      </c>
      <c r="H65" s="66">
        <f t="shared" si="24"/>
        <v>113</v>
      </c>
      <c r="I65" s="66">
        <v>53</v>
      </c>
      <c r="J65" s="66">
        <v>60</v>
      </c>
      <c r="K65" s="66">
        <f t="shared" si="25"/>
        <v>109</v>
      </c>
      <c r="L65" s="66">
        <v>56</v>
      </c>
      <c r="M65" s="66">
        <v>53</v>
      </c>
      <c r="N65" s="66">
        <f t="shared" si="26"/>
        <v>116</v>
      </c>
      <c r="O65" s="66">
        <v>53</v>
      </c>
      <c r="P65" s="66">
        <v>63</v>
      </c>
      <c r="Q65" s="96">
        <v>19</v>
      </c>
    </row>
    <row r="66" spans="1:17" ht="13.5" customHeight="1">
      <c r="A66" s="1148" t="s">
        <v>52</v>
      </c>
      <c r="B66" s="94">
        <v>1</v>
      </c>
      <c r="C66" s="66">
        <v>0</v>
      </c>
      <c r="D66" s="95">
        <v>8</v>
      </c>
      <c r="E66" s="66">
        <f t="shared" si="21"/>
        <v>262</v>
      </c>
      <c r="F66" s="66">
        <f t="shared" si="22"/>
        <v>140</v>
      </c>
      <c r="G66" s="66">
        <f t="shared" si="23"/>
        <v>122</v>
      </c>
      <c r="H66" s="66">
        <f t="shared" si="24"/>
        <v>100</v>
      </c>
      <c r="I66" s="66">
        <v>60</v>
      </c>
      <c r="J66" s="66">
        <v>40</v>
      </c>
      <c r="K66" s="66">
        <f t="shared" si="25"/>
        <v>81</v>
      </c>
      <c r="L66" s="66">
        <v>38</v>
      </c>
      <c r="M66" s="66">
        <v>43</v>
      </c>
      <c r="N66" s="66">
        <f t="shared" si="26"/>
        <v>81</v>
      </c>
      <c r="O66" s="66">
        <v>42</v>
      </c>
      <c r="P66" s="66">
        <v>39</v>
      </c>
      <c r="Q66" s="96">
        <v>16</v>
      </c>
    </row>
    <row r="67" spans="1:17" ht="13.5" customHeight="1">
      <c r="A67" s="1153" t="s">
        <v>54</v>
      </c>
      <c r="B67" s="101">
        <v>1</v>
      </c>
      <c r="C67" s="102">
        <v>0</v>
      </c>
      <c r="D67" s="103">
        <v>9</v>
      </c>
      <c r="E67" s="102">
        <f t="shared" si="21"/>
        <v>282</v>
      </c>
      <c r="F67" s="102">
        <f t="shared" si="22"/>
        <v>137</v>
      </c>
      <c r="G67" s="102">
        <f t="shared" si="23"/>
        <v>145</v>
      </c>
      <c r="H67" s="102">
        <f t="shared" si="24"/>
        <v>79</v>
      </c>
      <c r="I67" s="102">
        <v>37</v>
      </c>
      <c r="J67" s="102">
        <v>42</v>
      </c>
      <c r="K67" s="102">
        <f t="shared" si="25"/>
        <v>94</v>
      </c>
      <c r="L67" s="102">
        <v>48</v>
      </c>
      <c r="M67" s="102">
        <v>46</v>
      </c>
      <c r="N67" s="102">
        <f t="shared" si="26"/>
        <v>109</v>
      </c>
      <c r="O67" s="102">
        <v>52</v>
      </c>
      <c r="P67" s="102">
        <v>57</v>
      </c>
      <c r="Q67" s="562">
        <v>17</v>
      </c>
    </row>
    <row r="68" ht="12" customHeight="1">
      <c r="A68" s="1135" t="s">
        <v>1038</v>
      </c>
    </row>
    <row r="69" ht="12" customHeight="1">
      <c r="A69" s="1012"/>
    </row>
  </sheetData>
  <mergeCells count="10">
    <mergeCell ref="E4:G4"/>
    <mergeCell ref="E3:P3"/>
    <mergeCell ref="H4:J4"/>
    <mergeCell ref="K4:M4"/>
    <mergeCell ref="N4:P4"/>
    <mergeCell ref="D3:D5"/>
    <mergeCell ref="A3:A5"/>
    <mergeCell ref="B3:C3"/>
    <mergeCell ref="B4:B5"/>
    <mergeCell ref="C4:C5"/>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8"/>
  <sheetViews>
    <sheetView workbookViewId="0" topLeftCell="A1">
      <selection activeCell="A1" sqref="A1"/>
    </sheetView>
  </sheetViews>
  <sheetFormatPr defaultColWidth="9.00390625" defaultRowHeight="13.5"/>
  <cols>
    <col min="1" max="1" width="2.625" style="17" customWidth="1"/>
    <col min="2" max="3" width="10.625" style="17" customWidth="1"/>
    <col min="4" max="5" width="9.00390625" style="17" customWidth="1"/>
    <col min="6" max="6" width="10.125" style="17" customWidth="1"/>
    <col min="7" max="8" width="9.00390625" style="17" customWidth="1"/>
    <col min="9" max="9" width="10.125" style="17" customWidth="1"/>
    <col min="10" max="16384" width="9.00390625" style="17" customWidth="1"/>
  </cols>
  <sheetData>
    <row r="1" spans="2:8" ht="14.25">
      <c r="B1" s="18" t="s">
        <v>1054</v>
      </c>
      <c r="F1" s="1155"/>
      <c r="G1" s="1155"/>
      <c r="H1" s="1155"/>
    </row>
    <row r="2" ht="12">
      <c r="C2" s="20"/>
    </row>
    <row r="3" spans="2:11" ht="12.75" thickBot="1">
      <c r="B3" s="20" t="s">
        <v>1047</v>
      </c>
      <c r="C3" s="20"/>
      <c r="K3" s="17" t="s">
        <v>1048</v>
      </c>
    </row>
    <row r="4" spans="2:11" ht="20.25" customHeight="1" thickTop="1">
      <c r="B4" s="1367" t="s">
        <v>1040</v>
      </c>
      <c r="C4" s="1703" t="s">
        <v>1041</v>
      </c>
      <c r="D4" s="1703"/>
      <c r="E4" s="1703"/>
      <c r="F4" s="1704" t="s">
        <v>1049</v>
      </c>
      <c r="G4" s="1704"/>
      <c r="H4" s="1704"/>
      <c r="I4" s="1704" t="s">
        <v>1050</v>
      </c>
      <c r="J4" s="1704"/>
      <c r="K4" s="1704"/>
    </row>
    <row r="5" spans="2:11" ht="22.5" customHeight="1">
      <c r="B5" s="1702"/>
      <c r="C5" s="1157" t="s">
        <v>1051</v>
      </c>
      <c r="D5" s="1157">
        <v>54</v>
      </c>
      <c r="E5" s="1157">
        <v>55</v>
      </c>
      <c r="F5" s="1157">
        <v>53</v>
      </c>
      <c r="G5" s="1157">
        <v>54</v>
      </c>
      <c r="H5" s="1157">
        <v>55</v>
      </c>
      <c r="I5" s="1157">
        <v>53</v>
      </c>
      <c r="J5" s="1157">
        <v>54</v>
      </c>
      <c r="K5" s="1157">
        <v>55</v>
      </c>
    </row>
    <row r="6" spans="2:11" ht="9" customHeight="1">
      <c r="B6" s="401"/>
      <c r="C6" s="1158"/>
      <c r="D6" s="1159"/>
      <c r="E6" s="1159"/>
      <c r="F6" s="1159"/>
      <c r="G6" s="1159"/>
      <c r="H6" s="1159"/>
      <c r="I6" s="1159"/>
      <c r="J6" s="1159"/>
      <c r="K6" s="1160"/>
    </row>
    <row r="7" spans="2:11" s="1161" customFormat="1" ht="28.5" customHeight="1">
      <c r="B7" s="160" t="s">
        <v>6</v>
      </c>
      <c r="C7" s="38">
        <f>SUM(C9:C17)</f>
        <v>282359</v>
      </c>
      <c r="D7" s="39">
        <f>SUM(D9:D17)</f>
        <v>292386</v>
      </c>
      <c r="E7" s="39">
        <f>SUM(E9:E17)</f>
        <v>292773</v>
      </c>
      <c r="F7" s="39">
        <f aca="true" t="shared" si="0" ref="F7:K7">SUM(F9:F16)</f>
        <v>147660</v>
      </c>
      <c r="G7" s="39">
        <f t="shared" si="0"/>
        <v>152238</v>
      </c>
      <c r="H7" s="39">
        <f t="shared" si="0"/>
        <v>148576</v>
      </c>
      <c r="I7" s="39">
        <f t="shared" si="0"/>
        <v>134699</v>
      </c>
      <c r="J7" s="39">
        <f t="shared" si="0"/>
        <v>140148</v>
      </c>
      <c r="K7" s="411">
        <f t="shared" si="0"/>
        <v>144197</v>
      </c>
    </row>
    <row r="8" spans="2:11" ht="9" customHeight="1">
      <c r="B8" s="164"/>
      <c r="C8" s="415"/>
      <c r="D8" s="416"/>
      <c r="E8" s="416"/>
      <c r="F8" s="416"/>
      <c r="G8" s="416"/>
      <c r="H8" s="416"/>
      <c r="I8" s="416"/>
      <c r="J8" s="416"/>
      <c r="K8" s="1162"/>
    </row>
    <row r="9" spans="2:11" ht="19.5" customHeight="1">
      <c r="B9" s="165" t="s">
        <v>1042</v>
      </c>
      <c r="C9" s="408">
        <v>14730</v>
      </c>
      <c r="D9" s="42">
        <v>12754</v>
      </c>
      <c r="E9" s="42">
        <v>12621</v>
      </c>
      <c r="F9" s="42">
        <v>7923</v>
      </c>
      <c r="G9" s="42">
        <v>7063</v>
      </c>
      <c r="H9" s="42">
        <v>6559</v>
      </c>
      <c r="I9" s="42">
        <v>6807</v>
      </c>
      <c r="J9" s="42">
        <v>5691</v>
      </c>
      <c r="K9" s="883">
        <v>6062</v>
      </c>
    </row>
    <row r="10" spans="2:11" ht="19.5" customHeight="1">
      <c r="B10" s="165" t="s">
        <v>1043</v>
      </c>
      <c r="C10" s="408">
        <v>80588</v>
      </c>
      <c r="D10" s="42">
        <v>85397</v>
      </c>
      <c r="E10" s="42">
        <v>84373</v>
      </c>
      <c r="F10" s="42">
        <v>38390</v>
      </c>
      <c r="G10" s="42">
        <v>43191</v>
      </c>
      <c r="H10" s="42">
        <v>40749</v>
      </c>
      <c r="I10" s="42">
        <v>42198</v>
      </c>
      <c r="J10" s="42">
        <v>42206</v>
      </c>
      <c r="K10" s="883">
        <v>43624</v>
      </c>
    </row>
    <row r="11" spans="2:11" ht="19.5" customHeight="1">
      <c r="B11" s="165" t="s">
        <v>1044</v>
      </c>
      <c r="C11" s="408">
        <v>17257</v>
      </c>
      <c r="D11" s="42">
        <v>23106</v>
      </c>
      <c r="E11" s="42">
        <v>25024</v>
      </c>
      <c r="F11" s="42">
        <v>5657</v>
      </c>
      <c r="G11" s="42">
        <v>7445</v>
      </c>
      <c r="H11" s="42">
        <v>8653</v>
      </c>
      <c r="I11" s="42">
        <v>11600</v>
      </c>
      <c r="J11" s="42">
        <v>15661</v>
      </c>
      <c r="K11" s="883">
        <v>16371</v>
      </c>
    </row>
    <row r="12" spans="2:11" ht="19.5" customHeight="1">
      <c r="B12" s="165" t="s">
        <v>1045</v>
      </c>
      <c r="C12" s="408">
        <v>13776</v>
      </c>
      <c r="D12" s="42">
        <v>11047</v>
      </c>
      <c r="E12" s="42">
        <v>11656</v>
      </c>
      <c r="F12" s="42">
        <v>8330</v>
      </c>
      <c r="G12" s="42">
        <v>6086</v>
      </c>
      <c r="H12" s="42">
        <v>6378</v>
      </c>
      <c r="I12" s="42">
        <v>5446</v>
      </c>
      <c r="J12" s="42">
        <v>4961</v>
      </c>
      <c r="K12" s="883">
        <v>5278</v>
      </c>
    </row>
    <row r="13" spans="2:11" ht="19.5" customHeight="1">
      <c r="B13" s="165"/>
      <c r="C13" s="30"/>
      <c r="D13" s="20"/>
      <c r="E13" s="20"/>
      <c r="F13" s="42"/>
      <c r="G13" s="42"/>
      <c r="H13" s="42"/>
      <c r="I13" s="42"/>
      <c r="J13" s="42"/>
      <c r="K13" s="883"/>
    </row>
    <row r="14" spans="2:11" ht="19.5" customHeight="1">
      <c r="B14" s="165" t="s">
        <v>1046</v>
      </c>
      <c r="C14" s="30">
        <v>111400</v>
      </c>
      <c r="D14" s="20">
        <v>112574</v>
      </c>
      <c r="E14" s="20">
        <v>114592</v>
      </c>
      <c r="F14" s="42">
        <v>65460</v>
      </c>
      <c r="G14" s="42">
        <v>66177</v>
      </c>
      <c r="H14" s="42">
        <v>65423</v>
      </c>
      <c r="I14" s="42">
        <v>45940</v>
      </c>
      <c r="J14" s="42">
        <v>46397</v>
      </c>
      <c r="K14" s="883">
        <v>49169</v>
      </c>
    </row>
    <row r="15" spans="2:11" ht="19.5" customHeight="1">
      <c r="B15" s="165" t="s">
        <v>1052</v>
      </c>
      <c r="C15" s="408">
        <v>25735</v>
      </c>
      <c r="D15" s="42">
        <v>27083</v>
      </c>
      <c r="E15" s="42">
        <v>25426</v>
      </c>
      <c r="F15" s="42">
        <v>12382</v>
      </c>
      <c r="G15" s="42">
        <v>11445</v>
      </c>
      <c r="H15" s="42">
        <v>10621</v>
      </c>
      <c r="I15" s="42">
        <v>13353</v>
      </c>
      <c r="J15" s="42">
        <v>15638</v>
      </c>
      <c r="K15" s="883">
        <v>14805</v>
      </c>
    </row>
    <row r="16" spans="2:11" ht="19.5" customHeight="1">
      <c r="B16" s="165" t="s">
        <v>744</v>
      </c>
      <c r="C16" s="408">
        <v>18873</v>
      </c>
      <c r="D16" s="42">
        <v>20425</v>
      </c>
      <c r="E16" s="42">
        <v>19081</v>
      </c>
      <c r="F16" s="42">
        <v>9518</v>
      </c>
      <c r="G16" s="42">
        <v>10831</v>
      </c>
      <c r="H16" s="42">
        <v>10193</v>
      </c>
      <c r="I16" s="42">
        <v>9355</v>
      </c>
      <c r="J16" s="42">
        <v>9594</v>
      </c>
      <c r="K16" s="883">
        <v>8888</v>
      </c>
    </row>
    <row r="17" spans="2:11" ht="10.5" customHeight="1">
      <c r="B17" s="150"/>
      <c r="C17" s="419"/>
      <c r="D17" s="45"/>
      <c r="E17" s="45"/>
      <c r="F17" s="45"/>
      <c r="G17" s="45"/>
      <c r="H17" s="45"/>
      <c r="I17" s="1081"/>
      <c r="J17" s="1081"/>
      <c r="K17" s="48"/>
    </row>
    <row r="18" spans="2:8" ht="19.5" customHeight="1">
      <c r="B18" s="17" t="s">
        <v>1053</v>
      </c>
      <c r="H18" s="1163"/>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36.xml><?xml version="1.0" encoding="utf-8"?>
<worksheet xmlns="http://schemas.openxmlformats.org/spreadsheetml/2006/main" xmlns:r="http://schemas.openxmlformats.org/officeDocument/2006/relationships">
  <dimension ref="A2:AF50"/>
  <sheetViews>
    <sheetView workbookViewId="0" topLeftCell="A1">
      <selection activeCell="A1" sqref="A1"/>
    </sheetView>
  </sheetViews>
  <sheetFormatPr defaultColWidth="9.00390625" defaultRowHeight="13.5"/>
  <cols>
    <col min="1" max="1" width="9.00390625" style="1161" customWidth="1"/>
    <col min="2" max="12" width="6.625" style="1161" customWidth="1"/>
    <col min="13" max="13" width="8.625" style="1161" customWidth="1"/>
    <col min="14" max="14" width="7.625" style="1161" customWidth="1"/>
    <col min="15" max="16" width="6.625" style="1161" customWidth="1"/>
    <col min="17" max="17" width="4.625" style="1161" bestFit="1" customWidth="1"/>
    <col min="18" max="18" width="6.00390625" style="1161" bestFit="1" customWidth="1"/>
    <col min="19" max="22" width="6.625" style="1161" customWidth="1"/>
    <col min="23" max="23" width="7.625" style="1161" customWidth="1"/>
    <col min="24" max="25" width="10.75390625" style="1161" bestFit="1" customWidth="1"/>
    <col min="26" max="27" width="9.00390625" style="1161" bestFit="1" customWidth="1"/>
    <col min="28" max="28" width="6.50390625" style="1161" customWidth="1"/>
    <col min="29" max="29" width="8.00390625" style="1161" customWidth="1"/>
    <col min="30" max="30" width="7.50390625" style="1161" customWidth="1"/>
    <col min="31" max="31" width="8.875" style="1161" customWidth="1"/>
    <col min="32" max="32" width="9.00390625" style="1161" customWidth="1"/>
    <col min="33" max="16384" width="6.625" style="1161" customWidth="1"/>
  </cols>
  <sheetData>
    <row r="2" spans="1:30" ht="15.75" customHeight="1">
      <c r="A2" s="18" t="s">
        <v>395</v>
      </c>
      <c r="B2" s="18"/>
      <c r="C2" s="18"/>
      <c r="D2" s="18"/>
      <c r="E2" s="18"/>
      <c r="F2" s="18"/>
      <c r="G2" s="18"/>
      <c r="H2" s="1164"/>
      <c r="I2" s="1164"/>
      <c r="J2" s="1164"/>
      <c r="K2" s="1164"/>
      <c r="L2" s="1164"/>
      <c r="AC2" s="1708" t="s">
        <v>364</v>
      </c>
      <c r="AD2" s="1165" t="s">
        <v>365</v>
      </c>
    </row>
    <row r="3" spans="1:32" ht="15.75" customHeight="1" thickBot="1">
      <c r="A3" s="17" t="s">
        <v>366</v>
      </c>
      <c r="AC3" s="1709"/>
      <c r="AD3" s="1712" t="s">
        <v>367</v>
      </c>
      <c r="AE3" s="1712"/>
      <c r="AF3" s="1712"/>
    </row>
    <row r="4" spans="1:32" s="17" customFormat="1" ht="18" customHeight="1" thickTop="1">
      <c r="A4" s="1457" t="s">
        <v>368</v>
      </c>
      <c r="B4" s="1703" t="s">
        <v>369</v>
      </c>
      <c r="C4" s="1703"/>
      <c r="D4" s="1703"/>
      <c r="E4" s="1703"/>
      <c r="F4" s="1703"/>
      <c r="G4" s="1703"/>
      <c r="H4" s="1703"/>
      <c r="I4" s="1703" t="s">
        <v>370</v>
      </c>
      <c r="J4" s="1703"/>
      <c r="K4" s="1703"/>
      <c r="L4" s="1703"/>
      <c r="M4" s="1703" t="s">
        <v>371</v>
      </c>
      <c r="N4" s="1703"/>
      <c r="O4" s="1374" t="s">
        <v>372</v>
      </c>
      <c r="P4" s="1719" t="s">
        <v>373</v>
      </c>
      <c r="Q4" s="1722" t="s">
        <v>374</v>
      </c>
      <c r="R4" s="1722"/>
      <c r="S4" s="1703" t="s">
        <v>375</v>
      </c>
      <c r="T4" s="1703"/>
      <c r="U4" s="1703"/>
      <c r="V4" s="1703"/>
      <c r="W4" s="1719" t="s">
        <v>376</v>
      </c>
      <c r="X4" s="1371" t="s">
        <v>377</v>
      </c>
      <c r="Y4" s="1372"/>
      <c r="Z4" s="1372"/>
      <c r="AA4" s="1372"/>
      <c r="AB4" s="1710"/>
      <c r="AC4" s="1710"/>
      <c r="AD4" s="1710"/>
      <c r="AE4" s="1710"/>
      <c r="AF4" s="1711"/>
    </row>
    <row r="5" spans="1:32" s="17" customFormat="1" ht="18" customHeight="1">
      <c r="A5" s="1717"/>
      <c r="B5" s="1713" t="s">
        <v>6</v>
      </c>
      <c r="C5" s="1713" t="s">
        <v>345</v>
      </c>
      <c r="D5" s="1713" t="s">
        <v>378</v>
      </c>
      <c r="E5" s="1713" t="s">
        <v>346</v>
      </c>
      <c r="F5" s="1713" t="s">
        <v>347</v>
      </c>
      <c r="G5" s="1713" t="s">
        <v>379</v>
      </c>
      <c r="H5" s="1713" t="s">
        <v>744</v>
      </c>
      <c r="I5" s="1713" t="s">
        <v>6</v>
      </c>
      <c r="J5" s="1713" t="s">
        <v>380</v>
      </c>
      <c r="K5" s="1713" t="s">
        <v>381</v>
      </c>
      <c r="L5" s="1713" t="s">
        <v>382</v>
      </c>
      <c r="M5" s="1713" t="s">
        <v>345</v>
      </c>
      <c r="N5" s="1713" t="s">
        <v>378</v>
      </c>
      <c r="O5" s="1375"/>
      <c r="P5" s="1720"/>
      <c r="Q5" s="1713" t="s">
        <v>383</v>
      </c>
      <c r="R5" s="1713" t="s">
        <v>384</v>
      </c>
      <c r="S5" s="1713" t="s">
        <v>151</v>
      </c>
      <c r="T5" s="1713" t="s">
        <v>348</v>
      </c>
      <c r="U5" s="1713" t="s">
        <v>349</v>
      </c>
      <c r="V5" s="1713" t="s">
        <v>385</v>
      </c>
      <c r="W5" s="1720"/>
      <c r="X5" s="1713" t="s">
        <v>386</v>
      </c>
      <c r="Y5" s="1705" t="s">
        <v>350</v>
      </c>
      <c r="Z5" s="1706"/>
      <c r="AA5" s="1707"/>
      <c r="AB5" s="1715" t="s">
        <v>387</v>
      </c>
      <c r="AC5" s="1715" t="s">
        <v>388</v>
      </c>
      <c r="AD5" s="1715" t="s">
        <v>389</v>
      </c>
      <c r="AE5" s="1715" t="s">
        <v>390</v>
      </c>
      <c r="AF5" s="1713" t="s">
        <v>159</v>
      </c>
    </row>
    <row r="6" spans="1:32" s="17" customFormat="1" ht="18" customHeight="1">
      <c r="A6" s="1718"/>
      <c r="B6" s="1714"/>
      <c r="C6" s="1714"/>
      <c r="D6" s="1714"/>
      <c r="E6" s="1714"/>
      <c r="F6" s="1714"/>
      <c r="G6" s="1714"/>
      <c r="H6" s="1714"/>
      <c r="I6" s="1714"/>
      <c r="J6" s="1714"/>
      <c r="K6" s="1714"/>
      <c r="L6" s="1714"/>
      <c r="M6" s="1714"/>
      <c r="N6" s="1714"/>
      <c r="O6" s="1376"/>
      <c r="P6" s="1721"/>
      <c r="Q6" s="1714"/>
      <c r="R6" s="1714"/>
      <c r="S6" s="1714"/>
      <c r="T6" s="1714"/>
      <c r="U6" s="1714"/>
      <c r="V6" s="1714"/>
      <c r="W6" s="1721"/>
      <c r="X6" s="1714"/>
      <c r="Y6" s="1166" t="s">
        <v>166</v>
      </c>
      <c r="Z6" s="1156" t="s">
        <v>391</v>
      </c>
      <c r="AA6" s="1166" t="s">
        <v>392</v>
      </c>
      <c r="AB6" s="1716"/>
      <c r="AC6" s="1716"/>
      <c r="AD6" s="1716"/>
      <c r="AE6" s="1716"/>
      <c r="AF6" s="1714"/>
    </row>
    <row r="7" spans="1:32" s="17" customFormat="1" ht="15.75" customHeight="1">
      <c r="A7" s="1167"/>
      <c r="B7" s="623"/>
      <c r="C7" s="623"/>
      <c r="D7" s="623"/>
      <c r="E7" s="623"/>
      <c r="F7" s="623"/>
      <c r="G7" s="623"/>
      <c r="H7" s="623"/>
      <c r="I7" s="623"/>
      <c r="J7" s="623"/>
      <c r="K7" s="623"/>
      <c r="L7" s="623"/>
      <c r="M7" s="623"/>
      <c r="N7" s="623"/>
      <c r="O7" s="1168"/>
      <c r="P7" s="1168"/>
      <c r="Q7" s="623"/>
      <c r="R7" s="623"/>
      <c r="S7" s="623"/>
      <c r="T7" s="623"/>
      <c r="U7" s="623"/>
      <c r="V7" s="623"/>
      <c r="W7" s="1168"/>
      <c r="X7" s="1169"/>
      <c r="Y7" s="1169"/>
      <c r="Z7" s="1169"/>
      <c r="AA7" s="1169"/>
      <c r="AB7" s="623"/>
      <c r="AC7" s="623"/>
      <c r="AD7" s="623"/>
      <c r="AE7" s="623"/>
      <c r="AF7" s="1170"/>
    </row>
    <row r="8" spans="1:32" s="17" customFormat="1" ht="15.75" customHeight="1">
      <c r="A8" s="1171" t="s">
        <v>393</v>
      </c>
      <c r="B8" s="387">
        <v>665</v>
      </c>
      <c r="C8" s="387">
        <v>500</v>
      </c>
      <c r="D8" s="387">
        <v>52</v>
      </c>
      <c r="E8" s="387">
        <v>0</v>
      </c>
      <c r="F8" s="387">
        <v>2</v>
      </c>
      <c r="G8" s="387">
        <v>31</v>
      </c>
      <c r="H8" s="387">
        <v>80</v>
      </c>
      <c r="I8" s="387">
        <v>592</v>
      </c>
      <c r="J8" s="387">
        <v>183</v>
      </c>
      <c r="K8" s="387">
        <v>49</v>
      </c>
      <c r="L8" s="387">
        <v>360</v>
      </c>
      <c r="M8" s="387">
        <v>31095</v>
      </c>
      <c r="N8" s="387">
        <v>2165</v>
      </c>
      <c r="O8" s="310">
        <v>2</v>
      </c>
      <c r="P8" s="387">
        <v>45</v>
      </c>
      <c r="Q8" s="387">
        <v>23</v>
      </c>
      <c r="R8" s="387">
        <v>107</v>
      </c>
      <c r="S8" s="387">
        <v>376</v>
      </c>
      <c r="T8" s="387">
        <v>110</v>
      </c>
      <c r="U8" s="387">
        <v>24</v>
      </c>
      <c r="V8" s="387">
        <v>242</v>
      </c>
      <c r="W8" s="310">
        <v>1565</v>
      </c>
      <c r="X8" s="387">
        <v>1329052</v>
      </c>
      <c r="Y8" s="387">
        <v>1301429</v>
      </c>
      <c r="Z8" s="387">
        <v>556230</v>
      </c>
      <c r="AA8" s="387">
        <v>745199</v>
      </c>
      <c r="AB8" s="387">
        <v>0</v>
      </c>
      <c r="AC8" s="387">
        <v>11601</v>
      </c>
      <c r="AD8" s="387">
        <v>1050</v>
      </c>
      <c r="AE8" s="387">
        <v>5899</v>
      </c>
      <c r="AF8" s="1172">
        <v>9073</v>
      </c>
    </row>
    <row r="9" spans="1:32" s="17" customFormat="1" ht="15.75" customHeight="1">
      <c r="A9" s="1167">
        <v>53</v>
      </c>
      <c r="B9" s="387">
        <v>783</v>
      </c>
      <c r="C9" s="387">
        <v>540</v>
      </c>
      <c r="D9" s="387">
        <v>102</v>
      </c>
      <c r="E9" s="387">
        <v>0</v>
      </c>
      <c r="F9" s="387">
        <v>0</v>
      </c>
      <c r="G9" s="387">
        <v>24</v>
      </c>
      <c r="H9" s="387">
        <v>117</v>
      </c>
      <c r="I9" s="387">
        <v>697</v>
      </c>
      <c r="J9" s="387">
        <v>230</v>
      </c>
      <c r="K9" s="387">
        <v>73</v>
      </c>
      <c r="L9" s="387">
        <v>393</v>
      </c>
      <c r="M9" s="387">
        <v>36490</v>
      </c>
      <c r="N9" s="387">
        <v>6658</v>
      </c>
      <c r="O9" s="310">
        <v>0</v>
      </c>
      <c r="P9" s="387">
        <v>32</v>
      </c>
      <c r="Q9" s="387">
        <v>33</v>
      </c>
      <c r="R9" s="387">
        <v>145</v>
      </c>
      <c r="S9" s="387">
        <v>436</v>
      </c>
      <c r="T9" s="387">
        <v>124</v>
      </c>
      <c r="U9" s="387">
        <v>55</v>
      </c>
      <c r="V9" s="387">
        <v>257</v>
      </c>
      <c r="W9" s="310">
        <v>1859</v>
      </c>
      <c r="X9" s="387">
        <v>1735438</v>
      </c>
      <c r="Y9" s="387">
        <v>1670874</v>
      </c>
      <c r="Z9" s="387">
        <v>761509</v>
      </c>
      <c r="AA9" s="387">
        <v>909365</v>
      </c>
      <c r="AB9" s="387">
        <v>0</v>
      </c>
      <c r="AC9" s="387">
        <v>40360</v>
      </c>
      <c r="AD9" s="387">
        <v>0</v>
      </c>
      <c r="AE9" s="387">
        <v>10214</v>
      </c>
      <c r="AF9" s="1172">
        <v>13990</v>
      </c>
    </row>
    <row r="10" spans="1:32" s="17" customFormat="1" ht="15.75" customHeight="1">
      <c r="A10" s="165">
        <v>54</v>
      </c>
      <c r="B10" s="387">
        <v>617</v>
      </c>
      <c r="C10" s="387">
        <v>426</v>
      </c>
      <c r="D10" s="387">
        <v>65</v>
      </c>
      <c r="E10" s="387">
        <v>0</v>
      </c>
      <c r="F10" s="387">
        <v>0</v>
      </c>
      <c r="G10" s="387">
        <v>33</v>
      </c>
      <c r="H10" s="387">
        <v>93</v>
      </c>
      <c r="I10" s="387">
        <v>524</v>
      </c>
      <c r="J10" s="387">
        <v>185</v>
      </c>
      <c r="K10" s="387">
        <v>51</v>
      </c>
      <c r="L10" s="387">
        <v>288</v>
      </c>
      <c r="M10" s="387">
        <v>27525</v>
      </c>
      <c r="N10" s="387">
        <v>3483</v>
      </c>
      <c r="O10" s="310">
        <v>0</v>
      </c>
      <c r="P10" s="387">
        <v>38</v>
      </c>
      <c r="Q10" s="387">
        <v>31</v>
      </c>
      <c r="R10" s="387">
        <v>106</v>
      </c>
      <c r="S10" s="387">
        <v>283</v>
      </c>
      <c r="T10" s="387">
        <v>82</v>
      </c>
      <c r="U10" s="387">
        <v>24</v>
      </c>
      <c r="V10" s="387">
        <v>177</v>
      </c>
      <c r="W10" s="310">
        <v>1180</v>
      </c>
      <c r="X10" s="387">
        <v>1144646</v>
      </c>
      <c r="Y10" s="387">
        <v>1118809</v>
      </c>
      <c r="Z10" s="387">
        <v>585231</v>
      </c>
      <c r="AA10" s="387">
        <v>533578</v>
      </c>
      <c r="AB10" s="387">
        <v>0</v>
      </c>
      <c r="AC10" s="387">
        <v>11123</v>
      </c>
      <c r="AD10" s="387">
        <v>0</v>
      </c>
      <c r="AE10" s="387">
        <v>6897</v>
      </c>
      <c r="AF10" s="1172">
        <v>7817</v>
      </c>
    </row>
    <row r="11" spans="1:32" s="151" customFormat="1" ht="16.5" customHeight="1">
      <c r="A11" s="1173">
        <v>55</v>
      </c>
      <c r="B11" s="316">
        <f>SUM(C11:H11)</f>
        <v>554</v>
      </c>
      <c r="C11" s="316">
        <f aca="true" t="shared" si="0" ref="C11:H11">SUM(C13:C25)</f>
        <v>423</v>
      </c>
      <c r="D11" s="316">
        <f t="shared" si="0"/>
        <v>35</v>
      </c>
      <c r="E11" s="316">
        <f t="shared" si="0"/>
        <v>0</v>
      </c>
      <c r="F11" s="316">
        <f t="shared" si="0"/>
        <v>0</v>
      </c>
      <c r="G11" s="316">
        <f t="shared" si="0"/>
        <v>30</v>
      </c>
      <c r="H11" s="316">
        <f t="shared" si="0"/>
        <v>66</v>
      </c>
      <c r="I11" s="316">
        <f>SUM(J11:L11)</f>
        <v>592</v>
      </c>
      <c r="J11" s="316">
        <f aca="true" t="shared" si="1" ref="J11:R11">SUM(J13:J25)</f>
        <v>217</v>
      </c>
      <c r="K11" s="316">
        <f t="shared" si="1"/>
        <v>61</v>
      </c>
      <c r="L11" s="316">
        <f t="shared" si="1"/>
        <v>314</v>
      </c>
      <c r="M11" s="316">
        <f t="shared" si="1"/>
        <v>33433</v>
      </c>
      <c r="N11" s="316">
        <f t="shared" si="1"/>
        <v>1631</v>
      </c>
      <c r="O11" s="316">
        <f t="shared" si="1"/>
        <v>0</v>
      </c>
      <c r="P11" s="316">
        <f t="shared" si="1"/>
        <v>46</v>
      </c>
      <c r="Q11" s="316">
        <f t="shared" si="1"/>
        <v>36</v>
      </c>
      <c r="R11" s="316">
        <f t="shared" si="1"/>
        <v>77</v>
      </c>
      <c r="S11" s="383">
        <f>SUM(T11:V11)</f>
        <v>337</v>
      </c>
      <c r="T11" s="383">
        <f aca="true" t="shared" si="2" ref="T11:AF11">SUM(T13:T25)</f>
        <v>110</v>
      </c>
      <c r="U11" s="383">
        <f t="shared" si="2"/>
        <v>39</v>
      </c>
      <c r="V11" s="383">
        <f t="shared" si="2"/>
        <v>188</v>
      </c>
      <c r="W11" s="383">
        <f t="shared" si="2"/>
        <v>1295</v>
      </c>
      <c r="X11" s="383">
        <f t="shared" si="2"/>
        <v>1508757</v>
      </c>
      <c r="Y11" s="383">
        <f t="shared" si="2"/>
        <v>1482865</v>
      </c>
      <c r="Z11" s="383">
        <f t="shared" si="2"/>
        <v>741863</v>
      </c>
      <c r="AA11" s="383">
        <f t="shared" si="2"/>
        <v>741002</v>
      </c>
      <c r="AB11" s="383">
        <f t="shared" si="2"/>
        <v>0</v>
      </c>
      <c r="AC11" s="383">
        <f t="shared" si="2"/>
        <v>6929</v>
      </c>
      <c r="AD11" s="383">
        <f t="shared" si="2"/>
        <v>0</v>
      </c>
      <c r="AE11" s="383">
        <f t="shared" si="2"/>
        <v>13797</v>
      </c>
      <c r="AF11" s="384">
        <f t="shared" si="2"/>
        <v>5166</v>
      </c>
    </row>
    <row r="12" spans="1:32" s="17" customFormat="1" ht="16.5" customHeight="1">
      <c r="A12" s="165"/>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1174"/>
      <c r="Z12" s="1174"/>
      <c r="AA12" s="1174"/>
      <c r="AB12" s="387"/>
      <c r="AC12" s="387"/>
      <c r="AD12" s="387"/>
      <c r="AE12" s="387"/>
      <c r="AF12" s="1172"/>
    </row>
    <row r="13" spans="1:32" s="17" customFormat="1" ht="16.5" customHeight="1">
      <c r="A13" s="417" t="s">
        <v>351</v>
      </c>
      <c r="B13" s="310">
        <v>40</v>
      </c>
      <c r="C13" s="387">
        <v>35</v>
      </c>
      <c r="D13" s="387">
        <v>0</v>
      </c>
      <c r="E13" s="387">
        <v>0</v>
      </c>
      <c r="F13" s="387">
        <v>0</v>
      </c>
      <c r="G13" s="387">
        <v>1</v>
      </c>
      <c r="H13" s="387">
        <v>4</v>
      </c>
      <c r="I13" s="310">
        <v>40</v>
      </c>
      <c r="J13" s="387">
        <v>10</v>
      </c>
      <c r="K13" s="387">
        <v>6</v>
      </c>
      <c r="L13" s="387">
        <v>24</v>
      </c>
      <c r="M13" s="387">
        <v>2644</v>
      </c>
      <c r="N13" s="387">
        <v>0</v>
      </c>
      <c r="O13" s="387">
        <v>0</v>
      </c>
      <c r="P13" s="387">
        <v>1</v>
      </c>
      <c r="Q13" s="310">
        <v>4</v>
      </c>
      <c r="R13" s="387">
        <v>5</v>
      </c>
      <c r="S13" s="387">
        <v>29</v>
      </c>
      <c r="T13" s="387">
        <v>8</v>
      </c>
      <c r="U13" s="387">
        <v>3</v>
      </c>
      <c r="V13" s="387">
        <v>18</v>
      </c>
      <c r="W13" s="387">
        <v>113</v>
      </c>
      <c r="X13" s="387">
        <v>75098</v>
      </c>
      <c r="Y13" s="387">
        <v>75019</v>
      </c>
      <c r="Z13" s="387">
        <v>59561</v>
      </c>
      <c r="AA13" s="387">
        <v>15458</v>
      </c>
      <c r="AB13" s="387">
        <v>0</v>
      </c>
      <c r="AC13" s="387">
        <v>0</v>
      </c>
      <c r="AD13" s="387">
        <v>0</v>
      </c>
      <c r="AE13" s="387">
        <v>1</v>
      </c>
      <c r="AF13" s="1172">
        <v>78</v>
      </c>
    </row>
    <row r="14" spans="1:32" s="17" customFormat="1" ht="16.5" customHeight="1">
      <c r="A14" s="1175" t="s">
        <v>352</v>
      </c>
      <c r="B14" s="310">
        <v>43</v>
      </c>
      <c r="C14" s="387">
        <v>40</v>
      </c>
      <c r="D14" s="387">
        <v>0</v>
      </c>
      <c r="E14" s="387">
        <v>0</v>
      </c>
      <c r="F14" s="387">
        <v>0</v>
      </c>
      <c r="G14" s="387">
        <v>2</v>
      </c>
      <c r="H14" s="387">
        <v>1</v>
      </c>
      <c r="I14" s="310">
        <v>50</v>
      </c>
      <c r="J14" s="387">
        <v>17</v>
      </c>
      <c r="K14" s="387">
        <v>6</v>
      </c>
      <c r="L14" s="387">
        <v>27</v>
      </c>
      <c r="M14" s="387">
        <v>3394</v>
      </c>
      <c r="N14" s="387">
        <v>0</v>
      </c>
      <c r="O14" s="387">
        <v>0</v>
      </c>
      <c r="P14" s="387">
        <v>2</v>
      </c>
      <c r="Q14" s="310">
        <v>3</v>
      </c>
      <c r="R14" s="387">
        <v>6</v>
      </c>
      <c r="S14" s="387">
        <v>36</v>
      </c>
      <c r="T14" s="387">
        <v>14</v>
      </c>
      <c r="U14" s="387">
        <v>6</v>
      </c>
      <c r="V14" s="387">
        <v>16</v>
      </c>
      <c r="W14" s="387">
        <v>144</v>
      </c>
      <c r="X14" s="387">
        <v>129225</v>
      </c>
      <c r="Y14" s="387">
        <v>128687</v>
      </c>
      <c r="Z14" s="387">
        <v>58540</v>
      </c>
      <c r="AA14" s="387">
        <v>70147</v>
      </c>
      <c r="AB14" s="387">
        <v>0</v>
      </c>
      <c r="AC14" s="387">
        <v>0</v>
      </c>
      <c r="AD14" s="387">
        <v>0</v>
      </c>
      <c r="AE14" s="387">
        <v>538</v>
      </c>
      <c r="AF14" s="1172">
        <v>0</v>
      </c>
    </row>
    <row r="15" spans="1:32" s="17" customFormat="1" ht="16.5" customHeight="1">
      <c r="A15" s="1175" t="s">
        <v>353</v>
      </c>
      <c r="B15" s="310">
        <v>54</v>
      </c>
      <c r="C15" s="387">
        <v>48</v>
      </c>
      <c r="D15" s="387">
        <v>0</v>
      </c>
      <c r="E15" s="387">
        <v>0</v>
      </c>
      <c r="F15" s="387">
        <v>0</v>
      </c>
      <c r="G15" s="387">
        <v>3</v>
      </c>
      <c r="H15" s="387">
        <v>3</v>
      </c>
      <c r="I15" s="310">
        <v>64</v>
      </c>
      <c r="J15" s="387">
        <v>24</v>
      </c>
      <c r="K15" s="387">
        <v>5</v>
      </c>
      <c r="L15" s="387">
        <v>35</v>
      </c>
      <c r="M15" s="387">
        <v>4074</v>
      </c>
      <c r="N15" s="387">
        <v>0</v>
      </c>
      <c r="O15" s="387">
        <v>0</v>
      </c>
      <c r="P15" s="387">
        <v>3</v>
      </c>
      <c r="Q15" s="387">
        <v>3</v>
      </c>
      <c r="R15" s="387">
        <v>4</v>
      </c>
      <c r="S15" s="387">
        <v>44</v>
      </c>
      <c r="T15" s="387">
        <v>14</v>
      </c>
      <c r="U15" s="387">
        <v>3</v>
      </c>
      <c r="V15" s="387">
        <v>27</v>
      </c>
      <c r="W15" s="387">
        <v>178</v>
      </c>
      <c r="X15" s="387">
        <v>151117</v>
      </c>
      <c r="Y15" s="387">
        <v>150654</v>
      </c>
      <c r="Z15" s="387">
        <v>107112</v>
      </c>
      <c r="AA15" s="387">
        <v>43542</v>
      </c>
      <c r="AB15" s="387">
        <v>0</v>
      </c>
      <c r="AC15" s="387">
        <v>0</v>
      </c>
      <c r="AD15" s="387">
        <v>0</v>
      </c>
      <c r="AE15" s="387">
        <v>111</v>
      </c>
      <c r="AF15" s="1172">
        <v>352</v>
      </c>
    </row>
    <row r="16" spans="1:32" s="17" customFormat="1" ht="16.5" customHeight="1">
      <c r="A16" s="1175" t="s">
        <v>354</v>
      </c>
      <c r="B16" s="310">
        <v>76</v>
      </c>
      <c r="C16" s="387">
        <v>55</v>
      </c>
      <c r="D16" s="387">
        <v>5</v>
      </c>
      <c r="E16" s="387">
        <v>0</v>
      </c>
      <c r="F16" s="387">
        <v>0</v>
      </c>
      <c r="G16" s="387">
        <v>1</v>
      </c>
      <c r="H16" s="387">
        <v>15</v>
      </c>
      <c r="I16" s="310">
        <v>85</v>
      </c>
      <c r="J16" s="387">
        <v>31</v>
      </c>
      <c r="K16" s="387">
        <v>9</v>
      </c>
      <c r="L16" s="387">
        <v>45</v>
      </c>
      <c r="M16" s="387">
        <v>5008</v>
      </c>
      <c r="N16" s="387">
        <v>237</v>
      </c>
      <c r="O16" s="387">
        <v>0</v>
      </c>
      <c r="P16" s="387">
        <v>3</v>
      </c>
      <c r="Q16" s="310">
        <v>3</v>
      </c>
      <c r="R16" s="387">
        <v>7</v>
      </c>
      <c r="S16" s="387">
        <v>52</v>
      </c>
      <c r="T16" s="387">
        <v>15</v>
      </c>
      <c r="U16" s="387">
        <v>10</v>
      </c>
      <c r="V16" s="387">
        <v>27</v>
      </c>
      <c r="W16" s="387">
        <v>207</v>
      </c>
      <c r="X16" s="387">
        <v>199325</v>
      </c>
      <c r="Y16" s="387">
        <v>197230</v>
      </c>
      <c r="Z16" s="387">
        <v>88370</v>
      </c>
      <c r="AA16" s="387">
        <v>108860</v>
      </c>
      <c r="AB16" s="387">
        <v>0</v>
      </c>
      <c r="AC16" s="387">
        <v>276</v>
      </c>
      <c r="AD16" s="387">
        <v>0</v>
      </c>
      <c r="AE16" s="387">
        <v>720</v>
      </c>
      <c r="AF16" s="1172">
        <v>1099</v>
      </c>
    </row>
    <row r="17" spans="1:32" s="17" customFormat="1" ht="16.5" customHeight="1">
      <c r="A17" s="1175" t="s">
        <v>355</v>
      </c>
      <c r="B17" s="310">
        <v>80</v>
      </c>
      <c r="C17" s="387">
        <v>52</v>
      </c>
      <c r="D17" s="387">
        <v>18</v>
      </c>
      <c r="E17" s="387">
        <v>0</v>
      </c>
      <c r="F17" s="387">
        <v>0</v>
      </c>
      <c r="G17" s="387">
        <v>1</v>
      </c>
      <c r="H17" s="387">
        <v>9</v>
      </c>
      <c r="I17" s="310">
        <v>84</v>
      </c>
      <c r="J17" s="387">
        <v>37</v>
      </c>
      <c r="K17" s="387">
        <v>6</v>
      </c>
      <c r="L17" s="387">
        <v>41</v>
      </c>
      <c r="M17" s="387">
        <v>4532</v>
      </c>
      <c r="N17" s="387">
        <v>1140</v>
      </c>
      <c r="O17" s="387">
        <v>0</v>
      </c>
      <c r="P17" s="387">
        <v>2</v>
      </c>
      <c r="Q17" s="310">
        <v>1</v>
      </c>
      <c r="R17" s="387">
        <v>9</v>
      </c>
      <c r="S17" s="387">
        <v>36</v>
      </c>
      <c r="T17" s="387">
        <v>17</v>
      </c>
      <c r="U17" s="387">
        <v>3</v>
      </c>
      <c r="V17" s="387">
        <v>16</v>
      </c>
      <c r="W17" s="387">
        <v>122</v>
      </c>
      <c r="X17" s="387">
        <v>288636</v>
      </c>
      <c r="Y17" s="387">
        <v>280517</v>
      </c>
      <c r="Z17" s="387">
        <v>117789</v>
      </c>
      <c r="AA17" s="387">
        <v>162728</v>
      </c>
      <c r="AB17" s="387">
        <v>0</v>
      </c>
      <c r="AC17" s="387">
        <v>4457</v>
      </c>
      <c r="AD17" s="387">
        <v>0</v>
      </c>
      <c r="AE17" s="387">
        <v>2219</v>
      </c>
      <c r="AF17" s="1172">
        <v>1443</v>
      </c>
    </row>
    <row r="18" spans="1:32" s="17" customFormat="1" ht="15.75" customHeight="1">
      <c r="A18" s="1175" t="s">
        <v>356</v>
      </c>
      <c r="B18" s="310">
        <v>54</v>
      </c>
      <c r="C18" s="387">
        <v>30</v>
      </c>
      <c r="D18" s="387">
        <v>7</v>
      </c>
      <c r="E18" s="387">
        <v>0</v>
      </c>
      <c r="F18" s="387">
        <v>0</v>
      </c>
      <c r="G18" s="387">
        <v>4</v>
      </c>
      <c r="H18" s="387">
        <v>13</v>
      </c>
      <c r="I18" s="310">
        <v>53</v>
      </c>
      <c r="J18" s="387">
        <v>29</v>
      </c>
      <c r="K18" s="387">
        <v>6</v>
      </c>
      <c r="L18" s="387">
        <v>18</v>
      </c>
      <c r="M18" s="387">
        <v>3466</v>
      </c>
      <c r="N18" s="387">
        <v>148</v>
      </c>
      <c r="O18" s="387">
        <v>0</v>
      </c>
      <c r="P18" s="387">
        <v>6</v>
      </c>
      <c r="Q18" s="387">
        <v>2</v>
      </c>
      <c r="R18" s="387">
        <v>12</v>
      </c>
      <c r="S18" s="387">
        <v>21</v>
      </c>
      <c r="T18" s="387">
        <v>10</v>
      </c>
      <c r="U18" s="387">
        <v>2</v>
      </c>
      <c r="V18" s="387">
        <v>9</v>
      </c>
      <c r="W18" s="387">
        <v>83</v>
      </c>
      <c r="X18" s="387">
        <v>133742</v>
      </c>
      <c r="Y18" s="387">
        <v>131071</v>
      </c>
      <c r="Z18" s="387">
        <v>57195</v>
      </c>
      <c r="AA18" s="387">
        <v>73876</v>
      </c>
      <c r="AB18" s="387">
        <v>0</v>
      </c>
      <c r="AC18" s="387">
        <v>1446</v>
      </c>
      <c r="AD18" s="387">
        <v>0</v>
      </c>
      <c r="AE18" s="387">
        <v>770</v>
      </c>
      <c r="AF18" s="1172">
        <v>455</v>
      </c>
    </row>
    <row r="19" spans="1:32" s="17" customFormat="1" ht="15.75" customHeight="1">
      <c r="A19" s="417"/>
      <c r="B19" s="310"/>
      <c r="C19" s="387"/>
      <c r="D19" s="387"/>
      <c r="E19" s="387"/>
      <c r="F19" s="387"/>
      <c r="G19" s="387"/>
      <c r="H19" s="387"/>
      <c r="I19" s="310"/>
      <c r="J19" s="387"/>
      <c r="K19" s="387"/>
      <c r="L19" s="387"/>
      <c r="M19" s="387"/>
      <c r="N19" s="387"/>
      <c r="O19" s="387"/>
      <c r="P19" s="387"/>
      <c r="Q19" s="310"/>
      <c r="R19" s="387"/>
      <c r="S19" s="387"/>
      <c r="T19" s="387"/>
      <c r="U19" s="387"/>
      <c r="V19" s="387"/>
      <c r="W19" s="387"/>
      <c r="X19" s="387"/>
      <c r="Y19" s="387"/>
      <c r="Z19" s="387"/>
      <c r="AA19" s="1174"/>
      <c r="AB19" s="387"/>
      <c r="AC19" s="387"/>
      <c r="AD19" s="387"/>
      <c r="AE19" s="387"/>
      <c r="AF19" s="1172"/>
    </row>
    <row r="20" spans="1:32" s="17" customFormat="1" ht="15.75" customHeight="1">
      <c r="A20" s="1175" t="s">
        <v>357</v>
      </c>
      <c r="B20" s="310">
        <v>26</v>
      </c>
      <c r="C20" s="387">
        <v>23</v>
      </c>
      <c r="D20" s="387">
        <v>0</v>
      </c>
      <c r="E20" s="387">
        <v>0</v>
      </c>
      <c r="F20" s="387">
        <v>0</v>
      </c>
      <c r="G20" s="387">
        <v>2</v>
      </c>
      <c r="H20" s="387">
        <v>1</v>
      </c>
      <c r="I20" s="310">
        <v>32</v>
      </c>
      <c r="J20" s="387">
        <v>9</v>
      </c>
      <c r="K20" s="387">
        <v>3</v>
      </c>
      <c r="L20" s="387">
        <v>20</v>
      </c>
      <c r="M20" s="387">
        <v>1026</v>
      </c>
      <c r="N20" s="387">
        <v>0</v>
      </c>
      <c r="O20" s="387">
        <v>0</v>
      </c>
      <c r="P20" s="387">
        <v>3</v>
      </c>
      <c r="Q20" s="387">
        <v>1</v>
      </c>
      <c r="R20" s="387">
        <v>5</v>
      </c>
      <c r="S20" s="387">
        <v>14</v>
      </c>
      <c r="T20" s="387">
        <v>2</v>
      </c>
      <c r="U20" s="387">
        <v>1</v>
      </c>
      <c r="V20" s="387">
        <v>11</v>
      </c>
      <c r="W20" s="387">
        <v>64</v>
      </c>
      <c r="X20" s="387">
        <v>59799</v>
      </c>
      <c r="Y20" s="387">
        <v>58681</v>
      </c>
      <c r="Z20" s="387">
        <v>38319</v>
      </c>
      <c r="AA20" s="387">
        <v>20362</v>
      </c>
      <c r="AB20" s="387">
        <v>0</v>
      </c>
      <c r="AC20" s="387">
        <v>0</v>
      </c>
      <c r="AD20" s="387">
        <v>0</v>
      </c>
      <c r="AE20" s="387">
        <v>1113</v>
      </c>
      <c r="AF20" s="1172">
        <v>5</v>
      </c>
    </row>
    <row r="21" spans="1:32" s="17" customFormat="1" ht="15.75" customHeight="1">
      <c r="A21" s="1175" t="s">
        <v>358</v>
      </c>
      <c r="B21" s="310">
        <v>31</v>
      </c>
      <c r="C21" s="387">
        <v>17</v>
      </c>
      <c r="D21" s="387">
        <v>2</v>
      </c>
      <c r="E21" s="387">
        <v>0</v>
      </c>
      <c r="F21" s="387">
        <v>0</v>
      </c>
      <c r="G21" s="387">
        <v>4</v>
      </c>
      <c r="H21" s="387">
        <v>8</v>
      </c>
      <c r="I21" s="310">
        <v>24</v>
      </c>
      <c r="J21" s="387">
        <v>6</v>
      </c>
      <c r="K21" s="387">
        <v>2</v>
      </c>
      <c r="L21" s="387">
        <v>16</v>
      </c>
      <c r="M21" s="387">
        <v>441</v>
      </c>
      <c r="N21" s="387">
        <v>80</v>
      </c>
      <c r="O21" s="387">
        <v>0</v>
      </c>
      <c r="P21" s="387">
        <v>8</v>
      </c>
      <c r="Q21" s="387">
        <v>3</v>
      </c>
      <c r="R21" s="387">
        <v>6</v>
      </c>
      <c r="S21" s="387">
        <v>9</v>
      </c>
      <c r="T21" s="387">
        <v>2</v>
      </c>
      <c r="U21" s="387">
        <v>1</v>
      </c>
      <c r="V21" s="387">
        <v>6</v>
      </c>
      <c r="W21" s="387">
        <v>37</v>
      </c>
      <c r="X21" s="387">
        <v>19001</v>
      </c>
      <c r="Y21" s="387">
        <v>13901</v>
      </c>
      <c r="Z21" s="387">
        <v>6458</v>
      </c>
      <c r="AA21" s="387">
        <v>7443</v>
      </c>
      <c r="AB21" s="387">
        <v>0</v>
      </c>
      <c r="AC21" s="387">
        <v>750</v>
      </c>
      <c r="AD21" s="387">
        <v>0</v>
      </c>
      <c r="AE21" s="387">
        <v>3297</v>
      </c>
      <c r="AF21" s="1172">
        <v>1053</v>
      </c>
    </row>
    <row r="22" spans="1:32" s="17" customFormat="1" ht="15.75" customHeight="1">
      <c r="A22" s="1175" t="s">
        <v>359</v>
      </c>
      <c r="B22" s="310">
        <v>35</v>
      </c>
      <c r="C22" s="387">
        <v>28</v>
      </c>
      <c r="D22" s="387">
        <v>1</v>
      </c>
      <c r="E22" s="387">
        <v>0</v>
      </c>
      <c r="F22" s="387">
        <v>0</v>
      </c>
      <c r="G22" s="387">
        <v>2</v>
      </c>
      <c r="H22" s="387">
        <v>4</v>
      </c>
      <c r="I22" s="310">
        <v>40</v>
      </c>
      <c r="J22" s="387">
        <v>13</v>
      </c>
      <c r="K22" s="387">
        <v>2</v>
      </c>
      <c r="L22" s="387">
        <v>25</v>
      </c>
      <c r="M22" s="387">
        <v>3194</v>
      </c>
      <c r="N22" s="387">
        <v>10</v>
      </c>
      <c r="O22" s="387">
        <v>0</v>
      </c>
      <c r="P22" s="387">
        <v>3</v>
      </c>
      <c r="Q22" s="387">
        <v>3</v>
      </c>
      <c r="R22" s="387">
        <v>6</v>
      </c>
      <c r="S22" s="387">
        <v>18</v>
      </c>
      <c r="T22" s="387">
        <v>2</v>
      </c>
      <c r="U22" s="387">
        <v>2</v>
      </c>
      <c r="V22" s="387">
        <v>14</v>
      </c>
      <c r="W22" s="387">
        <v>62</v>
      </c>
      <c r="X22" s="387">
        <v>132980</v>
      </c>
      <c r="Y22" s="387">
        <v>131467</v>
      </c>
      <c r="Z22" s="387">
        <v>58057</v>
      </c>
      <c r="AA22" s="387">
        <v>73410</v>
      </c>
      <c r="AB22" s="387">
        <v>0</v>
      </c>
      <c r="AC22" s="387">
        <v>0</v>
      </c>
      <c r="AD22" s="387">
        <v>0</v>
      </c>
      <c r="AE22" s="387">
        <v>969</v>
      </c>
      <c r="AF22" s="1172">
        <v>544</v>
      </c>
    </row>
    <row r="23" spans="1:32" s="17" customFormat="1" ht="15.75" customHeight="1">
      <c r="A23" s="1175" t="s">
        <v>360</v>
      </c>
      <c r="B23" s="310">
        <v>37</v>
      </c>
      <c r="C23" s="387">
        <v>33</v>
      </c>
      <c r="D23" s="387">
        <v>1</v>
      </c>
      <c r="E23" s="387">
        <v>0</v>
      </c>
      <c r="F23" s="387">
        <v>0</v>
      </c>
      <c r="G23" s="387">
        <v>2</v>
      </c>
      <c r="H23" s="387">
        <v>1</v>
      </c>
      <c r="I23" s="310">
        <v>40</v>
      </c>
      <c r="J23" s="387">
        <v>14</v>
      </c>
      <c r="K23" s="387">
        <v>3</v>
      </c>
      <c r="L23" s="387">
        <v>23</v>
      </c>
      <c r="M23" s="387">
        <v>1851</v>
      </c>
      <c r="N23" s="387">
        <v>1</v>
      </c>
      <c r="O23" s="387">
        <v>0</v>
      </c>
      <c r="P23" s="387">
        <v>2</v>
      </c>
      <c r="Q23" s="387">
        <v>3</v>
      </c>
      <c r="R23" s="387">
        <v>4</v>
      </c>
      <c r="S23" s="387">
        <v>18</v>
      </c>
      <c r="T23" s="387">
        <v>8</v>
      </c>
      <c r="U23" s="387">
        <v>1</v>
      </c>
      <c r="V23" s="387">
        <v>9</v>
      </c>
      <c r="W23" s="387">
        <v>63</v>
      </c>
      <c r="X23" s="387">
        <v>84405</v>
      </c>
      <c r="Y23" s="387">
        <v>83770</v>
      </c>
      <c r="Z23" s="387">
        <v>27840</v>
      </c>
      <c r="AA23" s="387">
        <v>55930</v>
      </c>
      <c r="AB23" s="387">
        <v>0</v>
      </c>
      <c r="AC23" s="387">
        <v>0</v>
      </c>
      <c r="AD23" s="387">
        <v>0</v>
      </c>
      <c r="AE23" s="387">
        <v>533</v>
      </c>
      <c r="AF23" s="1172">
        <v>102</v>
      </c>
    </row>
    <row r="24" spans="1:32" s="17" customFormat="1" ht="15.75" customHeight="1">
      <c r="A24" s="1175" t="s">
        <v>361</v>
      </c>
      <c r="B24" s="310">
        <v>31</v>
      </c>
      <c r="C24" s="387">
        <v>23</v>
      </c>
      <c r="D24" s="387">
        <v>0</v>
      </c>
      <c r="E24" s="387">
        <v>0</v>
      </c>
      <c r="F24" s="387">
        <v>0</v>
      </c>
      <c r="G24" s="387">
        <v>3</v>
      </c>
      <c r="H24" s="387">
        <v>5</v>
      </c>
      <c r="I24" s="310">
        <v>27</v>
      </c>
      <c r="J24" s="387">
        <v>9</v>
      </c>
      <c r="K24" s="387">
        <v>7</v>
      </c>
      <c r="L24" s="387">
        <v>11</v>
      </c>
      <c r="M24" s="387">
        <v>1521</v>
      </c>
      <c r="N24" s="387">
        <v>0</v>
      </c>
      <c r="O24" s="387">
        <v>0</v>
      </c>
      <c r="P24" s="387">
        <v>5</v>
      </c>
      <c r="Q24" s="310">
        <v>4</v>
      </c>
      <c r="R24" s="387">
        <v>2</v>
      </c>
      <c r="S24" s="387">
        <v>20</v>
      </c>
      <c r="T24" s="387">
        <v>6</v>
      </c>
      <c r="U24" s="387">
        <v>4</v>
      </c>
      <c r="V24" s="387">
        <v>10</v>
      </c>
      <c r="W24" s="387">
        <v>73</v>
      </c>
      <c r="X24" s="387">
        <v>74465</v>
      </c>
      <c r="Y24" s="387">
        <v>74035</v>
      </c>
      <c r="Z24" s="387">
        <v>58868</v>
      </c>
      <c r="AA24" s="387">
        <v>15167</v>
      </c>
      <c r="AB24" s="387">
        <v>0</v>
      </c>
      <c r="AC24" s="387">
        <v>0</v>
      </c>
      <c r="AD24" s="387">
        <v>0</v>
      </c>
      <c r="AE24" s="387">
        <v>415</v>
      </c>
      <c r="AF24" s="1172">
        <v>15</v>
      </c>
    </row>
    <row r="25" spans="1:32" s="17" customFormat="1" ht="15.75" customHeight="1">
      <c r="A25" s="1175" t="s">
        <v>362</v>
      </c>
      <c r="B25" s="310">
        <v>47</v>
      </c>
      <c r="C25" s="387">
        <v>39</v>
      </c>
      <c r="D25" s="387">
        <v>1</v>
      </c>
      <c r="E25" s="387">
        <v>0</v>
      </c>
      <c r="F25" s="387">
        <v>0</v>
      </c>
      <c r="G25" s="387">
        <v>5</v>
      </c>
      <c r="H25" s="387">
        <v>2</v>
      </c>
      <c r="I25" s="310">
        <v>53</v>
      </c>
      <c r="J25" s="387">
        <v>18</v>
      </c>
      <c r="K25" s="387">
        <v>6</v>
      </c>
      <c r="L25" s="387">
        <v>29</v>
      </c>
      <c r="M25" s="387">
        <v>2282</v>
      </c>
      <c r="N25" s="387">
        <v>15</v>
      </c>
      <c r="O25" s="387">
        <v>0</v>
      </c>
      <c r="P25" s="387">
        <v>8</v>
      </c>
      <c r="Q25" s="387">
        <v>6</v>
      </c>
      <c r="R25" s="387">
        <v>11</v>
      </c>
      <c r="S25" s="387">
        <v>40</v>
      </c>
      <c r="T25" s="387">
        <v>12</v>
      </c>
      <c r="U25" s="387">
        <v>3</v>
      </c>
      <c r="V25" s="387">
        <v>25</v>
      </c>
      <c r="W25" s="387">
        <v>149</v>
      </c>
      <c r="X25" s="387">
        <v>160964</v>
      </c>
      <c r="Y25" s="387">
        <v>157833</v>
      </c>
      <c r="Z25" s="387">
        <v>63754</v>
      </c>
      <c r="AA25" s="387">
        <v>94079</v>
      </c>
      <c r="AB25" s="387">
        <v>0</v>
      </c>
      <c r="AC25" s="387">
        <v>0</v>
      </c>
      <c r="AD25" s="387">
        <v>0</v>
      </c>
      <c r="AE25" s="387">
        <v>3111</v>
      </c>
      <c r="AF25" s="1172">
        <v>20</v>
      </c>
    </row>
    <row r="26" spans="1:32" s="17" customFormat="1" ht="15.75" customHeight="1">
      <c r="A26" s="150"/>
      <c r="B26" s="389"/>
      <c r="C26" s="389"/>
      <c r="D26" s="389"/>
      <c r="E26" s="389"/>
      <c r="F26" s="389"/>
      <c r="G26" s="389"/>
      <c r="H26" s="389"/>
      <c r="I26" s="389"/>
      <c r="J26" s="389"/>
      <c r="K26" s="389"/>
      <c r="L26" s="389"/>
      <c r="M26" s="389"/>
      <c r="N26" s="389"/>
      <c r="O26" s="389"/>
      <c r="P26" s="389"/>
      <c r="Q26" s="389"/>
      <c r="R26" s="389"/>
      <c r="S26" s="1176"/>
      <c r="T26" s="389">
        <v>0</v>
      </c>
      <c r="U26" s="389"/>
      <c r="V26" s="1176"/>
      <c r="W26" s="1176"/>
      <c r="X26" s="1176"/>
      <c r="Y26" s="1176"/>
      <c r="Z26" s="1176"/>
      <c r="AA26" s="1176"/>
      <c r="AB26" s="1176"/>
      <c r="AC26" s="1176"/>
      <c r="AD26" s="389"/>
      <c r="AE26" s="389"/>
      <c r="AF26" s="1177"/>
    </row>
    <row r="27" spans="1:32" s="17" customFormat="1" ht="15.75" customHeight="1">
      <c r="A27" s="17" t="s">
        <v>394</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2:32" s="17" customFormat="1" ht="15.75"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s="17" customFormat="1" ht="15.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s="17" customFormat="1"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14" s="17" customFormat="1" ht="15.75" customHeight="1">
      <c r="A31" s="20"/>
      <c r="B31" s="20"/>
      <c r="C31" s="20"/>
      <c r="D31" s="20"/>
      <c r="E31" s="20"/>
      <c r="F31" s="20"/>
      <c r="G31" s="20"/>
      <c r="H31" s="20"/>
      <c r="I31" s="20"/>
      <c r="J31" s="20"/>
      <c r="K31" s="20"/>
      <c r="L31" s="20"/>
      <c r="M31" s="20"/>
      <c r="N31" s="20"/>
    </row>
    <row r="32" spans="1:14" s="17" customFormat="1" ht="15.75" customHeight="1">
      <c r="A32" s="20"/>
      <c r="B32" s="20"/>
      <c r="C32" s="20"/>
      <c r="D32" s="20"/>
      <c r="E32" s="20"/>
      <c r="F32" s="20"/>
      <c r="G32" s="20"/>
      <c r="H32" s="20"/>
      <c r="I32" s="20"/>
      <c r="J32" s="20"/>
      <c r="K32" s="20"/>
      <c r="L32" s="20"/>
      <c r="M32" s="20"/>
      <c r="N32" s="20"/>
    </row>
    <row r="33" spans="1:32" ht="15.75" customHeight="1">
      <c r="A33" s="20"/>
      <c r="B33" s="20"/>
      <c r="C33" s="20"/>
      <c r="D33" s="20"/>
      <c r="E33" s="20"/>
      <c r="F33" s="20"/>
      <c r="G33" s="20"/>
      <c r="H33" s="20"/>
      <c r="I33" s="20"/>
      <c r="J33" s="20"/>
      <c r="K33" s="20"/>
      <c r="L33" s="20"/>
      <c r="M33" s="20"/>
      <c r="N33" s="20"/>
      <c r="O33" s="17"/>
      <c r="P33" s="17"/>
      <c r="Q33" s="17"/>
      <c r="R33" s="17"/>
      <c r="S33" s="17"/>
      <c r="T33" s="17"/>
      <c r="U33" s="17"/>
      <c r="V33" s="17"/>
      <c r="W33" s="17"/>
      <c r="X33" s="17"/>
      <c r="Y33" s="17"/>
      <c r="Z33" s="17"/>
      <c r="AA33" s="17"/>
      <c r="AB33" s="17"/>
      <c r="AC33" s="17"/>
      <c r="AD33" s="17"/>
      <c r="AE33" s="17"/>
      <c r="AF33" s="17"/>
    </row>
    <row r="34" spans="1:32" ht="11.25">
      <c r="A34" s="155"/>
      <c r="B34" s="155"/>
      <c r="C34" s="155"/>
      <c r="D34" s="155"/>
      <c r="E34" s="155"/>
      <c r="F34" s="155"/>
      <c r="G34" s="155"/>
      <c r="H34" s="155"/>
      <c r="I34" s="155"/>
      <c r="J34" s="155"/>
      <c r="K34" s="155"/>
      <c r="L34" s="155"/>
      <c r="M34" s="155"/>
      <c r="N34" s="155"/>
      <c r="O34" s="151"/>
      <c r="P34" s="151"/>
      <c r="Q34" s="151"/>
      <c r="R34" s="151"/>
      <c r="S34" s="151"/>
      <c r="T34" s="151"/>
      <c r="U34" s="151"/>
      <c r="V34" s="151"/>
      <c r="W34" s="151"/>
      <c r="X34" s="151"/>
      <c r="Y34" s="151"/>
      <c r="Z34" s="151"/>
      <c r="AA34" s="151"/>
      <c r="AB34" s="151"/>
      <c r="AC34" s="151"/>
      <c r="AD34" s="151"/>
      <c r="AE34" s="151"/>
      <c r="AF34" s="151"/>
    </row>
    <row r="35" spans="1:32" ht="12">
      <c r="A35" s="20"/>
      <c r="B35" s="20"/>
      <c r="C35" s="20"/>
      <c r="D35" s="20"/>
      <c r="E35" s="20"/>
      <c r="F35" s="20"/>
      <c r="G35" s="20"/>
      <c r="H35" s="20"/>
      <c r="I35" s="20"/>
      <c r="J35" s="20"/>
      <c r="K35" s="20"/>
      <c r="L35" s="20"/>
      <c r="M35" s="20"/>
      <c r="N35" s="20"/>
      <c r="O35" s="17"/>
      <c r="P35" s="17"/>
      <c r="Q35" s="17"/>
      <c r="R35" s="17"/>
      <c r="S35" s="17"/>
      <c r="T35" s="17"/>
      <c r="U35" s="17"/>
      <c r="V35" s="17"/>
      <c r="W35" s="17"/>
      <c r="X35" s="17"/>
      <c r="Y35" s="17"/>
      <c r="Z35" s="17"/>
      <c r="AA35" s="17"/>
      <c r="AB35" s="17"/>
      <c r="AC35" s="17"/>
      <c r="AD35" s="17"/>
      <c r="AE35" s="17"/>
      <c r="AF35" s="17"/>
    </row>
    <row r="36" spans="1:32" ht="12">
      <c r="A36" s="20"/>
      <c r="B36" s="20"/>
      <c r="C36" s="20"/>
      <c r="D36" s="20"/>
      <c r="E36" s="20"/>
      <c r="F36" s="20"/>
      <c r="G36" s="20"/>
      <c r="H36" s="20"/>
      <c r="I36" s="20"/>
      <c r="J36" s="20"/>
      <c r="K36" s="20"/>
      <c r="L36" s="20"/>
      <c r="M36" s="20"/>
      <c r="N36" s="20"/>
      <c r="O36" s="17"/>
      <c r="P36" s="17"/>
      <c r="Q36" s="17"/>
      <c r="R36" s="17"/>
      <c r="S36" s="17"/>
      <c r="T36" s="17"/>
      <c r="U36" s="17"/>
      <c r="V36" s="17"/>
      <c r="W36" s="17"/>
      <c r="X36" s="17"/>
      <c r="Y36" s="17"/>
      <c r="Z36" s="17"/>
      <c r="AA36" s="17"/>
      <c r="AB36" s="17"/>
      <c r="AC36" s="17"/>
      <c r="AD36" s="17"/>
      <c r="AE36" s="17"/>
      <c r="AF36" s="17"/>
    </row>
    <row r="37" spans="1:32" ht="12">
      <c r="A37" s="20"/>
      <c r="B37" s="20"/>
      <c r="C37" s="20"/>
      <c r="D37" s="20"/>
      <c r="E37" s="20"/>
      <c r="F37" s="20"/>
      <c r="G37" s="20"/>
      <c r="H37" s="20"/>
      <c r="I37" s="20"/>
      <c r="J37" s="20"/>
      <c r="K37" s="20"/>
      <c r="L37" s="20"/>
      <c r="M37" s="20"/>
      <c r="N37" s="20"/>
      <c r="O37" s="17"/>
      <c r="P37" s="17"/>
      <c r="Q37" s="17"/>
      <c r="R37" s="17"/>
      <c r="S37" s="17"/>
      <c r="T37" s="17"/>
      <c r="U37" s="17"/>
      <c r="V37" s="17"/>
      <c r="W37" s="17"/>
      <c r="X37" s="17"/>
      <c r="Y37" s="17"/>
      <c r="Z37" s="17"/>
      <c r="AA37" s="17"/>
      <c r="AB37" s="17"/>
      <c r="AC37" s="17"/>
      <c r="AD37" s="17"/>
      <c r="AE37" s="17"/>
      <c r="AF37" s="17"/>
    </row>
    <row r="38" spans="1:32" ht="12">
      <c r="A38" s="20"/>
      <c r="B38" s="20"/>
      <c r="C38" s="20"/>
      <c r="D38" s="20"/>
      <c r="E38" s="20"/>
      <c r="F38" s="20"/>
      <c r="G38" s="20"/>
      <c r="H38" s="20"/>
      <c r="I38" s="20"/>
      <c r="J38" s="20"/>
      <c r="K38" s="20"/>
      <c r="L38" s="20"/>
      <c r="M38" s="20"/>
      <c r="N38" s="20"/>
      <c r="O38" s="17"/>
      <c r="P38" s="17"/>
      <c r="Q38" s="17"/>
      <c r="R38" s="17"/>
      <c r="S38" s="17"/>
      <c r="T38" s="17"/>
      <c r="U38" s="17"/>
      <c r="V38" s="17"/>
      <c r="W38" s="17"/>
      <c r="X38" s="17"/>
      <c r="Y38" s="17"/>
      <c r="Z38" s="17"/>
      <c r="AA38" s="17"/>
      <c r="AB38" s="17"/>
      <c r="AC38" s="17"/>
      <c r="AD38" s="17"/>
      <c r="AE38" s="17"/>
      <c r="AF38" s="17"/>
    </row>
    <row r="39" spans="1:32" ht="12">
      <c r="A39" s="20"/>
      <c r="B39" s="20"/>
      <c r="C39" s="20"/>
      <c r="D39" s="20"/>
      <c r="E39" s="20"/>
      <c r="F39" s="20"/>
      <c r="G39" s="20"/>
      <c r="H39" s="20"/>
      <c r="I39" s="20"/>
      <c r="J39" s="20"/>
      <c r="K39" s="20"/>
      <c r="L39" s="20"/>
      <c r="M39" s="20"/>
      <c r="N39" s="20"/>
      <c r="O39" s="17"/>
      <c r="P39" s="17"/>
      <c r="Q39" s="17"/>
      <c r="R39" s="17"/>
      <c r="S39" s="17"/>
      <c r="T39" s="17"/>
      <c r="U39" s="17"/>
      <c r="V39" s="17"/>
      <c r="W39" s="17"/>
      <c r="X39" s="17"/>
      <c r="Y39" s="17"/>
      <c r="Z39" s="17"/>
      <c r="AA39" s="17"/>
      <c r="AB39" s="17"/>
      <c r="AC39" s="17"/>
      <c r="AD39" s="17"/>
      <c r="AE39" s="17"/>
      <c r="AF39" s="17"/>
    </row>
    <row r="40" spans="1:32" ht="12">
      <c r="A40" s="20"/>
      <c r="B40" s="20"/>
      <c r="C40" s="20"/>
      <c r="D40" s="20"/>
      <c r="E40" s="20"/>
      <c r="F40" s="20"/>
      <c r="G40" s="20"/>
      <c r="H40" s="20"/>
      <c r="I40" s="20"/>
      <c r="J40" s="20"/>
      <c r="K40" s="20"/>
      <c r="L40" s="20"/>
      <c r="M40" s="20"/>
      <c r="N40" s="20"/>
      <c r="O40" s="17"/>
      <c r="P40" s="17"/>
      <c r="Q40" s="17"/>
      <c r="R40" s="17"/>
      <c r="S40" s="17"/>
      <c r="T40" s="17"/>
      <c r="U40" s="17"/>
      <c r="V40" s="17"/>
      <c r="W40" s="17"/>
      <c r="X40" s="17"/>
      <c r="Y40" s="17"/>
      <c r="Z40" s="17"/>
      <c r="AA40" s="17"/>
      <c r="AB40" s="17"/>
      <c r="AC40" s="17"/>
      <c r="AD40" s="17"/>
      <c r="AE40" s="17"/>
      <c r="AF40" s="17"/>
    </row>
    <row r="41" spans="1:32" ht="12">
      <c r="A41" s="20"/>
      <c r="B41" s="20"/>
      <c r="C41" s="20"/>
      <c r="D41" s="20"/>
      <c r="E41" s="20"/>
      <c r="F41" s="20"/>
      <c r="G41" s="20"/>
      <c r="H41" s="20"/>
      <c r="I41" s="20"/>
      <c r="J41" s="20"/>
      <c r="K41" s="20"/>
      <c r="L41" s="20"/>
      <c r="M41" s="20"/>
      <c r="N41" s="20"/>
      <c r="O41" s="17"/>
      <c r="P41" s="17"/>
      <c r="Q41" s="17"/>
      <c r="R41" s="17"/>
      <c r="S41" s="17"/>
      <c r="T41" s="17"/>
      <c r="U41" s="17"/>
      <c r="V41" s="17"/>
      <c r="W41" s="17"/>
      <c r="X41" s="17"/>
      <c r="Y41" s="17"/>
      <c r="Z41" s="17"/>
      <c r="AA41" s="17"/>
      <c r="AB41" s="17"/>
      <c r="AC41" s="17"/>
      <c r="AD41" s="17"/>
      <c r="AE41" s="17"/>
      <c r="AF41" s="17"/>
    </row>
    <row r="42" spans="1:32" ht="12">
      <c r="A42" s="20"/>
      <c r="B42" s="20"/>
      <c r="C42" s="20"/>
      <c r="D42" s="20"/>
      <c r="E42" s="20"/>
      <c r="F42" s="20"/>
      <c r="G42" s="20"/>
      <c r="H42" s="20"/>
      <c r="I42" s="20"/>
      <c r="J42" s="20"/>
      <c r="K42" s="20"/>
      <c r="L42" s="20"/>
      <c r="M42" s="20"/>
      <c r="N42" s="20"/>
      <c r="O42" s="17"/>
      <c r="P42" s="17"/>
      <c r="Q42" s="17"/>
      <c r="R42" s="17"/>
      <c r="S42" s="17"/>
      <c r="T42" s="17"/>
      <c r="U42" s="17"/>
      <c r="V42" s="17"/>
      <c r="W42" s="17"/>
      <c r="X42" s="17"/>
      <c r="Y42" s="17"/>
      <c r="Z42" s="17"/>
      <c r="AA42" s="17"/>
      <c r="AB42" s="17"/>
      <c r="AC42" s="17"/>
      <c r="AD42" s="17"/>
      <c r="AE42" s="17"/>
      <c r="AF42" s="17"/>
    </row>
    <row r="43" spans="1:32" ht="12">
      <c r="A43" s="20"/>
      <c r="B43" s="20"/>
      <c r="C43" s="20"/>
      <c r="D43" s="20"/>
      <c r="E43" s="20"/>
      <c r="F43" s="20"/>
      <c r="G43" s="20"/>
      <c r="H43" s="20"/>
      <c r="I43" s="20"/>
      <c r="J43" s="20"/>
      <c r="K43" s="20"/>
      <c r="L43" s="20"/>
      <c r="M43" s="20"/>
      <c r="N43" s="20"/>
      <c r="O43" s="17"/>
      <c r="P43" s="17"/>
      <c r="Q43" s="17"/>
      <c r="R43" s="17"/>
      <c r="S43" s="17"/>
      <c r="T43" s="17"/>
      <c r="U43" s="17"/>
      <c r="V43" s="17"/>
      <c r="W43" s="17"/>
      <c r="X43" s="17"/>
      <c r="Y43" s="17"/>
      <c r="Z43" s="17"/>
      <c r="AA43" s="17"/>
      <c r="AB43" s="17"/>
      <c r="AC43" s="17"/>
      <c r="AD43" s="17"/>
      <c r="AE43" s="17"/>
      <c r="AF43" s="17"/>
    </row>
    <row r="44" spans="1:32" ht="12">
      <c r="A44" s="20"/>
      <c r="B44" s="20"/>
      <c r="C44" s="20"/>
      <c r="D44" s="20"/>
      <c r="E44" s="20"/>
      <c r="F44" s="20"/>
      <c r="G44" s="20"/>
      <c r="H44" s="20"/>
      <c r="I44" s="20"/>
      <c r="J44" s="20"/>
      <c r="K44" s="20"/>
      <c r="L44" s="20"/>
      <c r="M44" s="20"/>
      <c r="N44" s="20"/>
      <c r="O44" s="17"/>
      <c r="P44" s="17"/>
      <c r="Q44" s="17"/>
      <c r="R44" s="17"/>
      <c r="S44" s="17"/>
      <c r="T44" s="17"/>
      <c r="U44" s="17"/>
      <c r="V44" s="17"/>
      <c r="W44" s="17"/>
      <c r="X44" s="17"/>
      <c r="Y44" s="17"/>
      <c r="Z44" s="17"/>
      <c r="AA44" s="17"/>
      <c r="AB44" s="17"/>
      <c r="AC44" s="17"/>
      <c r="AD44" s="17"/>
      <c r="AE44" s="17"/>
      <c r="AF44" s="17"/>
    </row>
    <row r="45" spans="1:32" ht="12">
      <c r="A45" s="20"/>
      <c r="B45" s="20"/>
      <c r="C45" s="20"/>
      <c r="D45" s="20"/>
      <c r="E45" s="20"/>
      <c r="F45" s="20"/>
      <c r="G45" s="20"/>
      <c r="H45" s="20"/>
      <c r="I45" s="20"/>
      <c r="J45" s="20"/>
      <c r="K45" s="20"/>
      <c r="L45" s="20"/>
      <c r="M45" s="20"/>
      <c r="N45" s="20"/>
      <c r="O45" s="17"/>
      <c r="P45" s="17"/>
      <c r="Q45" s="17"/>
      <c r="R45" s="17"/>
      <c r="S45" s="17"/>
      <c r="T45" s="17"/>
      <c r="U45" s="17"/>
      <c r="V45" s="17"/>
      <c r="W45" s="17"/>
      <c r="X45" s="17"/>
      <c r="Y45" s="17"/>
      <c r="Z45" s="17"/>
      <c r="AA45" s="17"/>
      <c r="AB45" s="17"/>
      <c r="AC45" s="17"/>
      <c r="AD45" s="17"/>
      <c r="AE45" s="17"/>
      <c r="AF45" s="17"/>
    </row>
    <row r="46" spans="1:32" ht="12">
      <c r="A46" s="20"/>
      <c r="B46" s="20"/>
      <c r="C46" s="20"/>
      <c r="D46" s="20"/>
      <c r="E46" s="20"/>
      <c r="F46" s="20"/>
      <c r="G46" s="20"/>
      <c r="H46" s="20"/>
      <c r="I46" s="20"/>
      <c r="J46" s="20"/>
      <c r="K46" s="20"/>
      <c r="L46" s="20"/>
      <c r="M46" s="20"/>
      <c r="N46" s="20"/>
      <c r="O46" s="17"/>
      <c r="P46" s="17"/>
      <c r="Q46" s="17"/>
      <c r="R46" s="17"/>
      <c r="S46" s="17"/>
      <c r="T46" s="17"/>
      <c r="U46" s="17"/>
      <c r="V46" s="17"/>
      <c r="W46" s="17"/>
      <c r="X46" s="17"/>
      <c r="Y46" s="17"/>
      <c r="Z46" s="17"/>
      <c r="AA46" s="17"/>
      <c r="AB46" s="17"/>
      <c r="AC46" s="17"/>
      <c r="AD46" s="17"/>
      <c r="AE46" s="17"/>
      <c r="AF46" s="17"/>
    </row>
    <row r="47" spans="1:32" ht="12">
      <c r="A47" s="20"/>
      <c r="B47" s="20"/>
      <c r="C47" s="20"/>
      <c r="D47" s="20"/>
      <c r="E47" s="20"/>
      <c r="F47" s="20"/>
      <c r="G47" s="20"/>
      <c r="H47" s="20"/>
      <c r="I47" s="20"/>
      <c r="J47" s="20"/>
      <c r="K47" s="20"/>
      <c r="L47" s="20"/>
      <c r="M47" s="20"/>
      <c r="N47" s="20"/>
      <c r="O47" s="17"/>
      <c r="P47" s="17"/>
      <c r="Q47" s="17"/>
      <c r="R47" s="17"/>
      <c r="S47" s="17"/>
      <c r="T47" s="17"/>
      <c r="U47" s="17"/>
      <c r="V47" s="17"/>
      <c r="W47" s="17"/>
      <c r="X47" s="17"/>
      <c r="Y47" s="17"/>
      <c r="Z47" s="17"/>
      <c r="AA47" s="17"/>
      <c r="AB47" s="17"/>
      <c r="AC47" s="17"/>
      <c r="AD47" s="17"/>
      <c r="AE47" s="17"/>
      <c r="AF47" s="17"/>
    </row>
    <row r="48" spans="1:32" ht="12">
      <c r="A48" s="20"/>
      <c r="B48" s="20"/>
      <c r="C48" s="20"/>
      <c r="D48" s="20"/>
      <c r="E48" s="20"/>
      <c r="F48" s="20"/>
      <c r="G48" s="20"/>
      <c r="H48" s="20"/>
      <c r="I48" s="20"/>
      <c r="J48" s="20"/>
      <c r="K48" s="20"/>
      <c r="L48" s="20"/>
      <c r="M48" s="20"/>
      <c r="N48" s="20"/>
      <c r="O48" s="17"/>
      <c r="P48" s="17"/>
      <c r="Q48" s="17"/>
      <c r="R48" s="17"/>
      <c r="S48" s="17"/>
      <c r="T48" s="17"/>
      <c r="U48" s="17"/>
      <c r="V48" s="17"/>
      <c r="W48" s="17"/>
      <c r="X48" s="17"/>
      <c r="Y48" s="17"/>
      <c r="Z48" s="17"/>
      <c r="AA48" s="17"/>
      <c r="AB48" s="17"/>
      <c r="AC48" s="17"/>
      <c r="AD48" s="17"/>
      <c r="AE48" s="17"/>
      <c r="AF48" s="17"/>
    </row>
    <row r="49" spans="1:32" ht="12">
      <c r="A49" s="20"/>
      <c r="B49" s="20"/>
      <c r="C49" s="20"/>
      <c r="D49" s="20"/>
      <c r="E49" s="20"/>
      <c r="F49" s="20"/>
      <c r="G49" s="20"/>
      <c r="H49" s="20"/>
      <c r="I49" s="20"/>
      <c r="J49" s="20"/>
      <c r="K49" s="20"/>
      <c r="L49" s="20"/>
      <c r="M49" s="20"/>
      <c r="N49" s="20"/>
      <c r="O49" s="17"/>
      <c r="P49" s="17"/>
      <c r="Q49" s="17"/>
      <c r="R49" s="17"/>
      <c r="S49" s="17"/>
      <c r="T49" s="17"/>
      <c r="U49" s="17"/>
      <c r="V49" s="17"/>
      <c r="W49" s="17"/>
      <c r="X49" s="17"/>
      <c r="Y49" s="17"/>
      <c r="Z49" s="17"/>
      <c r="AA49" s="17"/>
      <c r="AB49" s="17"/>
      <c r="AC49" s="17"/>
      <c r="AD49" s="17"/>
      <c r="AE49" s="17"/>
      <c r="AF49" s="17"/>
    </row>
    <row r="50" ht="11.25">
      <c r="A50" s="1161" t="s">
        <v>363</v>
      </c>
    </row>
  </sheetData>
  <mergeCells count="38">
    <mergeCell ref="L5:L6"/>
    <mergeCell ref="M5:M6"/>
    <mergeCell ref="N5:N6"/>
    <mergeCell ref="Q5:Q6"/>
    <mergeCell ref="H5:H6"/>
    <mergeCell ref="I5:I6"/>
    <mergeCell ref="J5:J6"/>
    <mergeCell ref="K5:K6"/>
    <mergeCell ref="W4:W6"/>
    <mergeCell ref="P4:P6"/>
    <mergeCell ref="O4:O6"/>
    <mergeCell ref="Q4:R4"/>
    <mergeCell ref="S4:V4"/>
    <mergeCell ref="R5:R6"/>
    <mergeCell ref="S5:S6"/>
    <mergeCell ref="T5:T6"/>
    <mergeCell ref="U5:U6"/>
    <mergeCell ref="V5:V6"/>
    <mergeCell ref="A4:A6"/>
    <mergeCell ref="B4:H4"/>
    <mergeCell ref="I4:L4"/>
    <mergeCell ref="M4:N4"/>
    <mergeCell ref="B5:B6"/>
    <mergeCell ref="C5:C6"/>
    <mergeCell ref="D5:D6"/>
    <mergeCell ref="E5:E6"/>
    <mergeCell ref="F5:F6"/>
    <mergeCell ref="G5:G6"/>
    <mergeCell ref="Y5:AA5"/>
    <mergeCell ref="AC2:AC3"/>
    <mergeCell ref="X4:AF4"/>
    <mergeCell ref="AD3:AF3"/>
    <mergeCell ref="X5:X6"/>
    <mergeCell ref="AB5:AB6"/>
    <mergeCell ref="AC5:AC6"/>
    <mergeCell ref="AD5:AD6"/>
    <mergeCell ref="AE5:AE6"/>
    <mergeCell ref="AF5:AF6"/>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1" ht="14.25">
      <c r="B1" s="18"/>
    </row>
    <row r="2" ht="14.25">
      <c r="B2" s="1178" t="s">
        <v>418</v>
      </c>
    </row>
    <row r="3" spans="2:11" ht="12.75" thickBot="1">
      <c r="B3" s="20" t="s">
        <v>413</v>
      </c>
      <c r="C3" s="20"/>
      <c r="D3" s="20"/>
      <c r="E3" s="20"/>
      <c r="F3" s="20"/>
      <c r="G3" s="20"/>
      <c r="H3" s="20"/>
      <c r="I3" s="20"/>
      <c r="J3" s="42"/>
      <c r="K3" s="147"/>
    </row>
    <row r="4" spans="1:11" ht="12" customHeight="1" thickTop="1">
      <c r="A4" s="37"/>
      <c r="B4" s="1275" t="s">
        <v>414</v>
      </c>
      <c r="C4" s="1065" t="s">
        <v>396</v>
      </c>
      <c r="D4" s="1066"/>
      <c r="E4" s="1067"/>
      <c r="F4" s="1065" t="s">
        <v>397</v>
      </c>
      <c r="G4" s="1066"/>
      <c r="H4" s="1067"/>
      <c r="I4" s="1065" t="s">
        <v>415</v>
      </c>
      <c r="J4" s="1066"/>
      <c r="K4" s="1067"/>
    </row>
    <row r="5" spans="1:11" ht="24" customHeight="1">
      <c r="A5" s="37"/>
      <c r="B5" s="1723"/>
      <c r="C5" s="1166" t="s">
        <v>471</v>
      </c>
      <c r="D5" s="1156">
        <v>54</v>
      </c>
      <c r="E5" s="641" t="s">
        <v>416</v>
      </c>
      <c r="F5" s="1156">
        <v>55</v>
      </c>
      <c r="G5" s="1166">
        <v>54</v>
      </c>
      <c r="H5" s="150" t="s">
        <v>416</v>
      </c>
      <c r="I5" s="1166">
        <v>55</v>
      </c>
      <c r="J5" s="1156">
        <v>54</v>
      </c>
      <c r="K5" s="1179" t="s">
        <v>416</v>
      </c>
    </row>
    <row r="6" spans="1:11" ht="7.5" customHeight="1">
      <c r="A6" s="37"/>
      <c r="B6" s="37"/>
      <c r="C6" s="31"/>
      <c r="D6" s="31"/>
      <c r="E6" s="31"/>
      <c r="F6" s="31"/>
      <c r="G6" s="31"/>
      <c r="H6" s="31"/>
      <c r="I6" s="31"/>
      <c r="J6" s="31"/>
      <c r="K6" s="33"/>
    </row>
    <row r="7" spans="1:11" s="151" customFormat="1" ht="12" customHeight="1">
      <c r="A7" s="632"/>
      <c r="B7" s="1180" t="s">
        <v>6</v>
      </c>
      <c r="C7" s="316">
        <f aca="true" t="shared" si="0" ref="C7:K7">SUM(C9:C12)</f>
        <v>3844</v>
      </c>
      <c r="D7" s="316">
        <f t="shared" si="0"/>
        <v>4057</v>
      </c>
      <c r="E7" s="1181">
        <f t="shared" si="0"/>
        <v>-213</v>
      </c>
      <c r="F7" s="316">
        <f t="shared" si="0"/>
        <v>94</v>
      </c>
      <c r="G7" s="316">
        <f t="shared" si="0"/>
        <v>92</v>
      </c>
      <c r="H7" s="1181">
        <f t="shared" si="0"/>
        <v>2</v>
      </c>
      <c r="I7" s="316">
        <f t="shared" si="0"/>
        <v>4507</v>
      </c>
      <c r="J7" s="316">
        <f t="shared" si="0"/>
        <v>4911</v>
      </c>
      <c r="K7" s="1182">
        <f t="shared" si="0"/>
        <v>-404</v>
      </c>
    </row>
    <row r="8" spans="1:11" s="1161" customFormat="1" ht="7.5" customHeight="1">
      <c r="A8" s="1183"/>
      <c r="B8" s="637"/>
      <c r="C8" s="1184"/>
      <c r="D8" s="1184"/>
      <c r="E8" s="1185"/>
      <c r="F8" s="1184"/>
      <c r="G8" s="1184"/>
      <c r="H8" s="1185"/>
      <c r="I8" s="1184"/>
      <c r="J8" s="1184"/>
      <c r="K8" s="1186"/>
    </row>
    <row r="9" spans="1:11" s="151" customFormat="1" ht="12" customHeight="1">
      <c r="A9" s="632"/>
      <c r="B9" s="1180" t="s">
        <v>11</v>
      </c>
      <c r="C9" s="316">
        <f>SUM(C14+C19+C20+C23)</f>
        <v>1428</v>
      </c>
      <c r="D9" s="316">
        <f>SUM(D14+D19+D20+D23)</f>
        <v>1495</v>
      </c>
      <c r="E9" s="1181">
        <f>C9-D9</f>
        <v>-67</v>
      </c>
      <c r="F9" s="316">
        <f>SUM(F14+F19+F20+F23)</f>
        <v>32</v>
      </c>
      <c r="G9" s="316">
        <f>SUM(G14+G19+G20+G23)</f>
        <v>22</v>
      </c>
      <c r="H9" s="1181">
        <f>F9-G9</f>
        <v>10</v>
      </c>
      <c r="I9" s="316">
        <f>SUM(I14+I19+I20+I23)</f>
        <v>1676</v>
      </c>
      <c r="J9" s="316">
        <f>SUM(J14+J19+J20+J23)</f>
        <v>1833</v>
      </c>
      <c r="K9" s="1182">
        <f>I9-J9</f>
        <v>-157</v>
      </c>
    </row>
    <row r="10" spans="1:11" s="151" customFormat="1" ht="12" customHeight="1">
      <c r="A10" s="632"/>
      <c r="B10" s="1180" t="s">
        <v>398</v>
      </c>
      <c r="C10" s="316">
        <f>SUM(C18+C21+C24)</f>
        <v>543</v>
      </c>
      <c r="D10" s="316">
        <f>SUM(D18+D21+D24)</f>
        <v>561</v>
      </c>
      <c r="E10" s="1181">
        <f>C10-D10</f>
        <v>-18</v>
      </c>
      <c r="F10" s="316">
        <f>SUM(F18+F21+F24)</f>
        <v>25</v>
      </c>
      <c r="G10" s="316">
        <f>SUM(G18+G21+G24)</f>
        <v>18</v>
      </c>
      <c r="H10" s="1181">
        <f>F10-G10</f>
        <v>7</v>
      </c>
      <c r="I10" s="316">
        <f>SUM(I18+I21+I24)</f>
        <v>678</v>
      </c>
      <c r="J10" s="316">
        <f>SUM(J18+J21+J24)</f>
        <v>712</v>
      </c>
      <c r="K10" s="1182">
        <f>I10-J10</f>
        <v>-34</v>
      </c>
    </row>
    <row r="11" spans="1:11" s="151" customFormat="1" ht="12" customHeight="1">
      <c r="A11" s="632"/>
      <c r="B11" s="1180" t="s">
        <v>15</v>
      </c>
      <c r="C11" s="316">
        <f>SUM(C15+C22+C25+C26)</f>
        <v>899</v>
      </c>
      <c r="D11" s="316">
        <f>SUM(D15+D22+D25+D26)</f>
        <v>1005</v>
      </c>
      <c r="E11" s="1181">
        <f>C11-D11</f>
        <v>-106</v>
      </c>
      <c r="F11" s="316">
        <f>SUM(F15+F22+F25+F26)</f>
        <v>20</v>
      </c>
      <c r="G11" s="316">
        <f>SUM(G15+G22+G25+G26)</f>
        <v>21</v>
      </c>
      <c r="H11" s="1181">
        <f>F11-G11</f>
        <v>-1</v>
      </c>
      <c r="I11" s="316">
        <f>SUM(I15+I22+I25+I26)</f>
        <v>1066</v>
      </c>
      <c r="J11" s="316">
        <f>SUM(J15+J22+J25+J26)</f>
        <v>1209</v>
      </c>
      <c r="K11" s="1182">
        <f>I11-J11</f>
        <v>-143</v>
      </c>
    </row>
    <row r="12" spans="1:11" s="151" customFormat="1" ht="12" customHeight="1">
      <c r="A12" s="632"/>
      <c r="B12" s="1180" t="s">
        <v>17</v>
      </c>
      <c r="C12" s="316">
        <f>SUM(C16+C17+C27+C28)</f>
        <v>974</v>
      </c>
      <c r="D12" s="316">
        <f>SUM(D16+D17+D27+D28)</f>
        <v>996</v>
      </c>
      <c r="E12" s="1181">
        <f>C12-D12</f>
        <v>-22</v>
      </c>
      <c r="F12" s="316">
        <f>SUM(F16+F17+F27+F28)</f>
        <v>17</v>
      </c>
      <c r="G12" s="316">
        <f>SUM(G16+G17+G27+G28)</f>
        <v>31</v>
      </c>
      <c r="H12" s="1181">
        <f>F12-G12</f>
        <v>-14</v>
      </c>
      <c r="I12" s="316">
        <f>SUM(I16+I17+I27+I28)</f>
        <v>1087</v>
      </c>
      <c r="J12" s="316">
        <f>SUM(J16+J17+J27+J28)</f>
        <v>1157</v>
      </c>
      <c r="K12" s="1182">
        <f>I12-J12</f>
        <v>-70</v>
      </c>
    </row>
    <row r="13" spans="1:11" ht="7.5" customHeight="1">
      <c r="A13" s="37"/>
      <c r="B13" s="1187"/>
      <c r="C13" s="1188"/>
      <c r="D13" s="1188"/>
      <c r="E13" s="1189"/>
      <c r="F13" s="1188"/>
      <c r="G13" s="1188"/>
      <c r="H13" s="1189"/>
      <c r="I13" s="1188"/>
      <c r="J13" s="1188"/>
      <c r="K13" s="1190"/>
    </row>
    <row r="14" spans="1:11" ht="12" customHeight="1">
      <c r="A14" s="37"/>
      <c r="B14" s="625" t="s">
        <v>399</v>
      </c>
      <c r="C14" s="310">
        <v>853</v>
      </c>
      <c r="D14" s="310">
        <v>874</v>
      </c>
      <c r="E14" s="1191">
        <f aca="true" t="shared" si="1" ref="E14:E28">C14-D14</f>
        <v>-21</v>
      </c>
      <c r="F14" s="310">
        <v>16</v>
      </c>
      <c r="G14" s="310">
        <v>9</v>
      </c>
      <c r="H14" s="1191">
        <f aca="true" t="shared" si="2" ref="H14:H28">F14-G14</f>
        <v>7</v>
      </c>
      <c r="I14" s="310">
        <v>984</v>
      </c>
      <c r="J14" s="310">
        <v>1053</v>
      </c>
      <c r="K14" s="1192">
        <f aca="true" t="shared" si="3" ref="K14:K28">I14-J14</f>
        <v>-69</v>
      </c>
    </row>
    <row r="15" spans="1:11" ht="12" customHeight="1">
      <c r="A15" s="37"/>
      <c r="B15" s="625" t="s">
        <v>400</v>
      </c>
      <c r="C15" s="310">
        <v>467</v>
      </c>
      <c r="D15" s="310">
        <v>538</v>
      </c>
      <c r="E15" s="1191">
        <f t="shared" si="1"/>
        <v>-71</v>
      </c>
      <c r="F15" s="310">
        <v>8</v>
      </c>
      <c r="G15" s="310">
        <v>12</v>
      </c>
      <c r="H15" s="1191">
        <f t="shared" si="2"/>
        <v>-4</v>
      </c>
      <c r="I15" s="310">
        <v>538</v>
      </c>
      <c r="J15" s="310">
        <v>626</v>
      </c>
      <c r="K15" s="1192">
        <f t="shared" si="3"/>
        <v>-88</v>
      </c>
    </row>
    <row r="16" spans="1:11" ht="12" customHeight="1">
      <c r="A16" s="37"/>
      <c r="B16" s="625" t="s">
        <v>401</v>
      </c>
      <c r="C16" s="310">
        <v>446</v>
      </c>
      <c r="D16" s="310">
        <v>411</v>
      </c>
      <c r="E16" s="1191">
        <f t="shared" si="1"/>
        <v>35</v>
      </c>
      <c r="F16" s="310">
        <v>8</v>
      </c>
      <c r="G16" s="310">
        <v>12</v>
      </c>
      <c r="H16" s="1191">
        <f t="shared" si="2"/>
        <v>-4</v>
      </c>
      <c r="I16" s="310">
        <v>487</v>
      </c>
      <c r="J16" s="310">
        <v>460</v>
      </c>
      <c r="K16" s="1192">
        <f t="shared" si="3"/>
        <v>27</v>
      </c>
    </row>
    <row r="17" spans="1:11" ht="12" customHeight="1">
      <c r="A17" s="37"/>
      <c r="B17" s="625" t="s">
        <v>402</v>
      </c>
      <c r="C17" s="310">
        <v>436</v>
      </c>
      <c r="D17" s="310">
        <v>493</v>
      </c>
      <c r="E17" s="1191">
        <f t="shared" si="1"/>
        <v>-57</v>
      </c>
      <c r="F17" s="310">
        <v>6</v>
      </c>
      <c r="G17" s="310">
        <v>15</v>
      </c>
      <c r="H17" s="1191">
        <f t="shared" si="2"/>
        <v>-9</v>
      </c>
      <c r="I17" s="310">
        <v>495</v>
      </c>
      <c r="J17" s="310">
        <v>559</v>
      </c>
      <c r="K17" s="1192">
        <f t="shared" si="3"/>
        <v>-64</v>
      </c>
    </row>
    <row r="18" spans="1:11" ht="12" customHeight="1">
      <c r="A18" s="37"/>
      <c r="B18" s="625" t="s">
        <v>403</v>
      </c>
      <c r="C18" s="310">
        <v>203</v>
      </c>
      <c r="D18" s="310">
        <v>222</v>
      </c>
      <c r="E18" s="1191">
        <f t="shared" si="1"/>
        <v>-19</v>
      </c>
      <c r="F18" s="310">
        <v>12</v>
      </c>
      <c r="G18" s="310">
        <v>8</v>
      </c>
      <c r="H18" s="1191">
        <f t="shared" si="2"/>
        <v>4</v>
      </c>
      <c r="I18" s="310">
        <v>246</v>
      </c>
      <c r="J18" s="310">
        <v>274</v>
      </c>
      <c r="K18" s="1192">
        <f t="shared" si="3"/>
        <v>-28</v>
      </c>
    </row>
    <row r="19" spans="1:11" ht="12" customHeight="1">
      <c r="A19" s="37"/>
      <c r="B19" s="625" t="s">
        <v>404</v>
      </c>
      <c r="C19" s="310">
        <v>242</v>
      </c>
      <c r="D19" s="310">
        <v>274</v>
      </c>
      <c r="E19" s="1191">
        <f t="shared" si="1"/>
        <v>-32</v>
      </c>
      <c r="F19" s="310">
        <v>13</v>
      </c>
      <c r="G19" s="310">
        <v>8</v>
      </c>
      <c r="H19" s="1191">
        <f t="shared" si="2"/>
        <v>5</v>
      </c>
      <c r="I19" s="310">
        <v>283</v>
      </c>
      <c r="J19" s="310">
        <v>318</v>
      </c>
      <c r="K19" s="1192">
        <f t="shared" si="3"/>
        <v>-35</v>
      </c>
    </row>
    <row r="20" spans="1:11" ht="12" customHeight="1">
      <c r="A20" s="37"/>
      <c r="B20" s="625" t="s">
        <v>405</v>
      </c>
      <c r="C20" s="310">
        <v>111</v>
      </c>
      <c r="D20" s="310">
        <v>138</v>
      </c>
      <c r="E20" s="1191">
        <f t="shared" si="1"/>
        <v>-27</v>
      </c>
      <c r="F20" s="310">
        <v>0</v>
      </c>
      <c r="G20" s="310">
        <v>4</v>
      </c>
      <c r="H20" s="1191">
        <f t="shared" si="2"/>
        <v>-4</v>
      </c>
      <c r="I20" s="310">
        <v>134</v>
      </c>
      <c r="J20" s="310">
        <v>185</v>
      </c>
      <c r="K20" s="1192">
        <f t="shared" si="3"/>
        <v>-51</v>
      </c>
    </row>
    <row r="21" spans="1:11" ht="12" customHeight="1">
      <c r="A21" s="37"/>
      <c r="B21" s="625" t="s">
        <v>940</v>
      </c>
      <c r="C21" s="310">
        <v>248</v>
      </c>
      <c r="D21" s="310">
        <v>239</v>
      </c>
      <c r="E21" s="1191">
        <f t="shared" si="1"/>
        <v>9</v>
      </c>
      <c r="F21" s="310">
        <v>11</v>
      </c>
      <c r="G21" s="310">
        <v>7</v>
      </c>
      <c r="H21" s="1191">
        <f t="shared" si="2"/>
        <v>4</v>
      </c>
      <c r="I21" s="310">
        <v>320</v>
      </c>
      <c r="J21" s="310">
        <v>322</v>
      </c>
      <c r="K21" s="1192">
        <f t="shared" si="3"/>
        <v>-2</v>
      </c>
    </row>
    <row r="22" spans="1:11" ht="12" customHeight="1">
      <c r="A22" s="37"/>
      <c r="B22" s="625" t="s">
        <v>406</v>
      </c>
      <c r="C22" s="310">
        <v>169</v>
      </c>
      <c r="D22" s="310">
        <v>166</v>
      </c>
      <c r="E22" s="1191">
        <f t="shared" si="1"/>
        <v>3</v>
      </c>
      <c r="F22" s="310">
        <v>5</v>
      </c>
      <c r="G22" s="310">
        <v>4</v>
      </c>
      <c r="H22" s="1191">
        <f t="shared" si="2"/>
        <v>1</v>
      </c>
      <c r="I22" s="310">
        <v>187</v>
      </c>
      <c r="J22" s="310">
        <v>197</v>
      </c>
      <c r="K22" s="1192">
        <f t="shared" si="3"/>
        <v>-10</v>
      </c>
    </row>
    <row r="23" spans="1:11" ht="12" customHeight="1">
      <c r="A23" s="37"/>
      <c r="B23" s="625" t="s">
        <v>407</v>
      </c>
      <c r="C23" s="310">
        <v>222</v>
      </c>
      <c r="D23" s="310">
        <v>209</v>
      </c>
      <c r="E23" s="1191">
        <f t="shared" si="1"/>
        <v>13</v>
      </c>
      <c r="F23" s="310">
        <v>3</v>
      </c>
      <c r="G23" s="310">
        <v>1</v>
      </c>
      <c r="H23" s="1191">
        <f t="shared" si="2"/>
        <v>2</v>
      </c>
      <c r="I23" s="310">
        <v>275</v>
      </c>
      <c r="J23" s="310">
        <v>277</v>
      </c>
      <c r="K23" s="1192">
        <f t="shared" si="3"/>
        <v>-2</v>
      </c>
    </row>
    <row r="24" spans="1:11" ht="12" customHeight="1">
      <c r="A24" s="37"/>
      <c r="B24" s="625" t="s">
        <v>408</v>
      </c>
      <c r="C24" s="310">
        <v>92</v>
      </c>
      <c r="D24" s="310">
        <v>100</v>
      </c>
      <c r="E24" s="1191">
        <f t="shared" si="1"/>
        <v>-8</v>
      </c>
      <c r="F24" s="310">
        <v>2</v>
      </c>
      <c r="G24" s="310">
        <v>3</v>
      </c>
      <c r="H24" s="1191">
        <f t="shared" si="2"/>
        <v>-1</v>
      </c>
      <c r="I24" s="310">
        <v>112</v>
      </c>
      <c r="J24" s="310">
        <v>116</v>
      </c>
      <c r="K24" s="1192">
        <f t="shared" si="3"/>
        <v>-4</v>
      </c>
    </row>
    <row r="25" spans="1:11" ht="12" customHeight="1">
      <c r="A25" s="37"/>
      <c r="B25" s="625" t="s">
        <v>409</v>
      </c>
      <c r="C25" s="310">
        <v>217</v>
      </c>
      <c r="D25" s="310">
        <v>259</v>
      </c>
      <c r="E25" s="1191">
        <f t="shared" si="1"/>
        <v>-42</v>
      </c>
      <c r="F25" s="310">
        <v>3</v>
      </c>
      <c r="G25" s="310">
        <v>5</v>
      </c>
      <c r="H25" s="1191">
        <f t="shared" si="2"/>
        <v>-2</v>
      </c>
      <c r="I25" s="310">
        <v>280</v>
      </c>
      <c r="J25" s="310">
        <v>322</v>
      </c>
      <c r="K25" s="1192">
        <f t="shared" si="3"/>
        <v>-42</v>
      </c>
    </row>
    <row r="26" spans="1:11" ht="12" customHeight="1">
      <c r="A26" s="37"/>
      <c r="B26" s="625" t="s">
        <v>410</v>
      </c>
      <c r="C26" s="310">
        <v>46</v>
      </c>
      <c r="D26" s="310">
        <v>42</v>
      </c>
      <c r="E26" s="1191">
        <f t="shared" si="1"/>
        <v>4</v>
      </c>
      <c r="F26" s="310">
        <v>4</v>
      </c>
      <c r="G26" s="310">
        <v>0</v>
      </c>
      <c r="H26" s="1191">
        <f t="shared" si="2"/>
        <v>4</v>
      </c>
      <c r="I26" s="310">
        <v>61</v>
      </c>
      <c r="J26" s="310">
        <v>64</v>
      </c>
      <c r="K26" s="1192">
        <f t="shared" si="3"/>
        <v>-3</v>
      </c>
    </row>
    <row r="27" spans="1:11" ht="11.25" customHeight="1">
      <c r="A27" s="37"/>
      <c r="B27" s="625" t="s">
        <v>411</v>
      </c>
      <c r="C27" s="310">
        <v>58</v>
      </c>
      <c r="D27" s="310">
        <v>71</v>
      </c>
      <c r="E27" s="1191">
        <f t="shared" si="1"/>
        <v>-13</v>
      </c>
      <c r="F27" s="310">
        <v>2</v>
      </c>
      <c r="G27" s="310">
        <v>4</v>
      </c>
      <c r="H27" s="1191">
        <f t="shared" si="2"/>
        <v>-2</v>
      </c>
      <c r="I27" s="310">
        <v>65</v>
      </c>
      <c r="J27" s="310">
        <v>101</v>
      </c>
      <c r="K27" s="1192">
        <f t="shared" si="3"/>
        <v>-36</v>
      </c>
    </row>
    <row r="28" spans="1:11" ht="11.25" customHeight="1">
      <c r="A28" s="37"/>
      <c r="B28" s="150" t="s">
        <v>412</v>
      </c>
      <c r="C28" s="1176">
        <v>34</v>
      </c>
      <c r="D28" s="1176">
        <v>21</v>
      </c>
      <c r="E28" s="1193">
        <f t="shared" si="1"/>
        <v>13</v>
      </c>
      <c r="F28" s="1176">
        <v>1</v>
      </c>
      <c r="G28" s="1176">
        <v>0</v>
      </c>
      <c r="H28" s="1193">
        <f t="shared" si="2"/>
        <v>1</v>
      </c>
      <c r="I28" s="1176">
        <v>40</v>
      </c>
      <c r="J28" s="1176">
        <v>37</v>
      </c>
      <c r="K28" s="1194">
        <f t="shared" si="3"/>
        <v>3</v>
      </c>
    </row>
    <row r="29" spans="2:11" ht="12">
      <c r="B29" s="17" t="s">
        <v>417</v>
      </c>
      <c r="C29" s="20"/>
      <c r="D29" s="20"/>
      <c r="E29" s="20"/>
      <c r="F29" s="20"/>
      <c r="G29" s="20"/>
      <c r="H29" s="20"/>
      <c r="I29" s="20"/>
      <c r="J29" s="20"/>
      <c r="K29" s="20"/>
    </row>
    <row r="30" spans="3:11" ht="12">
      <c r="C30" s="20"/>
      <c r="D30" s="20"/>
      <c r="E30" s="20"/>
      <c r="F30" s="20"/>
      <c r="G30" s="20"/>
      <c r="H30" s="20"/>
      <c r="I30" s="20"/>
      <c r="J30" s="20"/>
      <c r="K30" s="20"/>
    </row>
  </sheetData>
  <mergeCells count="1">
    <mergeCell ref="B4:B5"/>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1:F489"/>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1425</v>
      </c>
      <c r="B1" s="1"/>
      <c r="C1" s="1"/>
      <c r="D1" s="1"/>
      <c r="E1" s="1"/>
      <c r="F1" s="1"/>
    </row>
    <row r="2" spans="1:6" ht="12" customHeight="1">
      <c r="A2" s="1"/>
      <c r="B2" s="1"/>
      <c r="C2" s="1"/>
      <c r="D2" s="1"/>
      <c r="E2" s="1"/>
      <c r="F2" s="1"/>
    </row>
    <row r="3" spans="2:6" ht="12" customHeight="1">
      <c r="B3" s="1" t="s">
        <v>1638</v>
      </c>
      <c r="C3" s="1"/>
      <c r="E3" s="1"/>
      <c r="F3" s="1"/>
    </row>
    <row r="4" spans="2:6" ht="12" customHeight="1">
      <c r="B4" s="3" t="s">
        <v>1641</v>
      </c>
      <c r="C4" s="1" t="s">
        <v>1645</v>
      </c>
      <c r="E4" s="1"/>
      <c r="F4" s="1"/>
    </row>
    <row r="5" spans="2:3" ht="26.25" customHeight="1">
      <c r="B5" s="3" t="s">
        <v>1642</v>
      </c>
      <c r="C5" s="5" t="s">
        <v>1534</v>
      </c>
    </row>
    <row r="6" spans="2:6" ht="12" customHeight="1">
      <c r="B6" s="3" t="s">
        <v>1646</v>
      </c>
      <c r="C6" s="5" t="s">
        <v>1095</v>
      </c>
      <c r="E6" s="1"/>
      <c r="F6" s="1"/>
    </row>
    <row r="7" spans="2:6" ht="12" customHeight="1">
      <c r="B7" s="3"/>
      <c r="C7" s="5" t="s">
        <v>1664</v>
      </c>
      <c r="E7" s="1"/>
      <c r="F7" s="1"/>
    </row>
    <row r="8" spans="2:6" ht="12" customHeight="1">
      <c r="B8" s="3"/>
      <c r="C8" s="5" t="s">
        <v>1665</v>
      </c>
      <c r="E8" s="1"/>
      <c r="F8" s="1"/>
    </row>
    <row r="9" spans="2:6" ht="12" customHeight="1">
      <c r="B9" s="3"/>
      <c r="C9" s="5" t="s">
        <v>1666</v>
      </c>
      <c r="E9" s="1"/>
      <c r="F9" s="1"/>
    </row>
    <row r="10" spans="2:6" ht="12" customHeight="1">
      <c r="B10" s="3"/>
      <c r="C10" s="5" t="s">
        <v>1667</v>
      </c>
      <c r="E10" s="1"/>
      <c r="F10" s="1"/>
    </row>
    <row r="11" spans="2:6" ht="12" customHeight="1">
      <c r="B11" s="3"/>
      <c r="C11" s="5" t="s">
        <v>1668</v>
      </c>
      <c r="E11" s="1"/>
      <c r="F11" s="1"/>
    </row>
    <row r="12" spans="2:6" ht="12" customHeight="1">
      <c r="B12" s="3" t="s">
        <v>1647</v>
      </c>
      <c r="C12" s="4" t="s">
        <v>1423</v>
      </c>
      <c r="E12" s="1"/>
      <c r="F12" s="1"/>
    </row>
    <row r="13" spans="2:3" ht="12" customHeight="1">
      <c r="B13" s="3" t="s">
        <v>1648</v>
      </c>
      <c r="C13" s="5" t="s">
        <v>93</v>
      </c>
    </row>
    <row r="14" spans="2:3" ht="12" customHeight="1">
      <c r="B14" s="3"/>
      <c r="C14" s="5" t="s">
        <v>95</v>
      </c>
    </row>
    <row r="15" spans="2:3" ht="12" customHeight="1">
      <c r="B15" s="3"/>
      <c r="C15" s="5" t="s">
        <v>94</v>
      </c>
    </row>
    <row r="16" spans="2:3" ht="11.25" customHeight="1">
      <c r="B16" s="3"/>
      <c r="C16" s="5" t="s">
        <v>96</v>
      </c>
    </row>
    <row r="17" spans="2:3" ht="24.75" customHeight="1">
      <c r="B17" s="3" t="s">
        <v>98</v>
      </c>
      <c r="C17" s="5" t="s">
        <v>97</v>
      </c>
    </row>
    <row r="18" spans="2:3" ht="24" customHeight="1">
      <c r="B18" s="3" t="s">
        <v>1649</v>
      </c>
      <c r="C18" s="5" t="s">
        <v>99</v>
      </c>
    </row>
    <row r="19" spans="2:6" ht="24.75" customHeight="1">
      <c r="B19" s="3" t="s">
        <v>102</v>
      </c>
      <c r="C19" s="5" t="s">
        <v>101</v>
      </c>
      <c r="E19" s="1"/>
      <c r="F19" s="1"/>
    </row>
    <row r="20" spans="2:3" ht="12" customHeight="1">
      <c r="B20" s="1"/>
      <c r="C20" s="5"/>
    </row>
    <row r="21" spans="2:6" ht="12" customHeight="1">
      <c r="B21" s="1"/>
      <c r="C21" s="1" t="s">
        <v>1424</v>
      </c>
      <c r="F21" s="1"/>
    </row>
    <row r="22" spans="2:6" ht="12">
      <c r="B22" s="1"/>
      <c r="C22" s="1" t="s">
        <v>1535</v>
      </c>
      <c r="E22" s="1"/>
      <c r="F22" s="1"/>
    </row>
    <row r="23" spans="1:6" ht="12">
      <c r="A23" s="1"/>
      <c r="B23" s="1"/>
      <c r="C23" s="1"/>
      <c r="D23" s="1"/>
      <c r="E23" s="1"/>
      <c r="F23" s="1"/>
    </row>
    <row r="24" spans="1:4" ht="12">
      <c r="A24" s="1"/>
      <c r="B24" s="1"/>
      <c r="C24" s="1"/>
      <c r="D24" s="1"/>
    </row>
    <row r="25" spans="2:4" ht="12">
      <c r="B25" s="1" t="s">
        <v>1639</v>
      </c>
      <c r="C25" s="1"/>
      <c r="D25" s="1"/>
    </row>
    <row r="26" ht="12">
      <c r="B26" s="2" t="s">
        <v>103</v>
      </c>
    </row>
    <row r="27" spans="2:3" ht="12">
      <c r="B27" s="2">
        <v>1</v>
      </c>
      <c r="C27" s="6" t="s">
        <v>1640</v>
      </c>
    </row>
    <row r="28" spans="2:3" ht="12">
      <c r="B28" s="2">
        <v>2</v>
      </c>
      <c r="C28" s="6" t="s">
        <v>1426</v>
      </c>
    </row>
    <row r="29" spans="2:3" ht="12">
      <c r="B29" s="2">
        <v>3</v>
      </c>
      <c r="C29" s="6" t="s">
        <v>1427</v>
      </c>
    </row>
    <row r="30" spans="2:3" ht="12">
      <c r="B30" s="2">
        <v>4</v>
      </c>
      <c r="C30" s="6" t="s">
        <v>1428</v>
      </c>
    </row>
    <row r="31" spans="2:3" ht="12">
      <c r="B31" s="2">
        <v>5</v>
      </c>
      <c r="C31" s="6" t="s">
        <v>104</v>
      </c>
    </row>
    <row r="32" spans="2:3" ht="12">
      <c r="B32" s="2">
        <v>6</v>
      </c>
      <c r="C32" s="6" t="s">
        <v>106</v>
      </c>
    </row>
    <row r="33" spans="2:3" ht="12">
      <c r="B33" s="2">
        <v>7</v>
      </c>
      <c r="C33" s="6" t="s">
        <v>105</v>
      </c>
    </row>
    <row r="34" spans="2:3" ht="12">
      <c r="B34" s="2">
        <v>8</v>
      </c>
      <c r="C34" s="2" t="s">
        <v>1096</v>
      </c>
    </row>
    <row r="35" spans="2:3" ht="12">
      <c r="B35" s="2">
        <v>9</v>
      </c>
      <c r="C35" s="2" t="s">
        <v>1434</v>
      </c>
    </row>
    <row r="36" spans="2:3" ht="12">
      <c r="B36" s="2">
        <v>10</v>
      </c>
      <c r="C36" s="6" t="s">
        <v>1429</v>
      </c>
    </row>
    <row r="37" spans="2:3" ht="12">
      <c r="B37" s="2">
        <v>11</v>
      </c>
      <c r="C37" s="2" t="s">
        <v>1430</v>
      </c>
    </row>
    <row r="38" spans="2:3" ht="12">
      <c r="B38" s="2">
        <v>12</v>
      </c>
      <c r="C38" s="6" t="s">
        <v>1431</v>
      </c>
    </row>
    <row r="39" spans="2:3" ht="12">
      <c r="B39" s="2">
        <v>13</v>
      </c>
      <c r="C39" s="2" t="s">
        <v>1432</v>
      </c>
    </row>
    <row r="40" spans="2:3" ht="12">
      <c r="B40" s="2">
        <v>14</v>
      </c>
      <c r="C40" s="6" t="s">
        <v>1433</v>
      </c>
    </row>
    <row r="41" ht="12">
      <c r="C41" s="6"/>
    </row>
    <row r="42" ht="12">
      <c r="B42" s="2" t="s">
        <v>1650</v>
      </c>
    </row>
    <row r="43" spans="2:3" ht="12">
      <c r="B43" s="2">
        <v>1</v>
      </c>
      <c r="C43" s="6" t="s">
        <v>1435</v>
      </c>
    </row>
    <row r="44" spans="2:3" ht="12">
      <c r="B44" s="11">
        <v>2</v>
      </c>
      <c r="C44" s="12" t="s">
        <v>1436</v>
      </c>
    </row>
    <row r="45" spans="2:3" ht="12">
      <c r="B45" s="2">
        <v>3</v>
      </c>
      <c r="C45" s="6" t="s">
        <v>1437</v>
      </c>
    </row>
    <row r="46" spans="2:3" ht="12">
      <c r="B46" s="2">
        <v>4</v>
      </c>
      <c r="C46" s="2" t="s">
        <v>1438</v>
      </c>
    </row>
    <row r="47" spans="2:3" ht="12">
      <c r="B47" s="11">
        <v>5</v>
      </c>
      <c r="C47" s="11" t="s">
        <v>1439</v>
      </c>
    </row>
    <row r="48" spans="2:3" ht="12">
      <c r="B48" s="2">
        <v>6</v>
      </c>
      <c r="C48" s="2" t="s">
        <v>1440</v>
      </c>
    </row>
    <row r="49" ht="12">
      <c r="C49" s="2" t="s">
        <v>1093</v>
      </c>
    </row>
    <row r="50" ht="12">
      <c r="C50" s="2" t="s">
        <v>1094</v>
      </c>
    </row>
    <row r="51" spans="2:3" ht="12">
      <c r="B51" s="2">
        <v>7</v>
      </c>
      <c r="C51" s="2" t="s">
        <v>1441</v>
      </c>
    </row>
    <row r="52" spans="2:3" ht="12">
      <c r="B52" s="2">
        <v>8</v>
      </c>
      <c r="C52" s="2" t="s">
        <v>107</v>
      </c>
    </row>
    <row r="53" spans="2:3" ht="12">
      <c r="B53" s="2">
        <v>9</v>
      </c>
      <c r="C53" s="2" t="s">
        <v>1442</v>
      </c>
    </row>
    <row r="54" spans="2:3" ht="12">
      <c r="B54" s="2">
        <v>10</v>
      </c>
      <c r="C54" s="2" t="s">
        <v>1443</v>
      </c>
    </row>
    <row r="55" spans="2:3" ht="12">
      <c r="B55" s="2">
        <v>11</v>
      </c>
      <c r="C55" s="2" t="s">
        <v>1444</v>
      </c>
    </row>
    <row r="56" spans="2:3" ht="12">
      <c r="B56" s="2">
        <v>12</v>
      </c>
      <c r="C56" s="2" t="s">
        <v>1445</v>
      </c>
    </row>
    <row r="57" spans="2:3" ht="12">
      <c r="B57" s="2">
        <v>13</v>
      </c>
      <c r="C57" s="2" t="s">
        <v>1448</v>
      </c>
    </row>
    <row r="58" spans="2:3" ht="12">
      <c r="B58" s="2">
        <v>14</v>
      </c>
      <c r="C58" s="2" t="s">
        <v>1449</v>
      </c>
    </row>
    <row r="59" spans="2:3" ht="12">
      <c r="B59" s="2">
        <v>15</v>
      </c>
      <c r="C59" s="2" t="s">
        <v>1450</v>
      </c>
    </row>
    <row r="60" spans="2:3" ht="12">
      <c r="B60" s="2">
        <v>16</v>
      </c>
      <c r="C60" s="2" t="s">
        <v>1451</v>
      </c>
    </row>
    <row r="61" spans="2:3" ht="12">
      <c r="B61" s="2">
        <v>17</v>
      </c>
      <c r="C61" s="2" t="s">
        <v>1452</v>
      </c>
    </row>
    <row r="62" spans="2:3" ht="24">
      <c r="B62" s="2">
        <v>18</v>
      </c>
      <c r="C62" s="8" t="s">
        <v>1453</v>
      </c>
    </row>
    <row r="63" spans="2:3" ht="12">
      <c r="B63" s="2">
        <v>19</v>
      </c>
      <c r="C63" s="2" t="s">
        <v>1446</v>
      </c>
    </row>
    <row r="64" spans="2:3" ht="12">
      <c r="B64" s="11">
        <v>20</v>
      </c>
      <c r="C64" s="11" t="s">
        <v>1447</v>
      </c>
    </row>
    <row r="66" ht="12">
      <c r="B66" s="2" t="s">
        <v>1651</v>
      </c>
    </row>
    <row r="67" spans="2:3" ht="12">
      <c r="B67" s="11">
        <v>1</v>
      </c>
      <c r="C67" s="11" t="s">
        <v>1100</v>
      </c>
    </row>
    <row r="68" spans="2:3" ht="12">
      <c r="B68" s="2">
        <v>2</v>
      </c>
      <c r="C68" s="2" t="s">
        <v>1097</v>
      </c>
    </row>
    <row r="69" spans="2:3" ht="12">
      <c r="B69" s="2">
        <v>3</v>
      </c>
      <c r="C69" s="2" t="s">
        <v>1098</v>
      </c>
    </row>
    <row r="70" spans="2:3" ht="12">
      <c r="B70" s="2">
        <v>4</v>
      </c>
      <c r="C70" s="2" t="s">
        <v>1536</v>
      </c>
    </row>
    <row r="71" spans="2:3" ht="12">
      <c r="B71" s="2">
        <v>5</v>
      </c>
      <c r="C71" s="2" t="s">
        <v>1099</v>
      </c>
    </row>
    <row r="73" ht="12">
      <c r="B73" s="2" t="s">
        <v>1652</v>
      </c>
    </row>
    <row r="74" spans="2:3" ht="12">
      <c r="B74" s="11">
        <v>1</v>
      </c>
      <c r="C74" s="11" t="s">
        <v>1457</v>
      </c>
    </row>
    <row r="75" spans="2:3" ht="12">
      <c r="B75" s="11">
        <v>2</v>
      </c>
      <c r="C75" s="13" t="s">
        <v>1454</v>
      </c>
    </row>
    <row r="76" spans="2:3" ht="12">
      <c r="B76" s="2">
        <v>3</v>
      </c>
      <c r="C76" s="7" t="s">
        <v>1455</v>
      </c>
    </row>
    <row r="77" spans="2:3" ht="12">
      <c r="B77" s="2">
        <v>4</v>
      </c>
      <c r="C77" s="7" t="s">
        <v>1456</v>
      </c>
    </row>
    <row r="78" spans="2:3" ht="12">
      <c r="B78" s="2">
        <v>5</v>
      </c>
      <c r="C78" s="7" t="s">
        <v>1466</v>
      </c>
    </row>
    <row r="79" spans="2:3" ht="12">
      <c r="B79" s="2">
        <v>6</v>
      </c>
      <c r="C79" s="7" t="s">
        <v>1467</v>
      </c>
    </row>
    <row r="80" spans="2:3" ht="12">
      <c r="B80" s="2">
        <v>7</v>
      </c>
      <c r="C80" s="2" t="s">
        <v>1458</v>
      </c>
    </row>
    <row r="81" ht="12">
      <c r="C81" s="2" t="s">
        <v>1488</v>
      </c>
    </row>
    <row r="82" ht="12">
      <c r="C82" s="2" t="s">
        <v>1489</v>
      </c>
    </row>
    <row r="83" spans="2:3" ht="12">
      <c r="B83" s="2">
        <v>8</v>
      </c>
      <c r="C83" s="2" t="s">
        <v>1459</v>
      </c>
    </row>
    <row r="84" spans="2:3" ht="12">
      <c r="B84" s="11">
        <v>9</v>
      </c>
      <c r="C84" s="11" t="s">
        <v>1460</v>
      </c>
    </row>
    <row r="85" spans="2:3" ht="12">
      <c r="B85" s="2">
        <v>10</v>
      </c>
      <c r="C85" s="2" t="s">
        <v>1461</v>
      </c>
    </row>
    <row r="86" ht="12">
      <c r="C86" s="2" t="s">
        <v>1490</v>
      </c>
    </row>
    <row r="87" ht="12">
      <c r="C87" s="2" t="s">
        <v>1491</v>
      </c>
    </row>
    <row r="88" ht="12">
      <c r="C88" s="2" t="s">
        <v>1492</v>
      </c>
    </row>
    <row r="89" spans="2:3" ht="12">
      <c r="B89" s="2">
        <v>11</v>
      </c>
      <c r="C89" s="2" t="s">
        <v>1468</v>
      </c>
    </row>
    <row r="90" spans="2:3" ht="12">
      <c r="B90" s="2">
        <v>12</v>
      </c>
      <c r="C90" s="2" t="s">
        <v>1469</v>
      </c>
    </row>
    <row r="91" spans="2:3" ht="12">
      <c r="B91" s="2">
        <v>13</v>
      </c>
      <c r="C91" s="7" t="s">
        <v>1470</v>
      </c>
    </row>
    <row r="92" spans="2:3" ht="12">
      <c r="B92" s="2">
        <v>14</v>
      </c>
      <c r="C92" s="2" t="s">
        <v>1462</v>
      </c>
    </row>
    <row r="93" spans="2:3" ht="12">
      <c r="B93" s="2">
        <v>15</v>
      </c>
      <c r="C93" s="7" t="s">
        <v>1471</v>
      </c>
    </row>
    <row r="94" spans="2:3" ht="12">
      <c r="B94" s="2">
        <v>16</v>
      </c>
      <c r="C94" s="2" t="s">
        <v>1463</v>
      </c>
    </row>
    <row r="95" spans="2:3" ht="12">
      <c r="B95" s="2">
        <v>17</v>
      </c>
      <c r="C95" s="2" t="s">
        <v>1472</v>
      </c>
    </row>
    <row r="96" spans="2:3" ht="12">
      <c r="B96" s="2">
        <v>18</v>
      </c>
      <c r="C96" s="2" t="s">
        <v>1476</v>
      </c>
    </row>
    <row r="97" spans="2:3" ht="12">
      <c r="B97" s="11">
        <v>19</v>
      </c>
      <c r="C97" s="11" t="s">
        <v>1473</v>
      </c>
    </row>
    <row r="98" spans="2:3" ht="12">
      <c r="B98" s="2">
        <v>20</v>
      </c>
      <c r="C98" s="2" t="s">
        <v>1474</v>
      </c>
    </row>
    <row r="99" spans="2:3" ht="12">
      <c r="B99" s="2">
        <v>21</v>
      </c>
      <c r="C99" s="2" t="s">
        <v>1477</v>
      </c>
    </row>
    <row r="100" spans="2:3" ht="12">
      <c r="B100" s="2">
        <v>22</v>
      </c>
      <c r="C100" s="2" t="s">
        <v>1475</v>
      </c>
    </row>
    <row r="101" spans="2:3" ht="12">
      <c r="B101" s="2">
        <v>23</v>
      </c>
      <c r="C101" s="2" t="s">
        <v>1464</v>
      </c>
    </row>
    <row r="102" spans="2:3" ht="12">
      <c r="B102" s="2">
        <v>24</v>
      </c>
      <c r="C102" s="2" t="s">
        <v>1465</v>
      </c>
    </row>
    <row r="103" ht="12">
      <c r="C103" s="7"/>
    </row>
    <row r="104" ht="12">
      <c r="B104" s="2" t="s">
        <v>1653</v>
      </c>
    </row>
    <row r="105" spans="2:3" ht="12">
      <c r="B105" s="11">
        <v>1</v>
      </c>
      <c r="C105" s="12" t="s">
        <v>1481</v>
      </c>
    </row>
    <row r="106" spans="2:3" ht="12">
      <c r="B106" s="2">
        <v>2</v>
      </c>
      <c r="C106" s="6" t="s">
        <v>1478</v>
      </c>
    </row>
    <row r="107" spans="2:3" ht="11.25" customHeight="1">
      <c r="B107" s="2">
        <v>3</v>
      </c>
      <c r="C107" s="6" t="s">
        <v>1537</v>
      </c>
    </row>
    <row r="108" spans="2:3" ht="12">
      <c r="B108" s="2">
        <v>4</v>
      </c>
      <c r="C108" s="6" t="s">
        <v>1479</v>
      </c>
    </row>
    <row r="109" ht="12">
      <c r="C109" s="6" t="s">
        <v>1494</v>
      </c>
    </row>
    <row r="110" ht="12">
      <c r="C110" s="6" t="s">
        <v>1495</v>
      </c>
    </row>
    <row r="111" ht="12">
      <c r="C111" s="6" t="s">
        <v>1496</v>
      </c>
    </row>
    <row r="112" spans="2:3" ht="12">
      <c r="B112" s="2">
        <v>5</v>
      </c>
      <c r="C112" s="6" t="s">
        <v>1480</v>
      </c>
    </row>
    <row r="113" ht="12">
      <c r="C113" s="6" t="s">
        <v>1497</v>
      </c>
    </row>
    <row r="114" ht="12">
      <c r="C114" s="6" t="s">
        <v>1498</v>
      </c>
    </row>
    <row r="115" ht="12">
      <c r="C115" s="6" t="s">
        <v>1499</v>
      </c>
    </row>
    <row r="116" ht="12">
      <c r="C116" s="6" t="s">
        <v>1500</v>
      </c>
    </row>
    <row r="117" spans="2:3" ht="12">
      <c r="B117" s="2">
        <v>6</v>
      </c>
      <c r="C117" s="6" t="s">
        <v>1482</v>
      </c>
    </row>
    <row r="118" spans="2:3" ht="12">
      <c r="B118" s="2">
        <v>7</v>
      </c>
      <c r="C118" s="6" t="s">
        <v>1483</v>
      </c>
    </row>
    <row r="119" spans="2:3" ht="12">
      <c r="B119" s="2">
        <v>8</v>
      </c>
      <c r="C119" s="6" t="s">
        <v>1484</v>
      </c>
    </row>
    <row r="120" spans="2:3" ht="12">
      <c r="B120" s="2">
        <v>9</v>
      </c>
      <c r="C120" s="6" t="s">
        <v>1485</v>
      </c>
    </row>
    <row r="121" ht="12">
      <c r="C121" s="6"/>
    </row>
    <row r="122" ht="12">
      <c r="B122" s="2" t="s">
        <v>1654</v>
      </c>
    </row>
    <row r="123" spans="2:3" ht="24" customHeight="1">
      <c r="B123" s="11">
        <v>1</v>
      </c>
      <c r="C123" s="14" t="s">
        <v>1486</v>
      </c>
    </row>
    <row r="124" spans="2:3" ht="12" customHeight="1">
      <c r="B124" s="2">
        <v>2</v>
      </c>
      <c r="C124" s="8" t="s">
        <v>115</v>
      </c>
    </row>
    <row r="125" spans="2:3" ht="12">
      <c r="B125" s="2">
        <v>3</v>
      </c>
      <c r="C125" s="2" t="s">
        <v>110</v>
      </c>
    </row>
    <row r="126" spans="2:3" ht="12">
      <c r="B126" s="2">
        <v>4</v>
      </c>
      <c r="C126" s="2" t="s">
        <v>111</v>
      </c>
    </row>
    <row r="127" spans="2:3" ht="12">
      <c r="B127" s="11">
        <v>5</v>
      </c>
      <c r="C127" s="11" t="s">
        <v>112</v>
      </c>
    </row>
    <row r="128" spans="2:3" ht="12">
      <c r="B128" s="2">
        <v>6</v>
      </c>
      <c r="C128" s="2" t="s">
        <v>113</v>
      </c>
    </row>
    <row r="129" spans="2:3" ht="12">
      <c r="B129" s="2">
        <v>7</v>
      </c>
      <c r="C129" s="2" t="s">
        <v>114</v>
      </c>
    </row>
    <row r="130" spans="2:3" ht="12">
      <c r="B130" s="2">
        <v>8</v>
      </c>
      <c r="C130" s="6" t="s">
        <v>116</v>
      </c>
    </row>
    <row r="131" spans="2:3" ht="12">
      <c r="B131" s="2">
        <v>9</v>
      </c>
      <c r="C131" s="6" t="s">
        <v>117</v>
      </c>
    </row>
    <row r="132" ht="12">
      <c r="C132" s="6"/>
    </row>
    <row r="133" ht="12">
      <c r="B133" s="2" t="s">
        <v>1637</v>
      </c>
    </row>
    <row r="134" spans="2:3" ht="12">
      <c r="B134" s="2">
        <v>1</v>
      </c>
      <c r="C134" s="2" t="s">
        <v>1102</v>
      </c>
    </row>
    <row r="135" spans="2:3" ht="12">
      <c r="B135" s="2">
        <v>2</v>
      </c>
      <c r="C135" s="2" t="s">
        <v>1103</v>
      </c>
    </row>
    <row r="136" spans="2:3" ht="12">
      <c r="B136" s="2">
        <v>3</v>
      </c>
      <c r="C136" s="2" t="s">
        <v>1104</v>
      </c>
    </row>
    <row r="137" spans="2:3" ht="12">
      <c r="B137" s="2">
        <v>4</v>
      </c>
      <c r="C137" s="2" t="s">
        <v>1105</v>
      </c>
    </row>
    <row r="138" spans="2:3" ht="24" customHeight="1">
      <c r="B138" s="11">
        <v>5</v>
      </c>
      <c r="C138" s="14" t="s">
        <v>1106</v>
      </c>
    </row>
    <row r="139" spans="2:3" ht="24" customHeight="1">
      <c r="B139" s="2">
        <v>6</v>
      </c>
      <c r="C139" s="8" t="s">
        <v>118</v>
      </c>
    </row>
    <row r="140" spans="2:3" ht="24">
      <c r="B140" s="11">
        <v>7</v>
      </c>
      <c r="C140" s="15" t="s">
        <v>1345</v>
      </c>
    </row>
    <row r="141" spans="2:3" ht="39" customHeight="1">
      <c r="B141" s="2">
        <v>8</v>
      </c>
      <c r="C141" s="9" t="s">
        <v>1101</v>
      </c>
    </row>
    <row r="142" spans="2:3" ht="38.25" customHeight="1">
      <c r="B142" s="2">
        <v>9</v>
      </c>
      <c r="C142" s="9" t="s">
        <v>1107</v>
      </c>
    </row>
    <row r="143" spans="2:3" ht="12">
      <c r="B143" s="2">
        <v>10</v>
      </c>
      <c r="C143" s="2" t="s">
        <v>1108</v>
      </c>
    </row>
    <row r="144" ht="12">
      <c r="C144" s="2" t="s">
        <v>1633</v>
      </c>
    </row>
    <row r="145" ht="12">
      <c r="C145" s="2" t="s">
        <v>1634</v>
      </c>
    </row>
    <row r="146" spans="2:3" ht="12">
      <c r="B146" s="2">
        <v>11</v>
      </c>
      <c r="C146" s="2" t="s">
        <v>1109</v>
      </c>
    </row>
    <row r="148" ht="12">
      <c r="B148" s="2" t="s">
        <v>1655</v>
      </c>
    </row>
    <row r="149" spans="2:3" ht="12">
      <c r="B149" s="2">
        <v>1</v>
      </c>
      <c r="C149" s="2" t="s">
        <v>1110</v>
      </c>
    </row>
    <row r="150" ht="12">
      <c r="C150" s="2" t="s">
        <v>1503</v>
      </c>
    </row>
    <row r="151" ht="12">
      <c r="C151" s="2" t="s">
        <v>1504</v>
      </c>
    </row>
    <row r="152" ht="12">
      <c r="C152" s="2" t="s">
        <v>1505</v>
      </c>
    </row>
    <row r="153" spans="2:3" ht="12">
      <c r="B153" s="2">
        <v>2</v>
      </c>
      <c r="C153" s="2" t="s">
        <v>1111</v>
      </c>
    </row>
    <row r="154" spans="2:3" ht="12">
      <c r="B154" s="2">
        <v>3</v>
      </c>
      <c r="C154" s="2" t="s">
        <v>0</v>
      </c>
    </row>
    <row r="155" spans="2:3" ht="24" customHeight="1">
      <c r="B155" s="2">
        <v>4</v>
      </c>
      <c r="C155" s="8" t="s">
        <v>1</v>
      </c>
    </row>
    <row r="156" spans="2:3" ht="12">
      <c r="B156" s="2">
        <v>5</v>
      </c>
      <c r="C156" s="2" t="s">
        <v>2</v>
      </c>
    </row>
    <row r="157" spans="2:3" ht="12">
      <c r="B157" s="2">
        <v>6</v>
      </c>
      <c r="C157" s="2" t="s">
        <v>3</v>
      </c>
    </row>
    <row r="158" spans="2:3" ht="12">
      <c r="B158" s="2">
        <v>7</v>
      </c>
      <c r="C158" s="2" t="s">
        <v>4</v>
      </c>
    </row>
    <row r="159" spans="2:3" ht="24" customHeight="1">
      <c r="B159" s="2">
        <v>8</v>
      </c>
      <c r="C159" s="8" t="s">
        <v>1422</v>
      </c>
    </row>
    <row r="160" spans="2:3" ht="12" customHeight="1">
      <c r="B160" s="2">
        <v>9</v>
      </c>
      <c r="C160" s="8" t="s">
        <v>1487</v>
      </c>
    </row>
    <row r="161" spans="2:3" ht="12" customHeight="1">
      <c r="B161" s="2">
        <v>10</v>
      </c>
      <c r="C161" s="8" t="s">
        <v>1115</v>
      </c>
    </row>
    <row r="162" spans="2:3" ht="12" customHeight="1">
      <c r="B162" s="2">
        <v>11</v>
      </c>
      <c r="C162" s="8" t="s">
        <v>1112</v>
      </c>
    </row>
    <row r="163" ht="12" customHeight="1">
      <c r="C163" s="8" t="s">
        <v>1506</v>
      </c>
    </row>
    <row r="164" ht="12" customHeight="1">
      <c r="C164" s="8" t="s">
        <v>1507</v>
      </c>
    </row>
    <row r="165" spans="2:3" ht="12">
      <c r="B165" s="2">
        <v>12</v>
      </c>
      <c r="C165" s="2" t="s">
        <v>1116</v>
      </c>
    </row>
    <row r="166" spans="2:3" ht="12">
      <c r="B166" s="2">
        <v>13</v>
      </c>
      <c r="C166" s="2" t="s">
        <v>1113</v>
      </c>
    </row>
    <row r="167" spans="2:3" ht="12">
      <c r="B167" s="2">
        <v>14</v>
      </c>
      <c r="C167" s="2" t="s">
        <v>1644</v>
      </c>
    </row>
    <row r="168" spans="2:3" ht="12">
      <c r="B168" s="2">
        <v>15</v>
      </c>
      <c r="C168" s="2" t="s">
        <v>1656</v>
      </c>
    </row>
    <row r="169" ht="12">
      <c r="C169" s="2" t="s">
        <v>1508</v>
      </c>
    </row>
    <row r="170" ht="12">
      <c r="C170" s="2" t="s">
        <v>1509</v>
      </c>
    </row>
    <row r="171" ht="12">
      <c r="C171" s="2" t="s">
        <v>1510</v>
      </c>
    </row>
    <row r="172" spans="2:3" ht="12">
      <c r="B172" s="11">
        <v>16</v>
      </c>
      <c r="C172" s="11" t="s">
        <v>1502</v>
      </c>
    </row>
    <row r="173" spans="2:3" ht="12">
      <c r="B173" s="2">
        <v>17</v>
      </c>
      <c r="C173" s="2" t="s">
        <v>1114</v>
      </c>
    </row>
    <row r="175" ht="12">
      <c r="B175" s="2" t="s">
        <v>1514</v>
      </c>
    </row>
    <row r="176" spans="2:3" ht="12">
      <c r="B176" s="2">
        <v>1</v>
      </c>
      <c r="C176" s="2" t="s">
        <v>1538</v>
      </c>
    </row>
    <row r="177" spans="2:3" ht="12">
      <c r="B177" s="2">
        <v>2</v>
      </c>
      <c r="C177" s="2" t="s">
        <v>205</v>
      </c>
    </row>
    <row r="178" spans="2:3" ht="12">
      <c r="B178" s="11">
        <v>3</v>
      </c>
      <c r="C178" s="11" t="s">
        <v>206</v>
      </c>
    </row>
    <row r="179" spans="2:3" ht="12">
      <c r="B179" s="2">
        <v>4</v>
      </c>
      <c r="C179" s="2" t="s">
        <v>198</v>
      </c>
    </row>
    <row r="180" spans="2:3" ht="12">
      <c r="B180" s="2">
        <v>5</v>
      </c>
      <c r="C180" s="2" t="s">
        <v>199</v>
      </c>
    </row>
    <row r="181" spans="2:3" ht="12">
      <c r="B181" s="2">
        <v>6</v>
      </c>
      <c r="C181" s="2" t="s">
        <v>200</v>
      </c>
    </row>
    <row r="182" spans="2:3" ht="12">
      <c r="B182" s="2">
        <v>7</v>
      </c>
      <c r="C182" s="2" t="s">
        <v>201</v>
      </c>
    </row>
    <row r="183" spans="2:3" ht="12">
      <c r="B183" s="2">
        <v>8</v>
      </c>
      <c r="C183" s="2" t="s">
        <v>202</v>
      </c>
    </row>
    <row r="184" spans="2:3" ht="12">
      <c r="B184" s="2">
        <v>9</v>
      </c>
      <c r="C184" s="2" t="s">
        <v>203</v>
      </c>
    </row>
    <row r="185" spans="2:3" ht="12">
      <c r="B185" s="2">
        <v>10</v>
      </c>
      <c r="C185" s="2" t="s">
        <v>204</v>
      </c>
    </row>
    <row r="186" spans="2:3" ht="12">
      <c r="B186" s="11">
        <v>11</v>
      </c>
      <c r="C186" s="11" t="s">
        <v>1117</v>
      </c>
    </row>
    <row r="187" spans="2:3" ht="12">
      <c r="B187" s="11"/>
      <c r="C187" s="11" t="s">
        <v>1511</v>
      </c>
    </row>
    <row r="188" ht="12">
      <c r="C188" s="2" t="s">
        <v>1512</v>
      </c>
    </row>
    <row r="189" spans="2:3" ht="12">
      <c r="B189" s="2">
        <v>12</v>
      </c>
      <c r="C189" s="2" t="s">
        <v>1118</v>
      </c>
    </row>
    <row r="191" ht="12">
      <c r="B191" s="2" t="s">
        <v>1513</v>
      </c>
    </row>
    <row r="192" spans="2:3" ht="12">
      <c r="B192" s="2">
        <v>1</v>
      </c>
      <c r="C192" s="2" t="s">
        <v>210</v>
      </c>
    </row>
    <row r="193" ht="12">
      <c r="C193" s="2" t="s">
        <v>1515</v>
      </c>
    </row>
    <row r="194" ht="12">
      <c r="C194" s="2" t="s">
        <v>1516</v>
      </c>
    </row>
    <row r="195" spans="2:3" ht="12">
      <c r="B195" s="2">
        <v>2</v>
      </c>
      <c r="C195" s="2" t="s">
        <v>207</v>
      </c>
    </row>
    <row r="196" ht="12">
      <c r="C196" s="2" t="s">
        <v>1515</v>
      </c>
    </row>
    <row r="197" ht="12">
      <c r="C197" s="2" t="s">
        <v>1516</v>
      </c>
    </row>
    <row r="198" spans="2:3" ht="12">
      <c r="B198" s="2">
        <v>3</v>
      </c>
      <c r="C198" s="2" t="s">
        <v>211</v>
      </c>
    </row>
    <row r="199" ht="12">
      <c r="C199" s="2" t="s">
        <v>1517</v>
      </c>
    </row>
    <row r="200" ht="12">
      <c r="C200" s="2" t="s">
        <v>1518</v>
      </c>
    </row>
    <row r="201" spans="2:3" ht="12">
      <c r="B201" s="2">
        <v>4</v>
      </c>
      <c r="C201" s="2" t="s">
        <v>212</v>
      </c>
    </row>
    <row r="202" spans="2:3" ht="12">
      <c r="B202" s="2">
        <v>5</v>
      </c>
      <c r="C202" s="2" t="s">
        <v>208</v>
      </c>
    </row>
    <row r="203" ht="12">
      <c r="C203" s="2" t="s">
        <v>1519</v>
      </c>
    </row>
    <row r="204" ht="12">
      <c r="C204" s="2" t="s">
        <v>1520</v>
      </c>
    </row>
    <row r="205" ht="12">
      <c r="C205" s="2" t="s">
        <v>1521</v>
      </c>
    </row>
    <row r="206" ht="12">
      <c r="C206" s="2" t="s">
        <v>1522</v>
      </c>
    </row>
    <row r="207" spans="2:3" ht="12">
      <c r="B207" s="11">
        <v>6</v>
      </c>
      <c r="C207" s="11" t="s">
        <v>218</v>
      </c>
    </row>
    <row r="208" spans="2:3" ht="12">
      <c r="B208" s="11"/>
      <c r="C208" s="11" t="s">
        <v>1523</v>
      </c>
    </row>
    <row r="209" ht="12">
      <c r="C209" s="2" t="s">
        <v>1524</v>
      </c>
    </row>
    <row r="210" spans="2:3" ht="12">
      <c r="B210" s="2">
        <v>7</v>
      </c>
      <c r="C210" s="2" t="s">
        <v>209</v>
      </c>
    </row>
    <row r="211" spans="2:3" ht="12">
      <c r="B211" s="2">
        <v>8</v>
      </c>
      <c r="C211" s="2" t="s">
        <v>213</v>
      </c>
    </row>
    <row r="212" spans="2:3" ht="12">
      <c r="B212" s="2">
        <v>9</v>
      </c>
      <c r="C212" s="2" t="s">
        <v>214</v>
      </c>
    </row>
    <row r="213" spans="2:3" ht="12">
      <c r="B213" s="2">
        <v>10</v>
      </c>
      <c r="C213" s="2" t="s">
        <v>215</v>
      </c>
    </row>
    <row r="214" spans="2:3" ht="12">
      <c r="B214" s="2">
        <v>11</v>
      </c>
      <c r="C214" s="2" t="s">
        <v>216</v>
      </c>
    </row>
    <row r="215" spans="2:3" ht="12">
      <c r="B215" s="2">
        <v>12</v>
      </c>
      <c r="C215" s="2" t="s">
        <v>217</v>
      </c>
    </row>
    <row r="217" ht="12">
      <c r="B217" s="2" t="s">
        <v>1525</v>
      </c>
    </row>
    <row r="218" spans="2:3" ht="12">
      <c r="B218" s="11">
        <v>1</v>
      </c>
      <c r="C218" s="11" t="s">
        <v>1542</v>
      </c>
    </row>
    <row r="219" spans="2:3" ht="12">
      <c r="B219" s="2">
        <v>2</v>
      </c>
      <c r="C219" s="2" t="s">
        <v>1539</v>
      </c>
    </row>
    <row r="220" spans="2:3" ht="24" customHeight="1">
      <c r="B220" s="2">
        <v>3</v>
      </c>
      <c r="C220" s="8" t="s">
        <v>1540</v>
      </c>
    </row>
    <row r="221" spans="2:3" ht="12">
      <c r="B221" s="2">
        <v>4</v>
      </c>
      <c r="C221" s="2" t="s">
        <v>1541</v>
      </c>
    </row>
    <row r="222" spans="2:3" ht="12">
      <c r="B222" s="11">
        <v>5</v>
      </c>
      <c r="C222" s="11" t="s">
        <v>220</v>
      </c>
    </row>
    <row r="223" spans="2:3" ht="12">
      <c r="B223" s="2">
        <v>6</v>
      </c>
      <c r="C223" s="2" t="s">
        <v>219</v>
      </c>
    </row>
    <row r="225" ht="12">
      <c r="B225" s="2" t="s">
        <v>1657</v>
      </c>
    </row>
    <row r="226" spans="2:3" ht="12">
      <c r="B226" s="11">
        <v>1</v>
      </c>
      <c r="C226" s="11" t="s">
        <v>1627</v>
      </c>
    </row>
    <row r="227" spans="2:3" ht="12">
      <c r="B227" s="2">
        <v>2</v>
      </c>
      <c r="C227" s="2" t="s">
        <v>221</v>
      </c>
    </row>
    <row r="228" spans="2:3" ht="12">
      <c r="B228" s="2">
        <v>3</v>
      </c>
      <c r="C228" s="2" t="s">
        <v>222</v>
      </c>
    </row>
    <row r="229" spans="2:3" ht="12">
      <c r="B229" s="2">
        <v>4</v>
      </c>
      <c r="C229" s="2" t="s">
        <v>223</v>
      </c>
    </row>
    <row r="230" spans="2:3" ht="12">
      <c r="B230" s="2">
        <v>5</v>
      </c>
      <c r="C230" s="2" t="s">
        <v>224</v>
      </c>
    </row>
    <row r="231" spans="2:3" ht="12">
      <c r="B231" s="2">
        <v>6</v>
      </c>
      <c r="C231" s="2" t="s">
        <v>225</v>
      </c>
    </row>
    <row r="232" spans="2:3" ht="12">
      <c r="B232" s="2">
        <v>7</v>
      </c>
      <c r="C232" s="2" t="s">
        <v>226</v>
      </c>
    </row>
    <row r="233" spans="2:3" ht="12">
      <c r="B233" s="2">
        <v>8</v>
      </c>
      <c r="C233" s="2" t="s">
        <v>227</v>
      </c>
    </row>
    <row r="234" spans="2:3" ht="12">
      <c r="B234" s="2">
        <v>9</v>
      </c>
      <c r="C234" s="2" t="s">
        <v>228</v>
      </c>
    </row>
    <row r="235" spans="2:3" ht="12">
      <c r="B235" s="2">
        <v>10</v>
      </c>
      <c r="C235" s="2" t="s">
        <v>229</v>
      </c>
    </row>
    <row r="236" spans="2:3" ht="12">
      <c r="B236" s="2">
        <v>11</v>
      </c>
      <c r="C236" s="2" t="s">
        <v>1199</v>
      </c>
    </row>
    <row r="237" spans="2:3" ht="12">
      <c r="B237" s="2">
        <v>12</v>
      </c>
      <c r="C237" s="2" t="s">
        <v>230</v>
      </c>
    </row>
    <row r="238" spans="2:3" ht="12">
      <c r="B238" s="2">
        <v>13</v>
      </c>
      <c r="C238" s="2" t="s">
        <v>231</v>
      </c>
    </row>
    <row r="239" spans="2:3" ht="12">
      <c r="B239" s="11">
        <v>14</v>
      </c>
      <c r="C239" s="11" t="s">
        <v>1201</v>
      </c>
    </row>
    <row r="240" spans="2:3" ht="12">
      <c r="B240" s="11">
        <v>15</v>
      </c>
      <c r="C240" s="11" t="s">
        <v>1202</v>
      </c>
    </row>
    <row r="241" spans="2:3" ht="12">
      <c r="B241" s="2">
        <v>16</v>
      </c>
      <c r="C241" s="2" t="s">
        <v>1190</v>
      </c>
    </row>
    <row r="242" spans="2:3" ht="12">
      <c r="B242" s="2">
        <v>17</v>
      </c>
      <c r="C242" s="2" t="s">
        <v>1191</v>
      </c>
    </row>
    <row r="243" spans="2:3" ht="12">
      <c r="B243" s="2">
        <v>18</v>
      </c>
      <c r="C243" s="2" t="s">
        <v>1192</v>
      </c>
    </row>
    <row r="244" spans="2:3" ht="12">
      <c r="B244" s="2">
        <v>19</v>
      </c>
      <c r="C244" s="2" t="s">
        <v>1628</v>
      </c>
    </row>
    <row r="245" ht="12">
      <c r="C245" s="2" t="s">
        <v>1203</v>
      </c>
    </row>
    <row r="246" ht="12">
      <c r="C246" s="2" t="s">
        <v>1193</v>
      </c>
    </row>
    <row r="247" ht="12">
      <c r="C247" s="2" t="s">
        <v>1194</v>
      </c>
    </row>
    <row r="248" ht="12">
      <c r="C248" s="2" t="s">
        <v>1195</v>
      </c>
    </row>
    <row r="249" ht="12">
      <c r="C249" s="2" t="s">
        <v>1196</v>
      </c>
    </row>
    <row r="250" ht="12">
      <c r="C250" s="2" t="s">
        <v>1197</v>
      </c>
    </row>
    <row r="251" ht="12">
      <c r="C251" s="2" t="s">
        <v>1198</v>
      </c>
    </row>
    <row r="252" spans="2:3" ht="12">
      <c r="B252" s="2">
        <v>20</v>
      </c>
      <c r="C252" s="2" t="s">
        <v>1200</v>
      </c>
    </row>
    <row r="254" ht="12">
      <c r="B254" s="2" t="s">
        <v>1635</v>
      </c>
    </row>
    <row r="255" spans="2:3" ht="12">
      <c r="B255" s="11">
        <v>1</v>
      </c>
      <c r="C255" s="11" t="s">
        <v>1205</v>
      </c>
    </row>
    <row r="256" spans="2:3" ht="12">
      <c r="B256" s="11"/>
      <c r="C256" s="11" t="s">
        <v>1629</v>
      </c>
    </row>
    <row r="257" ht="12">
      <c r="C257" s="2" t="s">
        <v>1630</v>
      </c>
    </row>
    <row r="258" spans="2:3" ht="12">
      <c r="B258" s="11">
        <v>2</v>
      </c>
      <c r="C258" s="11" t="s">
        <v>1206</v>
      </c>
    </row>
    <row r="259" spans="2:3" ht="12">
      <c r="B259" s="2">
        <v>3</v>
      </c>
      <c r="C259" s="2" t="s">
        <v>1204</v>
      </c>
    </row>
    <row r="260" spans="2:3" ht="12">
      <c r="B260" s="2">
        <v>4</v>
      </c>
      <c r="C260" s="2" t="s">
        <v>1210</v>
      </c>
    </row>
    <row r="261" spans="2:3" ht="12">
      <c r="B261" s="2">
        <v>5</v>
      </c>
      <c r="C261" s="2" t="s">
        <v>1211</v>
      </c>
    </row>
    <row r="262" spans="2:3" ht="12">
      <c r="B262" s="2">
        <v>6</v>
      </c>
      <c r="C262" s="2" t="s">
        <v>1209</v>
      </c>
    </row>
    <row r="263" spans="2:3" ht="12">
      <c r="B263" s="2">
        <v>7</v>
      </c>
      <c r="C263" s="2" t="s">
        <v>1207</v>
      </c>
    </row>
    <row r="264" spans="2:3" ht="12">
      <c r="B264" s="2">
        <v>8</v>
      </c>
      <c r="C264" s="2" t="s">
        <v>1208</v>
      </c>
    </row>
    <row r="266" ht="12">
      <c r="B266" s="2" t="s">
        <v>1543</v>
      </c>
    </row>
    <row r="267" spans="2:3" ht="12">
      <c r="B267" s="2">
        <v>1</v>
      </c>
      <c r="C267" s="2" t="s">
        <v>1217</v>
      </c>
    </row>
    <row r="268" ht="12">
      <c r="C268" s="2" t="s">
        <v>1599</v>
      </c>
    </row>
    <row r="269" ht="12">
      <c r="C269" s="2" t="s">
        <v>1600</v>
      </c>
    </row>
    <row r="270" ht="12">
      <c r="C270" s="2" t="s">
        <v>1601</v>
      </c>
    </row>
    <row r="271" ht="12">
      <c r="C271" s="2" t="s">
        <v>1602</v>
      </c>
    </row>
    <row r="272" ht="12">
      <c r="C272" s="2" t="s">
        <v>1603</v>
      </c>
    </row>
    <row r="273" ht="12">
      <c r="C273" s="2" t="s">
        <v>1604</v>
      </c>
    </row>
    <row r="274" ht="12">
      <c r="C274" s="2" t="s">
        <v>1544</v>
      </c>
    </row>
    <row r="275" ht="12">
      <c r="C275" s="2" t="s">
        <v>1605</v>
      </c>
    </row>
    <row r="276" spans="2:3" ht="12">
      <c r="B276" s="2">
        <v>2</v>
      </c>
      <c r="C276" s="2" t="s">
        <v>1218</v>
      </c>
    </row>
    <row r="277" ht="12">
      <c r="C277" s="2" t="s">
        <v>100</v>
      </c>
    </row>
    <row r="278" ht="12">
      <c r="C278" s="2" t="s">
        <v>1606</v>
      </c>
    </row>
    <row r="279" spans="2:3" ht="12">
      <c r="B279" s="2">
        <v>3</v>
      </c>
      <c r="C279" s="2" t="s">
        <v>1658</v>
      </c>
    </row>
    <row r="280" ht="12">
      <c r="C280" s="2" t="s">
        <v>1659</v>
      </c>
    </row>
    <row r="281" ht="12">
      <c r="C281" s="2" t="s">
        <v>1660</v>
      </c>
    </row>
    <row r="282" ht="12">
      <c r="C282" s="2" t="s">
        <v>1661</v>
      </c>
    </row>
    <row r="283" spans="2:3" ht="12">
      <c r="B283" s="2">
        <v>4</v>
      </c>
      <c r="C283" s="2" t="s">
        <v>1212</v>
      </c>
    </row>
    <row r="284" ht="12">
      <c r="C284" s="2" t="s">
        <v>1490</v>
      </c>
    </row>
    <row r="285" ht="12">
      <c r="C285" s="2" t="s">
        <v>1607</v>
      </c>
    </row>
    <row r="286" spans="2:3" ht="12">
      <c r="B286" s="2">
        <v>5</v>
      </c>
      <c r="C286" s="2" t="s">
        <v>1213</v>
      </c>
    </row>
    <row r="287" ht="12">
      <c r="C287" s="2" t="s">
        <v>1490</v>
      </c>
    </row>
    <row r="288" ht="12">
      <c r="C288" s="2" t="s">
        <v>1607</v>
      </c>
    </row>
    <row r="289" spans="2:3" ht="12">
      <c r="B289" s="2">
        <v>6</v>
      </c>
      <c r="C289" s="2" t="s">
        <v>1214</v>
      </c>
    </row>
    <row r="290" ht="12">
      <c r="C290" s="2" t="s">
        <v>1490</v>
      </c>
    </row>
    <row r="291" ht="12">
      <c r="C291" s="2" t="s">
        <v>1607</v>
      </c>
    </row>
    <row r="292" spans="2:3" ht="12">
      <c r="B292" s="2">
        <v>7</v>
      </c>
      <c r="C292" s="2" t="s">
        <v>1216</v>
      </c>
    </row>
    <row r="293" spans="2:3" ht="12">
      <c r="B293" s="2">
        <v>8</v>
      </c>
      <c r="C293" s="2" t="s">
        <v>1215</v>
      </c>
    </row>
    <row r="294" spans="2:3" ht="12">
      <c r="B294" s="2">
        <v>9</v>
      </c>
      <c r="C294" s="2" t="s">
        <v>315</v>
      </c>
    </row>
    <row r="295" spans="2:3" ht="12">
      <c r="B295" s="2">
        <v>10</v>
      </c>
      <c r="C295" s="2" t="s">
        <v>1219</v>
      </c>
    </row>
    <row r="296" spans="2:3" ht="12">
      <c r="B296" s="2">
        <v>11</v>
      </c>
      <c r="C296" s="2" t="s">
        <v>1220</v>
      </c>
    </row>
    <row r="297" spans="2:3" ht="11.25" customHeight="1">
      <c r="B297" s="11">
        <v>12</v>
      </c>
      <c r="C297" s="11" t="s">
        <v>314</v>
      </c>
    </row>
    <row r="299" ht="12">
      <c r="B299" s="2" t="s">
        <v>1608</v>
      </c>
    </row>
    <row r="300" spans="2:3" ht="12">
      <c r="B300" s="2">
        <v>1</v>
      </c>
      <c r="C300" s="2" t="s">
        <v>325</v>
      </c>
    </row>
    <row r="301" spans="2:3" ht="12">
      <c r="B301" s="2">
        <v>2</v>
      </c>
      <c r="C301" s="2" t="s">
        <v>316</v>
      </c>
    </row>
    <row r="302" spans="2:3" ht="12">
      <c r="B302" s="2">
        <v>3</v>
      </c>
      <c r="C302" s="2" t="s">
        <v>328</v>
      </c>
    </row>
    <row r="303" spans="2:3" ht="12">
      <c r="B303" s="2">
        <v>4</v>
      </c>
      <c r="C303" s="2" t="s">
        <v>329</v>
      </c>
    </row>
    <row r="304" ht="12">
      <c r="C304" s="2" t="s">
        <v>1609</v>
      </c>
    </row>
    <row r="305" ht="12">
      <c r="C305" s="2" t="s">
        <v>1610</v>
      </c>
    </row>
    <row r="306" spans="2:3" ht="12">
      <c r="B306" s="2">
        <v>5</v>
      </c>
      <c r="C306" s="2" t="s">
        <v>326</v>
      </c>
    </row>
    <row r="307" ht="12">
      <c r="C307" s="2" t="s">
        <v>1611</v>
      </c>
    </row>
    <row r="308" ht="12">
      <c r="C308" s="2" t="s">
        <v>1612</v>
      </c>
    </row>
    <row r="309" spans="2:3" ht="12">
      <c r="B309" s="2">
        <v>6</v>
      </c>
      <c r="C309" s="2" t="s">
        <v>317</v>
      </c>
    </row>
    <row r="310" ht="12">
      <c r="C310" s="2" t="s">
        <v>1613</v>
      </c>
    </row>
    <row r="311" ht="12">
      <c r="C311" s="2" t="s">
        <v>1614</v>
      </c>
    </row>
    <row r="312" spans="2:3" ht="12">
      <c r="B312" s="2">
        <v>7</v>
      </c>
      <c r="C312" s="2" t="s">
        <v>318</v>
      </c>
    </row>
    <row r="313" spans="2:3" ht="12">
      <c r="B313" s="2">
        <v>8</v>
      </c>
      <c r="C313" s="2" t="s">
        <v>319</v>
      </c>
    </row>
    <row r="314" spans="2:3" ht="12">
      <c r="B314" s="2">
        <v>9</v>
      </c>
      <c r="C314" s="2" t="s">
        <v>320</v>
      </c>
    </row>
    <row r="315" ht="12">
      <c r="C315" s="2" t="s">
        <v>1613</v>
      </c>
    </row>
    <row r="316" ht="12">
      <c r="C316" s="2" t="s">
        <v>1614</v>
      </c>
    </row>
    <row r="317" ht="12">
      <c r="C317" s="2" t="s">
        <v>1615</v>
      </c>
    </row>
    <row r="318" spans="2:3" ht="12">
      <c r="B318" s="2">
        <v>10</v>
      </c>
      <c r="C318" s="2" t="s">
        <v>321</v>
      </c>
    </row>
    <row r="319" ht="12">
      <c r="C319" s="2" t="s">
        <v>1616</v>
      </c>
    </row>
    <row r="320" ht="12">
      <c r="C320" s="2" t="s">
        <v>1617</v>
      </c>
    </row>
    <row r="321" ht="12">
      <c r="C321" s="2" t="s">
        <v>1618</v>
      </c>
    </row>
    <row r="322" spans="2:3" ht="12">
      <c r="B322" s="2">
        <v>11</v>
      </c>
      <c r="C322" s="2" t="s">
        <v>322</v>
      </c>
    </row>
    <row r="323" ht="12">
      <c r="C323" s="2" t="s">
        <v>1616</v>
      </c>
    </row>
    <row r="324" ht="12">
      <c r="C324" s="2" t="s">
        <v>1619</v>
      </c>
    </row>
    <row r="325" ht="12">
      <c r="C325" s="2" t="s">
        <v>1620</v>
      </c>
    </row>
    <row r="326" spans="2:3" ht="12">
      <c r="B326" s="2">
        <v>12</v>
      </c>
      <c r="C326" s="2" t="s">
        <v>323</v>
      </c>
    </row>
    <row r="327" spans="2:3" ht="12">
      <c r="B327" s="11">
        <v>13</v>
      </c>
      <c r="C327" s="11" t="s">
        <v>330</v>
      </c>
    </row>
    <row r="328" spans="2:3" ht="12">
      <c r="B328" s="11">
        <v>14</v>
      </c>
      <c r="C328" s="11" t="s">
        <v>331</v>
      </c>
    </row>
    <row r="329" spans="2:3" ht="12">
      <c r="B329" s="2">
        <v>15</v>
      </c>
      <c r="C329" s="2" t="s">
        <v>324</v>
      </c>
    </row>
    <row r="330" spans="2:3" ht="12">
      <c r="B330" s="2">
        <v>16</v>
      </c>
      <c r="C330" s="2" t="s">
        <v>327</v>
      </c>
    </row>
    <row r="332" ht="12">
      <c r="B332" s="2" t="s">
        <v>1636</v>
      </c>
    </row>
    <row r="333" spans="2:3" ht="12">
      <c r="B333" s="11">
        <v>1</v>
      </c>
      <c r="C333" s="11" t="s">
        <v>332</v>
      </c>
    </row>
    <row r="334" spans="2:3" ht="12">
      <c r="B334" s="11"/>
      <c r="C334" s="11" t="s">
        <v>1621</v>
      </c>
    </row>
    <row r="335" ht="12">
      <c r="C335" s="2" t="s">
        <v>1622</v>
      </c>
    </row>
    <row r="336" ht="12">
      <c r="C336" s="2" t="s">
        <v>1623</v>
      </c>
    </row>
    <row r="337" ht="12">
      <c r="C337" s="2" t="s">
        <v>1624</v>
      </c>
    </row>
    <row r="338" spans="2:3" ht="12">
      <c r="B338" s="2">
        <v>2</v>
      </c>
      <c r="C338" s="2" t="s">
        <v>333</v>
      </c>
    </row>
    <row r="339" spans="2:3" ht="12">
      <c r="B339" s="2">
        <v>3</v>
      </c>
      <c r="C339" s="10" t="s">
        <v>334</v>
      </c>
    </row>
    <row r="340" spans="2:3" ht="12">
      <c r="B340" s="2">
        <v>4</v>
      </c>
      <c r="C340" s="2" t="s">
        <v>343</v>
      </c>
    </row>
    <row r="341" spans="2:3" ht="12">
      <c r="B341" s="2">
        <v>5</v>
      </c>
      <c r="C341" s="10" t="s">
        <v>335</v>
      </c>
    </row>
    <row r="342" spans="2:3" ht="12">
      <c r="B342" s="2">
        <v>6</v>
      </c>
      <c r="C342" s="10" t="s">
        <v>336</v>
      </c>
    </row>
    <row r="343" spans="2:3" ht="12">
      <c r="B343" s="11">
        <v>7</v>
      </c>
      <c r="C343" s="16" t="s">
        <v>337</v>
      </c>
    </row>
    <row r="344" spans="2:3" ht="12">
      <c r="B344" s="2">
        <v>8</v>
      </c>
      <c r="C344" s="10" t="s">
        <v>338</v>
      </c>
    </row>
    <row r="345" spans="2:3" ht="12">
      <c r="B345" s="2">
        <v>9</v>
      </c>
      <c r="C345" s="6" t="s">
        <v>339</v>
      </c>
    </row>
    <row r="346" spans="2:3" ht="12">
      <c r="B346" s="2">
        <v>10</v>
      </c>
      <c r="C346" s="6" t="s">
        <v>340</v>
      </c>
    </row>
    <row r="347" spans="2:3" ht="12">
      <c r="B347" s="2">
        <v>11</v>
      </c>
      <c r="C347" s="6" t="s">
        <v>341</v>
      </c>
    </row>
    <row r="348" spans="2:3" ht="12">
      <c r="B348" s="2">
        <v>12</v>
      </c>
      <c r="C348" s="6" t="s">
        <v>342</v>
      </c>
    </row>
    <row r="350" ht="12">
      <c r="B350" s="2" t="s">
        <v>1625</v>
      </c>
    </row>
    <row r="351" spans="2:3" ht="12">
      <c r="B351" s="2">
        <v>1</v>
      </c>
      <c r="C351" s="2" t="s">
        <v>344</v>
      </c>
    </row>
    <row r="352" ht="12">
      <c r="C352" s="2" t="s">
        <v>1526</v>
      </c>
    </row>
    <row r="353" ht="12">
      <c r="C353" s="2" t="s">
        <v>1527</v>
      </c>
    </row>
    <row r="354" spans="2:3" ht="12">
      <c r="B354" s="2">
        <v>2</v>
      </c>
      <c r="C354" s="2" t="s">
        <v>1626</v>
      </c>
    </row>
    <row r="355" spans="2:3" ht="12">
      <c r="B355" s="2">
        <v>3</v>
      </c>
      <c r="C355" s="2" t="s">
        <v>1333</v>
      </c>
    </row>
    <row r="356" spans="2:3" ht="12">
      <c r="B356" s="11">
        <v>4</v>
      </c>
      <c r="C356" s="11" t="s">
        <v>1334</v>
      </c>
    </row>
    <row r="357" spans="2:3" ht="24" customHeight="1">
      <c r="B357" s="2">
        <v>5</v>
      </c>
      <c r="C357" s="8" t="s">
        <v>1315</v>
      </c>
    </row>
    <row r="358" spans="2:3" ht="12">
      <c r="B358" s="2">
        <v>6</v>
      </c>
      <c r="C358" s="2" t="s">
        <v>1339</v>
      </c>
    </row>
    <row r="359" spans="2:3" ht="12">
      <c r="B359" s="2">
        <v>7</v>
      </c>
      <c r="C359" s="2" t="s">
        <v>1335</v>
      </c>
    </row>
    <row r="360" spans="2:3" ht="12">
      <c r="B360" s="2">
        <v>8</v>
      </c>
      <c r="C360" s="2" t="s">
        <v>1336</v>
      </c>
    </row>
    <row r="361" spans="2:3" ht="12">
      <c r="B361" s="2">
        <v>9</v>
      </c>
      <c r="C361" s="2" t="s">
        <v>1337</v>
      </c>
    </row>
    <row r="362" spans="2:3" ht="12">
      <c r="B362" s="2">
        <v>10</v>
      </c>
      <c r="C362" s="2" t="s">
        <v>1643</v>
      </c>
    </row>
    <row r="363" ht="12">
      <c r="C363" s="2" t="s">
        <v>1338</v>
      </c>
    </row>
    <row r="364" ht="12">
      <c r="C364" s="2" t="s">
        <v>1563</v>
      </c>
    </row>
    <row r="365" ht="12">
      <c r="C365" s="2" t="s">
        <v>1342</v>
      </c>
    </row>
    <row r="366" ht="12">
      <c r="C366" s="2" t="s">
        <v>1340</v>
      </c>
    </row>
    <row r="367" ht="12">
      <c r="C367" s="2" t="s">
        <v>1341</v>
      </c>
    </row>
    <row r="368" spans="2:3" ht="12">
      <c r="B368" s="2">
        <v>11</v>
      </c>
      <c r="C368" s="2" t="s">
        <v>1331</v>
      </c>
    </row>
    <row r="369" ht="12">
      <c r="C369" s="2" t="s">
        <v>1528</v>
      </c>
    </row>
    <row r="370" ht="12">
      <c r="C370" s="2" t="s">
        <v>1529</v>
      </c>
    </row>
    <row r="371" spans="2:3" ht="12">
      <c r="B371" s="2">
        <v>12</v>
      </c>
      <c r="C371" s="2" t="s">
        <v>1316</v>
      </c>
    </row>
    <row r="372" spans="2:3" ht="12">
      <c r="B372" s="2">
        <v>13</v>
      </c>
      <c r="C372" s="2" t="s">
        <v>1317</v>
      </c>
    </row>
    <row r="373" spans="2:3" ht="12">
      <c r="B373" s="2">
        <v>14</v>
      </c>
      <c r="C373" s="2" t="s">
        <v>1318</v>
      </c>
    </row>
    <row r="374" spans="2:3" ht="12">
      <c r="B374" s="2">
        <v>15</v>
      </c>
      <c r="C374" s="2" t="s">
        <v>1319</v>
      </c>
    </row>
    <row r="375" ht="12">
      <c r="C375" s="2" t="s">
        <v>1530</v>
      </c>
    </row>
    <row r="376" ht="12">
      <c r="C376" s="2" t="s">
        <v>1531</v>
      </c>
    </row>
    <row r="377" spans="2:3" ht="12">
      <c r="B377" s="2">
        <v>16</v>
      </c>
      <c r="C377" s="2" t="s">
        <v>1320</v>
      </c>
    </row>
    <row r="378" spans="2:3" ht="12">
      <c r="B378" s="2">
        <v>17</v>
      </c>
      <c r="C378" s="2" t="s">
        <v>1561</v>
      </c>
    </row>
    <row r="379" ht="12">
      <c r="C379" s="2" t="s">
        <v>1532</v>
      </c>
    </row>
    <row r="380" ht="12">
      <c r="C380" s="2" t="s">
        <v>1533</v>
      </c>
    </row>
    <row r="381" spans="2:3" ht="12">
      <c r="B381" s="2">
        <v>18</v>
      </c>
      <c r="C381" s="2" t="s">
        <v>1321</v>
      </c>
    </row>
    <row r="382" spans="2:3" ht="12">
      <c r="B382" s="2">
        <v>19</v>
      </c>
      <c r="C382" s="2" t="s">
        <v>1322</v>
      </c>
    </row>
    <row r="383" spans="2:3" ht="12">
      <c r="B383" s="2">
        <v>20</v>
      </c>
      <c r="C383" s="2" t="s">
        <v>1323</v>
      </c>
    </row>
    <row r="384" ht="12">
      <c r="C384" s="2" t="s">
        <v>1545</v>
      </c>
    </row>
    <row r="385" ht="12">
      <c r="C385" s="2" t="s">
        <v>1546</v>
      </c>
    </row>
    <row r="386" ht="12">
      <c r="C386" s="2" t="s">
        <v>1547</v>
      </c>
    </row>
    <row r="387" ht="12">
      <c r="C387" s="2" t="s">
        <v>1548</v>
      </c>
    </row>
    <row r="388" spans="2:3" ht="12">
      <c r="B388" s="2">
        <v>21</v>
      </c>
      <c r="C388" s="2" t="s">
        <v>1324</v>
      </c>
    </row>
    <row r="389" ht="12">
      <c r="C389" s="2" t="s">
        <v>1549</v>
      </c>
    </row>
    <row r="390" ht="12">
      <c r="C390" s="2" t="s">
        <v>1550</v>
      </c>
    </row>
    <row r="391" ht="12">
      <c r="C391" s="2" t="s">
        <v>1551</v>
      </c>
    </row>
    <row r="392" spans="2:3" ht="12">
      <c r="B392" s="2">
        <v>22</v>
      </c>
      <c r="C392" s="2" t="s">
        <v>1493</v>
      </c>
    </row>
    <row r="393" spans="2:3" ht="12">
      <c r="B393" s="2">
        <v>23</v>
      </c>
      <c r="C393" s="2" t="s">
        <v>1325</v>
      </c>
    </row>
    <row r="394" ht="12">
      <c r="C394" s="2" t="s">
        <v>1552</v>
      </c>
    </row>
    <row r="395" ht="12">
      <c r="C395" s="2" t="s">
        <v>1598</v>
      </c>
    </row>
    <row r="396" spans="2:3" ht="12">
      <c r="B396" s="2">
        <v>24</v>
      </c>
      <c r="C396" s="2" t="s">
        <v>1326</v>
      </c>
    </row>
    <row r="397" spans="2:3" ht="12">
      <c r="B397" s="2">
        <v>25</v>
      </c>
      <c r="C397" s="2" t="s">
        <v>1327</v>
      </c>
    </row>
    <row r="398" spans="2:3" ht="12">
      <c r="B398" s="2">
        <v>26</v>
      </c>
      <c r="C398" s="2" t="s">
        <v>1328</v>
      </c>
    </row>
    <row r="399" spans="2:3" ht="12">
      <c r="B399" s="2">
        <v>27</v>
      </c>
      <c r="C399" s="2" t="s">
        <v>1329</v>
      </c>
    </row>
    <row r="400" spans="2:3" ht="12">
      <c r="B400" s="11">
        <v>28</v>
      </c>
      <c r="C400" s="11" t="s">
        <v>1562</v>
      </c>
    </row>
    <row r="401" spans="2:3" ht="12">
      <c r="B401" s="2">
        <v>29</v>
      </c>
      <c r="C401" s="2" t="s">
        <v>1330</v>
      </c>
    </row>
    <row r="402" spans="2:3" ht="12">
      <c r="B402" s="2">
        <v>30</v>
      </c>
      <c r="C402" s="2" t="s">
        <v>1332</v>
      </c>
    </row>
    <row r="404" ht="12">
      <c r="B404" s="2" t="s">
        <v>1501</v>
      </c>
    </row>
    <row r="405" spans="2:3" ht="12">
      <c r="B405" s="2">
        <v>1</v>
      </c>
      <c r="C405" s="2" t="s">
        <v>1571</v>
      </c>
    </row>
    <row r="406" spans="2:3" ht="12">
      <c r="B406" s="11">
        <v>2</v>
      </c>
      <c r="C406" s="11" t="s">
        <v>1564</v>
      </c>
    </row>
    <row r="407" spans="2:3" ht="12">
      <c r="B407" s="11">
        <v>3</v>
      </c>
      <c r="C407" s="11" t="s">
        <v>1565</v>
      </c>
    </row>
    <row r="408" spans="2:3" ht="12">
      <c r="B408" s="2">
        <v>4</v>
      </c>
      <c r="C408" s="2" t="s">
        <v>1566</v>
      </c>
    </row>
    <row r="409" ht="12">
      <c r="C409" s="2" t="s">
        <v>108</v>
      </c>
    </row>
    <row r="410" ht="12">
      <c r="C410" s="2" t="s">
        <v>109</v>
      </c>
    </row>
    <row r="411" spans="2:3" ht="12">
      <c r="B411" s="2">
        <v>5</v>
      </c>
      <c r="C411" s="2" t="s">
        <v>1572</v>
      </c>
    </row>
    <row r="412" spans="2:3" ht="12">
      <c r="B412" s="2">
        <v>6</v>
      </c>
      <c r="C412" s="2" t="s">
        <v>1573</v>
      </c>
    </row>
    <row r="413" ht="12">
      <c r="C413" s="2" t="s">
        <v>1574</v>
      </c>
    </row>
    <row r="414" ht="12">
      <c r="C414" s="2" t="s">
        <v>1575</v>
      </c>
    </row>
    <row r="415" spans="2:3" ht="12">
      <c r="B415" s="2">
        <v>7</v>
      </c>
      <c r="C415" s="2" t="s">
        <v>1576</v>
      </c>
    </row>
    <row r="416" ht="12">
      <c r="C416" s="2" t="s">
        <v>1574</v>
      </c>
    </row>
    <row r="417" ht="12">
      <c r="C417" s="2" t="s">
        <v>1575</v>
      </c>
    </row>
    <row r="418" spans="2:3" ht="12">
      <c r="B418" s="2">
        <v>8</v>
      </c>
      <c r="C418" s="2" t="s">
        <v>1343</v>
      </c>
    </row>
    <row r="419" spans="2:3" ht="12">
      <c r="B419" s="2">
        <v>9</v>
      </c>
      <c r="C419" s="2" t="s">
        <v>1567</v>
      </c>
    </row>
    <row r="420" spans="2:3" ht="12">
      <c r="B420" s="2">
        <v>10</v>
      </c>
      <c r="C420" s="2" t="s">
        <v>1568</v>
      </c>
    </row>
    <row r="421" spans="2:3" ht="12">
      <c r="B421" s="2">
        <v>11</v>
      </c>
      <c r="C421" s="6" t="s">
        <v>1584</v>
      </c>
    </row>
    <row r="422" spans="2:3" ht="12">
      <c r="B422" s="2">
        <v>12</v>
      </c>
      <c r="C422" s="6" t="s">
        <v>1583</v>
      </c>
    </row>
    <row r="423" spans="2:3" ht="12">
      <c r="B423" s="2">
        <v>13</v>
      </c>
      <c r="C423" s="2" t="s">
        <v>1582</v>
      </c>
    </row>
    <row r="424" spans="2:3" ht="12">
      <c r="B424" s="2">
        <v>14</v>
      </c>
      <c r="C424" s="2" t="s">
        <v>1569</v>
      </c>
    </row>
    <row r="425" spans="2:3" ht="12">
      <c r="B425" s="2">
        <v>15</v>
      </c>
      <c r="C425" s="2" t="s">
        <v>1581</v>
      </c>
    </row>
    <row r="426" spans="2:3" ht="12">
      <c r="B426" s="2">
        <v>16</v>
      </c>
      <c r="C426" s="2" t="s">
        <v>1580</v>
      </c>
    </row>
    <row r="427" ht="12">
      <c r="C427" s="2" t="s">
        <v>1065</v>
      </c>
    </row>
    <row r="428" ht="12">
      <c r="C428" s="2" t="s">
        <v>1066</v>
      </c>
    </row>
    <row r="429" spans="2:3" ht="12">
      <c r="B429" s="2">
        <v>17</v>
      </c>
      <c r="C429" s="2" t="s">
        <v>1344</v>
      </c>
    </row>
    <row r="430" ht="12">
      <c r="C430" s="2" t="s">
        <v>1067</v>
      </c>
    </row>
    <row r="431" ht="12">
      <c r="C431" s="2" t="s">
        <v>1068</v>
      </c>
    </row>
    <row r="432" spans="2:3" ht="12">
      <c r="B432" s="2">
        <v>18</v>
      </c>
      <c r="C432" s="2" t="s">
        <v>1570</v>
      </c>
    </row>
    <row r="433" spans="2:3" ht="12">
      <c r="B433" s="2">
        <v>19</v>
      </c>
      <c r="C433" s="2" t="s">
        <v>1055</v>
      </c>
    </row>
    <row r="434" spans="2:3" ht="12">
      <c r="B434" s="2">
        <v>20</v>
      </c>
      <c r="C434" s="2" t="s">
        <v>1579</v>
      </c>
    </row>
    <row r="435" ht="12">
      <c r="C435" s="2" t="s">
        <v>1069</v>
      </c>
    </row>
    <row r="436" ht="12">
      <c r="C436" s="2" t="s">
        <v>1070</v>
      </c>
    </row>
    <row r="437" spans="2:3" ht="12">
      <c r="B437" s="2">
        <v>21</v>
      </c>
      <c r="C437" s="2" t="s">
        <v>1578</v>
      </c>
    </row>
    <row r="438" spans="2:3" ht="12">
      <c r="B438" s="2">
        <v>22</v>
      </c>
      <c r="C438" s="2" t="s">
        <v>1056</v>
      </c>
    </row>
    <row r="439" spans="2:3" ht="12">
      <c r="B439" s="2">
        <v>23</v>
      </c>
      <c r="C439" s="2" t="s">
        <v>1057</v>
      </c>
    </row>
    <row r="440" spans="2:3" ht="12">
      <c r="B440" s="2">
        <v>24</v>
      </c>
      <c r="C440" s="2" t="s">
        <v>1058</v>
      </c>
    </row>
    <row r="441" spans="2:3" ht="12">
      <c r="B441" s="2">
        <v>25</v>
      </c>
      <c r="C441" s="2" t="s">
        <v>1059</v>
      </c>
    </row>
    <row r="442" spans="2:3" ht="12">
      <c r="B442" s="2">
        <v>26</v>
      </c>
      <c r="C442" s="2" t="s">
        <v>1577</v>
      </c>
    </row>
    <row r="443" ht="12">
      <c r="C443" s="2" t="s">
        <v>1071</v>
      </c>
    </row>
    <row r="444" ht="12">
      <c r="C444" s="2" t="s">
        <v>1072</v>
      </c>
    </row>
    <row r="446" ht="12">
      <c r="B446" s="2" t="s">
        <v>1662</v>
      </c>
    </row>
    <row r="447" spans="2:3" ht="12">
      <c r="B447" s="2">
        <v>1</v>
      </c>
      <c r="C447" s="2" t="s">
        <v>1073</v>
      </c>
    </row>
    <row r="448" spans="2:3" ht="12">
      <c r="B448" s="2">
        <v>2</v>
      </c>
      <c r="C448" s="2" t="s">
        <v>1585</v>
      </c>
    </row>
    <row r="449" ht="12">
      <c r="C449" s="2" t="s">
        <v>1074</v>
      </c>
    </row>
    <row r="450" ht="12">
      <c r="C450" s="2" t="s">
        <v>1075</v>
      </c>
    </row>
    <row r="451" ht="12">
      <c r="C451" s="2" t="s">
        <v>1076</v>
      </c>
    </row>
    <row r="452" spans="2:3" ht="12">
      <c r="B452" s="11">
        <v>3</v>
      </c>
      <c r="C452" s="11" t="s">
        <v>1663</v>
      </c>
    </row>
    <row r="453" spans="2:3" ht="12">
      <c r="B453" s="11"/>
      <c r="C453" s="11" t="s">
        <v>1586</v>
      </c>
    </row>
    <row r="454" ht="12">
      <c r="C454" s="2" t="s">
        <v>1590</v>
      </c>
    </row>
    <row r="455" ht="12">
      <c r="C455" s="2" t="s">
        <v>1587</v>
      </c>
    </row>
    <row r="456" ht="12">
      <c r="C456" s="2" t="s">
        <v>1588</v>
      </c>
    </row>
    <row r="457" ht="12">
      <c r="C457" s="2" t="s">
        <v>1589</v>
      </c>
    </row>
    <row r="459" ht="12">
      <c r="B459" s="2" t="s">
        <v>1077</v>
      </c>
    </row>
    <row r="460" spans="2:3" ht="12">
      <c r="B460" s="11">
        <v>1</v>
      </c>
      <c r="C460" s="11" t="s">
        <v>1078</v>
      </c>
    </row>
    <row r="461" ht="12">
      <c r="C461" s="2" t="s">
        <v>1081</v>
      </c>
    </row>
    <row r="462" spans="2:3" ht="12">
      <c r="B462" s="11"/>
      <c r="C462" s="11" t="s">
        <v>1591</v>
      </c>
    </row>
    <row r="463" ht="12">
      <c r="C463" s="2" t="s">
        <v>1060</v>
      </c>
    </row>
    <row r="464" ht="12">
      <c r="C464" s="2" t="s">
        <v>1061</v>
      </c>
    </row>
    <row r="465" spans="2:3" ht="12">
      <c r="B465" s="2">
        <v>2</v>
      </c>
      <c r="C465" s="2" t="s">
        <v>1062</v>
      </c>
    </row>
    <row r="466" spans="2:3" ht="12">
      <c r="B466" s="2">
        <v>3</v>
      </c>
      <c r="C466" s="2" t="s">
        <v>1595</v>
      </c>
    </row>
    <row r="467" spans="2:3" ht="12">
      <c r="B467" s="2">
        <v>4</v>
      </c>
      <c r="C467" s="2" t="s">
        <v>1592</v>
      </c>
    </row>
    <row r="468" ht="12">
      <c r="C468" s="2" t="s">
        <v>1082</v>
      </c>
    </row>
    <row r="469" ht="12">
      <c r="C469" s="2" t="s">
        <v>1083</v>
      </c>
    </row>
    <row r="470" spans="2:3" ht="12">
      <c r="B470" s="2">
        <v>5</v>
      </c>
      <c r="C470" s="2" t="s">
        <v>1596</v>
      </c>
    </row>
    <row r="471" spans="2:3" ht="12">
      <c r="B471" s="11">
        <v>6</v>
      </c>
      <c r="C471" s="11" t="s">
        <v>1597</v>
      </c>
    </row>
    <row r="472" ht="12">
      <c r="C472" s="2" t="s">
        <v>1084</v>
      </c>
    </row>
    <row r="473" spans="2:3" ht="12">
      <c r="B473" s="11"/>
      <c r="C473" s="11" t="s">
        <v>1085</v>
      </c>
    </row>
    <row r="474" ht="12">
      <c r="C474" s="2" t="s">
        <v>1086</v>
      </c>
    </row>
    <row r="475" ht="12">
      <c r="C475" s="2" t="s">
        <v>1087</v>
      </c>
    </row>
    <row r="476" ht="12">
      <c r="C476" s="2" t="s">
        <v>1088</v>
      </c>
    </row>
    <row r="477" ht="12">
      <c r="C477" s="2" t="s">
        <v>1063</v>
      </c>
    </row>
    <row r="478" ht="12">
      <c r="C478" s="2" t="s">
        <v>1064</v>
      </c>
    </row>
    <row r="479" ht="12">
      <c r="C479" s="2" t="s">
        <v>1089</v>
      </c>
    </row>
    <row r="480" spans="2:3" ht="12">
      <c r="B480" s="2">
        <v>7</v>
      </c>
      <c r="C480" s="2" t="s">
        <v>1593</v>
      </c>
    </row>
    <row r="481" spans="2:3" ht="12">
      <c r="B481" s="2">
        <v>8</v>
      </c>
      <c r="C481" s="2" t="s">
        <v>1594</v>
      </c>
    </row>
    <row r="482" ht="12">
      <c r="C482" s="2" t="s">
        <v>1090</v>
      </c>
    </row>
    <row r="483" ht="12">
      <c r="C483" s="2" t="s">
        <v>1091</v>
      </c>
    </row>
    <row r="484" ht="12">
      <c r="C484" s="2" t="s">
        <v>1092</v>
      </c>
    </row>
    <row r="485" ht="12">
      <c r="C485" s="2" t="s">
        <v>1631</v>
      </c>
    </row>
    <row r="486" ht="12">
      <c r="C486" s="2" t="s">
        <v>1632</v>
      </c>
    </row>
    <row r="488" ht="12">
      <c r="B488" s="2" t="s">
        <v>1079</v>
      </c>
    </row>
    <row r="489" ht="12">
      <c r="C489" s="2" t="s">
        <v>1080</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70"/>
  <sheetViews>
    <sheetView workbookViewId="0" topLeftCell="A1">
      <selection activeCell="A1" sqref="A1"/>
    </sheetView>
  </sheetViews>
  <sheetFormatPr defaultColWidth="9.00390625" defaultRowHeight="13.5"/>
  <cols>
    <col min="1" max="1" width="2.625" style="105" customWidth="1"/>
    <col min="2" max="2" width="3.125" style="105" customWidth="1"/>
    <col min="3" max="3" width="10.25390625" style="105" customWidth="1"/>
    <col min="4" max="5" width="9.875" style="105" customWidth="1"/>
    <col min="6" max="6" width="9.625" style="107" customWidth="1"/>
    <col min="7" max="7" width="9.875" style="105" customWidth="1"/>
    <col min="8" max="9" width="9.125" style="108" customWidth="1"/>
    <col min="10" max="10" width="9.00390625" style="108" customWidth="1"/>
    <col min="11" max="12" width="9.00390625" style="105" customWidth="1"/>
    <col min="13" max="18" width="9.00390625" style="109" customWidth="1"/>
    <col min="19" max="16384" width="9.00390625" style="105" customWidth="1"/>
  </cols>
  <sheetData>
    <row r="1" ht="14.25">
      <c r="B1" s="106" t="s">
        <v>1132</v>
      </c>
    </row>
    <row r="2" ht="12" customHeight="1">
      <c r="B2" s="106"/>
    </row>
    <row r="3" spans="3:18" ht="15" customHeight="1" thickBot="1">
      <c r="C3" s="109"/>
      <c r="D3" s="109"/>
      <c r="E3" s="109"/>
      <c r="G3" s="109"/>
      <c r="H3" s="110"/>
      <c r="K3" s="111"/>
      <c r="L3" s="112" t="s">
        <v>1126</v>
      </c>
      <c r="R3" s="113"/>
    </row>
    <row r="4" spans="2:18" ht="10.5" customHeight="1" thickTop="1">
      <c r="B4" s="1307" t="s">
        <v>55</v>
      </c>
      <c r="C4" s="1308"/>
      <c r="D4" s="1293" t="s">
        <v>56</v>
      </c>
      <c r="E4" s="1313">
        <v>52</v>
      </c>
      <c r="F4" s="1314"/>
      <c r="G4" s="1313">
        <v>53</v>
      </c>
      <c r="H4" s="1314"/>
      <c r="I4" s="1313">
        <v>54</v>
      </c>
      <c r="J4" s="1286"/>
      <c r="K4" s="1313">
        <v>55</v>
      </c>
      <c r="L4" s="1289"/>
      <c r="M4" s="1281"/>
      <c r="N4" s="1282"/>
      <c r="O4" s="1282"/>
      <c r="P4" s="1282"/>
      <c r="Q4" s="1282"/>
      <c r="R4" s="1282"/>
    </row>
    <row r="5" spans="2:18" ht="11.25" customHeight="1">
      <c r="B5" s="1309"/>
      <c r="C5" s="1310"/>
      <c r="D5" s="1294"/>
      <c r="E5" s="1291"/>
      <c r="F5" s="1292"/>
      <c r="G5" s="1291"/>
      <c r="H5" s="1292"/>
      <c r="I5" s="1287"/>
      <c r="J5" s="1288"/>
      <c r="K5" s="1290"/>
      <c r="L5" s="1280"/>
      <c r="M5" s="1283"/>
      <c r="N5" s="1284"/>
      <c r="O5" s="1284"/>
      <c r="P5" s="1284"/>
      <c r="Q5" s="1284"/>
      <c r="R5" s="1284"/>
    </row>
    <row r="6" spans="2:18" ht="15" customHeight="1">
      <c r="B6" s="1311"/>
      <c r="C6" s="1312"/>
      <c r="D6" s="1295"/>
      <c r="E6" s="118" t="s">
        <v>1127</v>
      </c>
      <c r="F6" s="119" t="s">
        <v>1128</v>
      </c>
      <c r="G6" s="118" t="s">
        <v>1127</v>
      </c>
      <c r="H6" s="119" t="s">
        <v>1128</v>
      </c>
      <c r="I6" s="119" t="s">
        <v>1127</v>
      </c>
      <c r="J6" s="119" t="s">
        <v>1128</v>
      </c>
      <c r="K6" s="119" t="s">
        <v>1127</v>
      </c>
      <c r="L6" s="118" t="s">
        <v>1128</v>
      </c>
      <c r="M6" s="114"/>
      <c r="N6" s="115"/>
      <c r="O6" s="115"/>
      <c r="P6" s="115"/>
      <c r="Q6" s="115"/>
      <c r="R6" s="115"/>
    </row>
    <row r="7" spans="2:18" s="120" customFormat="1" ht="15" customHeight="1">
      <c r="B7" s="1270" t="s">
        <v>1121</v>
      </c>
      <c r="C7" s="1271"/>
      <c r="D7" s="121">
        <f>SUM(D9:D10)</f>
        <v>308177</v>
      </c>
      <c r="E7" s="122">
        <f>E9+E10</f>
        <v>315305</v>
      </c>
      <c r="F7" s="122">
        <f>SUM(F12:F15)</f>
        <v>7128</v>
      </c>
      <c r="G7" s="122">
        <f>G9+G10</f>
        <v>318912</v>
      </c>
      <c r="H7" s="123">
        <f>SUM(H12:H15)</f>
        <v>3607</v>
      </c>
      <c r="I7" s="122">
        <f>I9+I10</f>
        <v>321824</v>
      </c>
      <c r="J7" s="123">
        <f>SUM(J12:J15)</f>
        <v>2912</v>
      </c>
      <c r="K7" s="122">
        <f>K9+K10</f>
        <v>323583</v>
      </c>
      <c r="L7" s="123">
        <f>L9+L10</f>
        <v>1759</v>
      </c>
      <c r="M7" s="90"/>
      <c r="N7" s="40"/>
      <c r="O7" s="40"/>
      <c r="P7" s="40"/>
      <c r="Q7" s="40"/>
      <c r="R7" s="40"/>
    </row>
    <row r="8" spans="2:18" s="120" customFormat="1" ht="6" customHeight="1">
      <c r="B8" s="124"/>
      <c r="C8" s="125"/>
      <c r="D8" s="126"/>
      <c r="E8" s="127"/>
      <c r="F8" s="127"/>
      <c r="G8" s="127"/>
      <c r="H8" s="128"/>
      <c r="I8" s="127"/>
      <c r="J8" s="128"/>
      <c r="K8" s="127"/>
      <c r="L8" s="128"/>
      <c r="M8" s="126"/>
      <c r="N8" s="127"/>
      <c r="O8" s="127"/>
      <c r="P8" s="127"/>
      <c r="Q8" s="127"/>
      <c r="R8" s="127"/>
    </row>
    <row r="9" spans="2:18" s="120" customFormat="1" ht="15" customHeight="1">
      <c r="B9" s="1272" t="s">
        <v>1129</v>
      </c>
      <c r="C9" s="1273"/>
      <c r="D9" s="126">
        <f aca="true" t="shared" si="0" ref="D9:L9">SUM(D17:D31)</f>
        <v>220900</v>
      </c>
      <c r="E9" s="127">
        <f t="shared" si="0"/>
        <v>228072</v>
      </c>
      <c r="F9" s="127">
        <f t="shared" si="0"/>
        <v>7392</v>
      </c>
      <c r="G9" s="127">
        <f t="shared" si="0"/>
        <v>231757</v>
      </c>
      <c r="H9" s="128">
        <f t="shared" si="0"/>
        <v>3685</v>
      </c>
      <c r="I9" s="127">
        <f t="shared" si="0"/>
        <v>234677</v>
      </c>
      <c r="J9" s="128">
        <f t="shared" si="0"/>
        <v>2920</v>
      </c>
      <c r="K9" s="127">
        <f t="shared" si="0"/>
        <v>236669</v>
      </c>
      <c r="L9" s="128">
        <f t="shared" si="0"/>
        <v>1992</v>
      </c>
      <c r="M9" s="126"/>
      <c r="N9" s="127"/>
      <c r="O9" s="127"/>
      <c r="P9" s="127"/>
      <c r="Q9" s="127"/>
      <c r="R9" s="127"/>
    </row>
    <row r="10" spans="2:18" s="120" customFormat="1" ht="15" customHeight="1">
      <c r="B10" s="1272" t="s">
        <v>1130</v>
      </c>
      <c r="C10" s="1274"/>
      <c r="D10" s="131">
        <f>SUM(D33:D66)</f>
        <v>87277</v>
      </c>
      <c r="E10" s="128">
        <f>SUM(E33:E66)</f>
        <v>87233</v>
      </c>
      <c r="F10" s="128">
        <v>44</v>
      </c>
      <c r="G10" s="128">
        <f>SUM(G33:G66)</f>
        <v>87155</v>
      </c>
      <c r="H10" s="128">
        <v>78</v>
      </c>
      <c r="I10" s="128">
        <f>SUM(I33:I66)</f>
        <v>87147</v>
      </c>
      <c r="J10" s="128">
        <v>8</v>
      </c>
      <c r="K10" s="128">
        <f>SUM(K33:K66)</f>
        <v>86914</v>
      </c>
      <c r="L10" s="128">
        <f>SUM(L33:L66)</f>
        <v>-233</v>
      </c>
      <c r="M10" s="126"/>
      <c r="N10" s="127"/>
      <c r="O10" s="127"/>
      <c r="P10" s="127"/>
      <c r="Q10" s="127"/>
      <c r="R10" s="127"/>
    </row>
    <row r="11" spans="2:18" s="120" customFormat="1" ht="7.5" customHeight="1">
      <c r="B11" s="132"/>
      <c r="C11" s="133"/>
      <c r="D11" s="126"/>
      <c r="E11" s="127"/>
      <c r="F11" s="127"/>
      <c r="G11" s="127"/>
      <c r="H11" s="128"/>
      <c r="I11" s="127"/>
      <c r="J11" s="128"/>
      <c r="K11" s="127"/>
      <c r="L11" s="128"/>
      <c r="M11" s="126"/>
      <c r="N11" s="127"/>
      <c r="O11" s="127"/>
      <c r="P11" s="127"/>
      <c r="Q11" s="127"/>
      <c r="R11" s="127"/>
    </row>
    <row r="12" spans="2:18" s="120" customFormat="1" ht="13.5" customHeight="1">
      <c r="B12" s="1285" t="s">
        <v>1122</v>
      </c>
      <c r="C12" s="1268"/>
      <c r="D12" s="126">
        <f>+D17+D23+D24+D25+D28+D29+D30+D33+D34+D35+D36+D37+D38+D39</f>
        <v>136046</v>
      </c>
      <c r="E12" s="127">
        <f>+E17+E23+E24+E25+E28+E29+E30+E33+E34+E35+E36+E37+E38+E39</f>
        <v>140696</v>
      </c>
      <c r="F12" s="127">
        <v>4650</v>
      </c>
      <c r="G12" s="127">
        <f aca="true" t="shared" si="1" ref="G12:L12">+G17+G23+G24+G25+G28+G29+G30+G33+G34+G35+G36+G37+G38+G39</f>
        <v>143437</v>
      </c>
      <c r="H12" s="128">
        <f t="shared" si="1"/>
        <v>2741</v>
      </c>
      <c r="I12" s="127">
        <f t="shared" si="1"/>
        <v>145133</v>
      </c>
      <c r="J12" s="128">
        <f t="shared" si="1"/>
        <v>1696</v>
      </c>
      <c r="K12" s="127">
        <f t="shared" si="1"/>
        <v>146468</v>
      </c>
      <c r="L12" s="128">
        <f t="shared" si="1"/>
        <v>1335</v>
      </c>
      <c r="M12" s="126"/>
      <c r="N12" s="127"/>
      <c r="O12" s="127"/>
      <c r="P12" s="127"/>
      <c r="Q12" s="127"/>
      <c r="R12" s="127"/>
    </row>
    <row r="13" spans="2:18" s="120" customFormat="1" ht="13.5" customHeight="1">
      <c r="B13" s="1285" t="s">
        <v>1123</v>
      </c>
      <c r="C13" s="1268"/>
      <c r="D13" s="126">
        <f aca="true" t="shared" si="2" ref="D13:L13">+D22+D41+D42+D43+D44+D45+D46+D47</f>
        <v>24836</v>
      </c>
      <c r="E13" s="127">
        <f t="shared" si="2"/>
        <v>25058</v>
      </c>
      <c r="F13" s="127">
        <f t="shared" si="2"/>
        <v>222</v>
      </c>
      <c r="G13" s="127">
        <f t="shared" si="2"/>
        <v>25101</v>
      </c>
      <c r="H13" s="128">
        <f t="shared" si="2"/>
        <v>43</v>
      </c>
      <c r="I13" s="127">
        <f t="shared" si="2"/>
        <v>25184</v>
      </c>
      <c r="J13" s="128">
        <f t="shared" si="2"/>
        <v>83</v>
      </c>
      <c r="K13" s="127">
        <f t="shared" si="2"/>
        <v>25355</v>
      </c>
      <c r="L13" s="128">
        <f t="shared" si="2"/>
        <v>171</v>
      </c>
      <c r="M13" s="126"/>
      <c r="N13" s="127"/>
      <c r="O13" s="127"/>
      <c r="P13" s="127"/>
      <c r="Q13" s="127"/>
      <c r="R13" s="127"/>
    </row>
    <row r="14" spans="2:18" s="120" customFormat="1" ht="13.5" customHeight="1">
      <c r="B14" s="1285" t="s">
        <v>1124</v>
      </c>
      <c r="C14" s="1268"/>
      <c r="D14" s="126">
        <f aca="true" t="shared" si="3" ref="D14:I14">+D18+D27+D31+D49+D50+D51+D52+D53</f>
        <v>64421</v>
      </c>
      <c r="E14" s="127">
        <f t="shared" si="3"/>
        <v>64914</v>
      </c>
      <c r="F14" s="127">
        <f t="shared" si="3"/>
        <v>493</v>
      </c>
      <c r="G14" s="127">
        <f t="shared" si="3"/>
        <v>65188</v>
      </c>
      <c r="H14" s="128">
        <f t="shared" si="3"/>
        <v>274</v>
      </c>
      <c r="I14" s="127">
        <f t="shared" si="3"/>
        <v>65483</v>
      </c>
      <c r="J14" s="128">
        <v>295</v>
      </c>
      <c r="K14" s="127">
        <f>+K18+K27+K31+K49+K50+K51+K52+K53</f>
        <v>65444</v>
      </c>
      <c r="L14" s="128">
        <f>+L18+L27+L31+L49+L50+L51+L52+L53</f>
        <v>-39</v>
      </c>
      <c r="M14" s="126"/>
      <c r="N14" s="127"/>
      <c r="O14" s="127"/>
      <c r="P14" s="127"/>
      <c r="Q14" s="127"/>
      <c r="R14" s="127"/>
    </row>
    <row r="15" spans="2:18" s="120" customFormat="1" ht="13.5" customHeight="1">
      <c r="B15" s="1285" t="s">
        <v>1125</v>
      </c>
      <c r="C15" s="1269"/>
      <c r="D15" s="127">
        <f aca="true" t="shared" si="4" ref="D15:L15">+D19+D20+D55+D56+D57+D58+D59+D60+D61+D62+D63+D64+D65+D66</f>
        <v>82874</v>
      </c>
      <c r="E15" s="127">
        <f t="shared" si="4"/>
        <v>84637</v>
      </c>
      <c r="F15" s="127">
        <f t="shared" si="4"/>
        <v>1763</v>
      </c>
      <c r="G15" s="127">
        <f t="shared" si="4"/>
        <v>85186</v>
      </c>
      <c r="H15" s="128">
        <f t="shared" si="4"/>
        <v>549</v>
      </c>
      <c r="I15" s="127">
        <f t="shared" si="4"/>
        <v>86024</v>
      </c>
      <c r="J15" s="128">
        <f t="shared" si="4"/>
        <v>838</v>
      </c>
      <c r="K15" s="127">
        <f t="shared" si="4"/>
        <v>86316</v>
      </c>
      <c r="L15" s="128">
        <f t="shared" si="4"/>
        <v>292</v>
      </c>
      <c r="M15" s="126"/>
      <c r="N15" s="127"/>
      <c r="O15" s="127"/>
      <c r="P15" s="127"/>
      <c r="Q15" s="127"/>
      <c r="R15" s="127"/>
    </row>
    <row r="16" spans="2:13" ht="6" customHeight="1">
      <c r="B16" s="134"/>
      <c r="C16" s="135"/>
      <c r="D16" s="136"/>
      <c r="E16" s="136"/>
      <c r="F16" s="137"/>
      <c r="G16" s="136"/>
      <c r="H16" s="138"/>
      <c r="I16" s="136"/>
      <c r="J16" s="138"/>
      <c r="K16" s="136"/>
      <c r="L16" s="137"/>
      <c r="M16" s="134"/>
    </row>
    <row r="17" spans="2:18" ht="13.5" customHeight="1">
      <c r="B17" s="134"/>
      <c r="C17" s="139" t="s">
        <v>20</v>
      </c>
      <c r="D17" s="136">
        <v>62662</v>
      </c>
      <c r="E17" s="136">
        <v>66164</v>
      </c>
      <c r="F17" s="138">
        <f>+E17-D17</f>
        <v>3502</v>
      </c>
      <c r="G17" s="136">
        <v>67916</v>
      </c>
      <c r="H17" s="138">
        <f>+G17-E17</f>
        <v>1752</v>
      </c>
      <c r="I17" s="136">
        <v>69238</v>
      </c>
      <c r="J17" s="138">
        <f>+I17-G17</f>
        <v>1322</v>
      </c>
      <c r="K17" s="136">
        <v>69889</v>
      </c>
      <c r="L17" s="138">
        <f>K17-I17</f>
        <v>651</v>
      </c>
      <c r="M17" s="140"/>
      <c r="N17" s="138"/>
      <c r="O17" s="138"/>
      <c r="P17" s="138"/>
      <c r="Q17" s="138"/>
      <c r="R17" s="138"/>
    </row>
    <row r="18" spans="2:18" ht="13.5" customHeight="1">
      <c r="B18" s="134"/>
      <c r="C18" s="139" t="s">
        <v>21</v>
      </c>
      <c r="D18" s="136">
        <v>25265</v>
      </c>
      <c r="E18" s="136">
        <v>25590</v>
      </c>
      <c r="F18" s="138">
        <f>+E18-D18</f>
        <v>325</v>
      </c>
      <c r="G18" s="136">
        <v>25770</v>
      </c>
      <c r="H18" s="138">
        <f>+G18-E18</f>
        <v>180</v>
      </c>
      <c r="I18" s="136">
        <v>25887</v>
      </c>
      <c r="J18" s="138">
        <f>+I18-G18</f>
        <v>117</v>
      </c>
      <c r="K18" s="136">
        <v>25885</v>
      </c>
      <c r="L18" s="138">
        <f>K18-I18</f>
        <v>-2</v>
      </c>
      <c r="M18" s="140"/>
      <c r="N18" s="138"/>
      <c r="O18" s="138"/>
      <c r="P18" s="138"/>
      <c r="Q18" s="138"/>
      <c r="R18" s="138"/>
    </row>
    <row r="19" spans="2:18" ht="13.5" customHeight="1">
      <c r="B19" s="134"/>
      <c r="C19" s="139" t="s">
        <v>23</v>
      </c>
      <c r="D19" s="136">
        <v>25756</v>
      </c>
      <c r="E19" s="136">
        <v>26470</v>
      </c>
      <c r="F19" s="138">
        <f>+E19-D19</f>
        <v>714</v>
      </c>
      <c r="G19" s="136">
        <v>26807</v>
      </c>
      <c r="H19" s="138">
        <f>+G19-E19</f>
        <v>337</v>
      </c>
      <c r="I19" s="136">
        <v>27314</v>
      </c>
      <c r="J19" s="138">
        <f>+I19-G19</f>
        <v>507</v>
      </c>
      <c r="K19" s="136">
        <v>27427</v>
      </c>
      <c r="L19" s="138">
        <f>K19-I19</f>
        <v>113</v>
      </c>
      <c r="M19" s="140"/>
      <c r="N19" s="138"/>
      <c r="O19" s="138"/>
      <c r="P19" s="138"/>
      <c r="Q19" s="138"/>
      <c r="R19" s="138"/>
    </row>
    <row r="20" spans="2:18" ht="13.5" customHeight="1">
      <c r="B20" s="134"/>
      <c r="C20" s="139" t="s">
        <v>25</v>
      </c>
      <c r="D20" s="136">
        <v>26748</v>
      </c>
      <c r="E20" s="136">
        <v>27779</v>
      </c>
      <c r="F20" s="138">
        <f>+E20-D20</f>
        <v>1031</v>
      </c>
      <c r="G20" s="136">
        <v>28098</v>
      </c>
      <c r="H20" s="138">
        <f>+G20-E20</f>
        <v>319</v>
      </c>
      <c r="I20" s="136">
        <v>28469</v>
      </c>
      <c r="J20" s="138">
        <f>+I20-G20</f>
        <v>371</v>
      </c>
      <c r="K20" s="136">
        <v>28708</v>
      </c>
      <c r="L20" s="138">
        <f>K20-I20</f>
        <v>239</v>
      </c>
      <c r="M20" s="140"/>
      <c r="N20" s="138"/>
      <c r="O20" s="138"/>
      <c r="P20" s="138"/>
      <c r="Q20" s="138"/>
      <c r="R20" s="138"/>
    </row>
    <row r="21" spans="2:18" ht="6" customHeight="1">
      <c r="B21" s="134"/>
      <c r="C21" s="139"/>
      <c r="D21" s="136"/>
      <c r="E21" s="136"/>
      <c r="F21" s="138"/>
      <c r="G21" s="136"/>
      <c r="H21" s="138"/>
      <c r="I21" s="136"/>
      <c r="J21" s="138"/>
      <c r="K21" s="136"/>
      <c r="L21" s="138"/>
      <c r="M21" s="140"/>
      <c r="N21" s="138"/>
      <c r="O21" s="138"/>
      <c r="P21" s="138"/>
      <c r="Q21" s="138"/>
      <c r="R21" s="138"/>
    </row>
    <row r="22" spans="2:18" ht="13.5" customHeight="1">
      <c r="B22" s="134"/>
      <c r="C22" s="139" t="s">
        <v>27</v>
      </c>
      <c r="D22" s="136">
        <v>11011</v>
      </c>
      <c r="E22" s="136">
        <v>11231</v>
      </c>
      <c r="F22" s="138">
        <f>+E22-D22</f>
        <v>220</v>
      </c>
      <c r="G22" s="136">
        <v>11301</v>
      </c>
      <c r="H22" s="138">
        <f>+G22-E22</f>
        <v>70</v>
      </c>
      <c r="I22" s="136">
        <v>11409</v>
      </c>
      <c r="J22" s="138">
        <f>+I22-G22</f>
        <v>108</v>
      </c>
      <c r="K22" s="136">
        <v>11482</v>
      </c>
      <c r="L22" s="138">
        <f>K22-I22</f>
        <v>73</v>
      </c>
      <c r="M22" s="140"/>
      <c r="N22" s="138"/>
      <c r="O22" s="138"/>
      <c r="P22" s="138"/>
      <c r="Q22" s="138"/>
      <c r="R22" s="138"/>
    </row>
    <row r="23" spans="2:18" ht="13.5" customHeight="1">
      <c r="B23" s="134"/>
      <c r="C23" s="139" t="s">
        <v>29</v>
      </c>
      <c r="D23" s="136">
        <v>9112</v>
      </c>
      <c r="E23" s="136">
        <v>9396</v>
      </c>
      <c r="F23" s="138">
        <v>504</v>
      </c>
      <c r="G23" s="136">
        <v>9481</v>
      </c>
      <c r="H23" s="138">
        <f>+G23-E23</f>
        <v>85</v>
      </c>
      <c r="I23" s="136">
        <v>9600</v>
      </c>
      <c r="J23" s="138">
        <f>+I23-G23</f>
        <v>119</v>
      </c>
      <c r="K23" s="136">
        <v>9748</v>
      </c>
      <c r="L23" s="138">
        <f>K23-I23</f>
        <v>148</v>
      </c>
      <c r="M23" s="140"/>
      <c r="N23" s="138"/>
      <c r="O23" s="138"/>
      <c r="P23" s="138"/>
      <c r="Q23" s="138"/>
      <c r="R23" s="138"/>
    </row>
    <row r="24" spans="2:18" ht="13.5" customHeight="1">
      <c r="B24" s="134"/>
      <c r="C24" s="139" t="s">
        <v>31</v>
      </c>
      <c r="D24" s="136">
        <v>9161</v>
      </c>
      <c r="E24" s="136">
        <v>9278</v>
      </c>
      <c r="F24" s="138">
        <f>+E24-D24</f>
        <v>117</v>
      </c>
      <c r="G24" s="136">
        <v>9307</v>
      </c>
      <c r="H24" s="138">
        <f>+G24-E24</f>
        <v>29</v>
      </c>
      <c r="I24" s="136">
        <v>9323</v>
      </c>
      <c r="J24" s="138">
        <f>+I24-G24</f>
        <v>16</v>
      </c>
      <c r="K24" s="136">
        <v>9520</v>
      </c>
      <c r="L24" s="138">
        <f>K24-I24</f>
        <v>197</v>
      </c>
      <c r="M24" s="140"/>
      <c r="N24" s="138"/>
      <c r="O24" s="138"/>
      <c r="P24" s="138"/>
      <c r="Q24" s="138"/>
      <c r="R24" s="138"/>
    </row>
    <row r="25" spans="2:18" ht="13.5" customHeight="1">
      <c r="B25" s="134"/>
      <c r="C25" s="139" t="s">
        <v>32</v>
      </c>
      <c r="D25" s="136">
        <v>7450</v>
      </c>
      <c r="E25" s="136">
        <v>7478</v>
      </c>
      <c r="F25" s="138">
        <f>+E25-D25</f>
        <v>28</v>
      </c>
      <c r="G25" s="136">
        <v>7498</v>
      </c>
      <c r="H25" s="138">
        <f>+G25-E25</f>
        <v>20</v>
      </c>
      <c r="I25" s="136">
        <v>7490</v>
      </c>
      <c r="J25" s="138">
        <f>+I25-G25</f>
        <v>-8</v>
      </c>
      <c r="K25" s="136">
        <v>7532</v>
      </c>
      <c r="L25" s="138">
        <f>K25-I25</f>
        <v>42</v>
      </c>
      <c r="M25" s="140"/>
      <c r="N25" s="138"/>
      <c r="O25" s="138"/>
      <c r="P25" s="138"/>
      <c r="Q25" s="138"/>
      <c r="R25" s="138"/>
    </row>
    <row r="26" spans="2:18" ht="6" customHeight="1">
      <c r="B26" s="134"/>
      <c r="C26" s="139"/>
      <c r="D26" s="136"/>
      <c r="E26" s="136"/>
      <c r="F26" s="138"/>
      <c r="G26" s="136"/>
      <c r="H26" s="138"/>
      <c r="I26" s="136"/>
      <c r="J26" s="138"/>
      <c r="K26" s="136"/>
      <c r="L26" s="138"/>
      <c r="M26" s="140"/>
      <c r="N26" s="138"/>
      <c r="O26" s="138"/>
      <c r="P26" s="138"/>
      <c r="Q26" s="138"/>
      <c r="R26" s="138"/>
    </row>
    <row r="27" spans="2:18" ht="13.5" customHeight="1">
      <c r="B27" s="134"/>
      <c r="C27" s="139" t="s">
        <v>35</v>
      </c>
      <c r="D27" s="136">
        <v>8375</v>
      </c>
      <c r="E27" s="136">
        <v>8400</v>
      </c>
      <c r="F27" s="138">
        <f>+E27-D27</f>
        <v>25</v>
      </c>
      <c r="G27" s="136">
        <v>8410</v>
      </c>
      <c r="H27" s="138">
        <f>+G27-E27</f>
        <v>10</v>
      </c>
      <c r="I27" s="136">
        <v>8424</v>
      </c>
      <c r="J27" s="138">
        <f>+I27-G27</f>
        <v>14</v>
      </c>
      <c r="K27" s="136">
        <v>8568</v>
      </c>
      <c r="L27" s="138">
        <f>K27-I27</f>
        <v>144</v>
      </c>
      <c r="M27" s="140"/>
      <c r="N27" s="138"/>
      <c r="O27" s="138"/>
      <c r="P27" s="138"/>
      <c r="Q27" s="138"/>
      <c r="R27" s="138"/>
    </row>
    <row r="28" spans="2:18" ht="13.5" customHeight="1">
      <c r="B28" s="134"/>
      <c r="C28" s="139" t="s">
        <v>37</v>
      </c>
      <c r="D28" s="136">
        <v>11695</v>
      </c>
      <c r="E28" s="136">
        <v>12323</v>
      </c>
      <c r="F28" s="138">
        <f>+E28-D28</f>
        <v>628</v>
      </c>
      <c r="G28" s="136">
        <v>13009</v>
      </c>
      <c r="H28" s="138">
        <f>+G28-E28</f>
        <v>686</v>
      </c>
      <c r="I28" s="136">
        <v>13272</v>
      </c>
      <c r="J28" s="138">
        <f>+I28-G28</f>
        <v>263</v>
      </c>
      <c r="K28" s="136">
        <v>13358</v>
      </c>
      <c r="L28" s="138">
        <f>K28-I28</f>
        <v>86</v>
      </c>
      <c r="M28" s="140"/>
      <c r="N28" s="138"/>
      <c r="O28" s="138"/>
      <c r="P28" s="138"/>
      <c r="Q28" s="138"/>
      <c r="R28" s="138"/>
    </row>
    <row r="29" spans="2:18" ht="13.5" customHeight="1">
      <c r="B29" s="134"/>
      <c r="C29" s="139" t="s">
        <v>39</v>
      </c>
      <c r="D29" s="136">
        <v>9100</v>
      </c>
      <c r="E29" s="136">
        <v>9266</v>
      </c>
      <c r="F29" s="138">
        <f>+E29-D29</f>
        <v>166</v>
      </c>
      <c r="G29" s="136">
        <v>9430</v>
      </c>
      <c r="H29" s="138">
        <f>+G29-E29</f>
        <v>164</v>
      </c>
      <c r="I29" s="136">
        <v>9462</v>
      </c>
      <c r="J29" s="138">
        <f>+I29-G29</f>
        <v>32</v>
      </c>
      <c r="K29" s="136">
        <v>9590</v>
      </c>
      <c r="L29" s="138">
        <f>K29-I29</f>
        <v>128</v>
      </c>
      <c r="M29" s="140"/>
      <c r="N29" s="138"/>
      <c r="O29" s="138"/>
      <c r="P29" s="138"/>
      <c r="Q29" s="138"/>
      <c r="R29" s="138"/>
    </row>
    <row r="30" spans="2:18" ht="13.5" customHeight="1">
      <c r="B30" s="134"/>
      <c r="C30" s="139" t="s">
        <v>41</v>
      </c>
      <c r="D30" s="136">
        <v>5652</v>
      </c>
      <c r="E30" s="136">
        <v>5645</v>
      </c>
      <c r="F30" s="138">
        <f>+E30-D30</f>
        <v>-7</v>
      </c>
      <c r="G30" s="136">
        <v>5682</v>
      </c>
      <c r="H30" s="138">
        <f>+G30-E30</f>
        <v>37</v>
      </c>
      <c r="I30" s="136">
        <v>5683</v>
      </c>
      <c r="J30" s="138">
        <f>+I30-G30</f>
        <v>1</v>
      </c>
      <c r="K30" s="136">
        <v>5744</v>
      </c>
      <c r="L30" s="138">
        <f>K30-I30</f>
        <v>61</v>
      </c>
      <c r="M30" s="140"/>
      <c r="N30" s="138"/>
      <c r="O30" s="138"/>
      <c r="P30" s="138"/>
      <c r="Q30" s="138"/>
      <c r="R30" s="138"/>
    </row>
    <row r="31" spans="2:18" ht="13.5" customHeight="1">
      <c r="B31" s="134"/>
      <c r="C31" s="139" t="s">
        <v>43</v>
      </c>
      <c r="D31" s="136">
        <v>8913</v>
      </c>
      <c r="E31" s="136">
        <v>9052</v>
      </c>
      <c r="F31" s="138">
        <f>+E31-D31</f>
        <v>139</v>
      </c>
      <c r="G31" s="136">
        <v>9048</v>
      </c>
      <c r="H31" s="138">
        <f>+G31-E31</f>
        <v>-4</v>
      </c>
      <c r="I31" s="136">
        <v>9106</v>
      </c>
      <c r="J31" s="138">
        <f>+I31-G31</f>
        <v>58</v>
      </c>
      <c r="K31" s="136">
        <v>9218</v>
      </c>
      <c r="L31" s="138">
        <f>K31-I31</f>
        <v>112</v>
      </c>
      <c r="M31" s="140"/>
      <c r="N31" s="138"/>
      <c r="O31" s="138"/>
      <c r="P31" s="138"/>
      <c r="Q31" s="138"/>
      <c r="R31" s="138"/>
    </row>
    <row r="32" spans="2:18" ht="6" customHeight="1">
      <c r="B32" s="134"/>
      <c r="C32" s="139"/>
      <c r="D32" s="136"/>
      <c r="E32" s="136"/>
      <c r="F32" s="138"/>
      <c r="G32" s="136"/>
      <c r="H32" s="138"/>
      <c r="I32" s="136"/>
      <c r="J32" s="138"/>
      <c r="K32" s="136"/>
      <c r="L32" s="138"/>
      <c r="M32" s="140"/>
      <c r="N32" s="138"/>
      <c r="O32" s="138"/>
      <c r="P32" s="138"/>
      <c r="Q32" s="138"/>
      <c r="R32" s="138"/>
    </row>
    <row r="33" spans="2:18" ht="13.5" customHeight="1">
      <c r="B33" s="134"/>
      <c r="C33" s="139" t="s">
        <v>45</v>
      </c>
      <c r="D33" s="136">
        <v>3439</v>
      </c>
      <c r="E33" s="136">
        <v>3426</v>
      </c>
      <c r="F33" s="138">
        <f aca="true" t="shared" si="5" ref="F33:F39">+E33-D33</f>
        <v>-13</v>
      </c>
      <c r="G33" s="136">
        <v>3411</v>
      </c>
      <c r="H33" s="138">
        <f aca="true" t="shared" si="6" ref="H33:H39">+G33-E33</f>
        <v>-15</v>
      </c>
      <c r="I33" s="136">
        <v>3397</v>
      </c>
      <c r="J33" s="138">
        <f aca="true" t="shared" si="7" ref="J33:J39">+I33-G33</f>
        <v>-14</v>
      </c>
      <c r="K33" s="136">
        <v>3416</v>
      </c>
      <c r="L33" s="138">
        <f aca="true" t="shared" si="8" ref="L33:L39">K33-I33</f>
        <v>19</v>
      </c>
      <c r="M33" s="140"/>
      <c r="N33" s="138"/>
      <c r="O33" s="138"/>
      <c r="P33" s="138"/>
      <c r="Q33" s="138"/>
      <c r="R33" s="138"/>
    </row>
    <row r="34" spans="2:18" ht="13.5" customHeight="1">
      <c r="B34" s="134"/>
      <c r="C34" s="139" t="s">
        <v>47</v>
      </c>
      <c r="D34" s="136">
        <v>2526</v>
      </c>
      <c r="E34" s="136">
        <v>2576</v>
      </c>
      <c r="F34" s="138">
        <f t="shared" si="5"/>
        <v>50</v>
      </c>
      <c r="G34" s="136">
        <v>2620</v>
      </c>
      <c r="H34" s="138">
        <f t="shared" si="6"/>
        <v>44</v>
      </c>
      <c r="I34" s="136">
        <v>2626</v>
      </c>
      <c r="J34" s="138">
        <f t="shared" si="7"/>
        <v>6</v>
      </c>
      <c r="K34" s="136">
        <v>2636</v>
      </c>
      <c r="L34" s="138">
        <f t="shared" si="8"/>
        <v>10</v>
      </c>
      <c r="M34" s="140"/>
      <c r="N34" s="138"/>
      <c r="O34" s="138"/>
      <c r="P34" s="138"/>
      <c r="Q34" s="138"/>
      <c r="R34" s="138"/>
    </row>
    <row r="35" spans="2:18" ht="13.5" customHeight="1">
      <c r="B35" s="134"/>
      <c r="C35" s="139" t="s">
        <v>49</v>
      </c>
      <c r="D35" s="136">
        <v>4923</v>
      </c>
      <c r="E35" s="136">
        <v>4919</v>
      </c>
      <c r="F35" s="138">
        <f t="shared" si="5"/>
        <v>-4</v>
      </c>
      <c r="G35" s="136">
        <v>4921</v>
      </c>
      <c r="H35" s="138">
        <f t="shared" si="6"/>
        <v>2</v>
      </c>
      <c r="I35" s="136">
        <v>4913</v>
      </c>
      <c r="J35" s="138">
        <f t="shared" si="7"/>
        <v>-8</v>
      </c>
      <c r="K35" s="136">
        <v>4925</v>
      </c>
      <c r="L35" s="138">
        <f t="shared" si="8"/>
        <v>12</v>
      </c>
      <c r="M35" s="140"/>
      <c r="N35" s="138"/>
      <c r="O35" s="138"/>
      <c r="P35" s="138"/>
      <c r="Q35" s="138"/>
      <c r="R35" s="138"/>
    </row>
    <row r="36" spans="2:18" ht="13.5" customHeight="1">
      <c r="B36" s="134"/>
      <c r="C36" s="139" t="s">
        <v>51</v>
      </c>
      <c r="D36" s="136">
        <v>2390</v>
      </c>
      <c r="E36" s="136">
        <v>2302</v>
      </c>
      <c r="F36" s="138">
        <f t="shared" si="5"/>
        <v>-88</v>
      </c>
      <c r="G36" s="136">
        <v>2298</v>
      </c>
      <c r="H36" s="138">
        <f t="shared" si="6"/>
        <v>-4</v>
      </c>
      <c r="I36" s="136">
        <v>2289</v>
      </c>
      <c r="J36" s="138">
        <f t="shared" si="7"/>
        <v>-9</v>
      </c>
      <c r="K36" s="136">
        <v>2421</v>
      </c>
      <c r="L36" s="138">
        <f t="shared" si="8"/>
        <v>132</v>
      </c>
      <c r="M36" s="140"/>
      <c r="N36" s="138"/>
      <c r="O36" s="138"/>
      <c r="P36" s="138"/>
      <c r="Q36" s="138"/>
      <c r="R36" s="138"/>
    </row>
    <row r="37" spans="2:18" ht="13.5" customHeight="1">
      <c r="B37" s="134"/>
      <c r="C37" s="139" t="s">
        <v>53</v>
      </c>
      <c r="D37" s="136">
        <v>2685</v>
      </c>
      <c r="E37" s="136">
        <v>2663</v>
      </c>
      <c r="F37" s="138">
        <f t="shared" si="5"/>
        <v>-22</v>
      </c>
      <c r="G37" s="136">
        <v>2640</v>
      </c>
      <c r="H37" s="138">
        <f t="shared" si="6"/>
        <v>-23</v>
      </c>
      <c r="I37" s="136">
        <v>2628</v>
      </c>
      <c r="J37" s="138">
        <f t="shared" si="7"/>
        <v>-12</v>
      </c>
      <c r="K37" s="136">
        <v>2595</v>
      </c>
      <c r="L37" s="138">
        <f t="shared" si="8"/>
        <v>-33</v>
      </c>
      <c r="M37" s="140"/>
      <c r="N37" s="138"/>
      <c r="O37" s="138"/>
      <c r="P37" s="138"/>
      <c r="Q37" s="138"/>
      <c r="R37" s="138"/>
    </row>
    <row r="38" spans="2:18" ht="13.5" customHeight="1">
      <c r="B38" s="134"/>
      <c r="C38" s="139" t="s">
        <v>7</v>
      </c>
      <c r="D38" s="136">
        <v>2795</v>
      </c>
      <c r="E38" s="136">
        <v>2821</v>
      </c>
      <c r="F38" s="138">
        <f t="shared" si="5"/>
        <v>26</v>
      </c>
      <c r="G38" s="136">
        <v>2792</v>
      </c>
      <c r="H38" s="138">
        <f t="shared" si="6"/>
        <v>-29</v>
      </c>
      <c r="I38" s="136">
        <v>2795</v>
      </c>
      <c r="J38" s="138">
        <f t="shared" si="7"/>
        <v>3</v>
      </c>
      <c r="K38" s="136">
        <v>2679</v>
      </c>
      <c r="L38" s="138">
        <f t="shared" si="8"/>
        <v>-116</v>
      </c>
      <c r="M38" s="140"/>
      <c r="N38" s="138"/>
      <c r="O38" s="138"/>
      <c r="P38" s="138"/>
      <c r="Q38" s="138"/>
      <c r="R38" s="138"/>
    </row>
    <row r="39" spans="2:18" ht="13.5" customHeight="1">
      <c r="B39" s="134"/>
      <c r="C39" s="139" t="s">
        <v>8</v>
      </c>
      <c r="D39" s="136">
        <v>2456</v>
      </c>
      <c r="E39" s="136">
        <v>2439</v>
      </c>
      <c r="F39" s="138">
        <f t="shared" si="5"/>
        <v>-17</v>
      </c>
      <c r="G39" s="136">
        <v>2432</v>
      </c>
      <c r="H39" s="138">
        <f t="shared" si="6"/>
        <v>-7</v>
      </c>
      <c r="I39" s="136">
        <v>2417</v>
      </c>
      <c r="J39" s="138">
        <f t="shared" si="7"/>
        <v>-15</v>
      </c>
      <c r="K39" s="136">
        <v>2415</v>
      </c>
      <c r="L39" s="138">
        <f t="shared" si="8"/>
        <v>-2</v>
      </c>
      <c r="M39" s="140"/>
      <c r="N39" s="138"/>
      <c r="O39" s="138"/>
      <c r="P39" s="138"/>
      <c r="Q39" s="138"/>
      <c r="R39" s="138"/>
    </row>
    <row r="40" spans="2:18" ht="6" customHeight="1">
      <c r="B40" s="134"/>
      <c r="C40" s="139"/>
      <c r="D40" s="136"/>
      <c r="E40" s="136"/>
      <c r="F40" s="138"/>
      <c r="G40" s="136"/>
      <c r="H40" s="138"/>
      <c r="I40" s="136"/>
      <c r="J40" s="138"/>
      <c r="K40" s="136"/>
      <c r="L40" s="138"/>
      <c r="M40" s="140"/>
      <c r="N40" s="138"/>
      <c r="O40" s="138"/>
      <c r="P40" s="138"/>
      <c r="Q40" s="138"/>
      <c r="R40" s="138"/>
    </row>
    <row r="41" spans="2:18" ht="13.5" customHeight="1">
      <c r="B41" s="134"/>
      <c r="C41" s="139" t="s">
        <v>9</v>
      </c>
      <c r="D41" s="136">
        <v>1726</v>
      </c>
      <c r="E41" s="136">
        <v>1734</v>
      </c>
      <c r="F41" s="138">
        <f aca="true" t="shared" si="9" ref="F41:F47">+E41-D41</f>
        <v>8</v>
      </c>
      <c r="G41" s="136">
        <v>1741</v>
      </c>
      <c r="H41" s="138">
        <f aca="true" t="shared" si="10" ref="H41:H47">+G41-E41</f>
        <v>7</v>
      </c>
      <c r="I41" s="136">
        <v>1734</v>
      </c>
      <c r="J41" s="138">
        <f aca="true" t="shared" si="11" ref="J41:J47">+I41-G41</f>
        <v>-7</v>
      </c>
      <c r="K41" s="136">
        <v>1761</v>
      </c>
      <c r="L41" s="138">
        <f aca="true" t="shared" si="12" ref="L41:L47">K41-I41</f>
        <v>27</v>
      </c>
      <c r="M41" s="140"/>
      <c r="N41" s="138"/>
      <c r="O41" s="138"/>
      <c r="P41" s="138"/>
      <c r="Q41" s="138"/>
      <c r="R41" s="138"/>
    </row>
    <row r="42" spans="2:18" ht="13.5" customHeight="1">
      <c r="B42" s="134"/>
      <c r="C42" s="139" t="s">
        <v>10</v>
      </c>
      <c r="D42" s="136">
        <v>3008</v>
      </c>
      <c r="E42" s="136">
        <v>3019</v>
      </c>
      <c r="F42" s="138">
        <f t="shared" si="9"/>
        <v>11</v>
      </c>
      <c r="G42" s="136">
        <v>3010</v>
      </c>
      <c r="H42" s="138">
        <f t="shared" si="10"/>
        <v>-9</v>
      </c>
      <c r="I42" s="136">
        <v>3011</v>
      </c>
      <c r="J42" s="138">
        <f t="shared" si="11"/>
        <v>1</v>
      </c>
      <c r="K42" s="136">
        <v>3023</v>
      </c>
      <c r="L42" s="138">
        <f t="shared" si="12"/>
        <v>12</v>
      </c>
      <c r="M42" s="140"/>
      <c r="N42" s="138"/>
      <c r="O42" s="138"/>
      <c r="P42" s="138"/>
      <c r="Q42" s="138"/>
      <c r="R42" s="138"/>
    </row>
    <row r="43" spans="2:18" ht="13.5" customHeight="1">
      <c r="B43" s="134"/>
      <c r="C43" s="139" t="s">
        <v>12</v>
      </c>
      <c r="D43" s="136">
        <v>1742</v>
      </c>
      <c r="E43" s="136">
        <v>1743</v>
      </c>
      <c r="F43" s="138">
        <f t="shared" si="9"/>
        <v>1</v>
      </c>
      <c r="G43" s="136">
        <v>1749</v>
      </c>
      <c r="H43" s="138">
        <f t="shared" si="10"/>
        <v>6</v>
      </c>
      <c r="I43" s="136">
        <v>1752</v>
      </c>
      <c r="J43" s="138">
        <f t="shared" si="11"/>
        <v>3</v>
      </c>
      <c r="K43" s="136">
        <v>1760</v>
      </c>
      <c r="L43" s="138">
        <f t="shared" si="12"/>
        <v>8</v>
      </c>
      <c r="M43" s="140"/>
      <c r="N43" s="138"/>
      <c r="O43" s="138"/>
      <c r="P43" s="138"/>
      <c r="Q43" s="138"/>
      <c r="R43" s="138"/>
    </row>
    <row r="44" spans="2:18" ht="13.5" customHeight="1">
      <c r="B44" s="134"/>
      <c r="C44" s="139" t="s">
        <v>14</v>
      </c>
      <c r="D44" s="136">
        <v>3067</v>
      </c>
      <c r="E44" s="136">
        <v>3058</v>
      </c>
      <c r="F44" s="138">
        <f t="shared" si="9"/>
        <v>-9</v>
      </c>
      <c r="G44" s="136">
        <v>3057</v>
      </c>
      <c r="H44" s="138">
        <f t="shared" si="10"/>
        <v>-1</v>
      </c>
      <c r="I44" s="136">
        <v>3060</v>
      </c>
      <c r="J44" s="138">
        <f t="shared" si="11"/>
        <v>3</v>
      </c>
      <c r="K44" s="136">
        <v>3062</v>
      </c>
      <c r="L44" s="138">
        <f t="shared" si="12"/>
        <v>2</v>
      </c>
      <c r="M44" s="140"/>
      <c r="N44" s="138"/>
      <c r="O44" s="138"/>
      <c r="P44" s="138"/>
      <c r="Q44" s="138"/>
      <c r="R44" s="138"/>
    </row>
    <row r="45" spans="2:18" ht="13.5" customHeight="1">
      <c r="B45" s="134"/>
      <c r="C45" s="139" t="s">
        <v>16</v>
      </c>
      <c r="D45" s="136">
        <v>1173</v>
      </c>
      <c r="E45" s="136">
        <v>1179</v>
      </c>
      <c r="F45" s="138">
        <f t="shared" si="9"/>
        <v>6</v>
      </c>
      <c r="G45" s="136">
        <v>1164</v>
      </c>
      <c r="H45" s="138">
        <f t="shared" si="10"/>
        <v>-15</v>
      </c>
      <c r="I45" s="136">
        <v>1159</v>
      </c>
      <c r="J45" s="138">
        <f t="shared" si="11"/>
        <v>-5</v>
      </c>
      <c r="K45" s="136">
        <v>1170</v>
      </c>
      <c r="L45" s="138">
        <f t="shared" si="12"/>
        <v>11</v>
      </c>
      <c r="M45" s="140"/>
      <c r="N45" s="138"/>
      <c r="O45" s="138"/>
      <c r="P45" s="138"/>
      <c r="Q45" s="138"/>
      <c r="R45" s="138"/>
    </row>
    <row r="46" spans="2:18" ht="13.5" customHeight="1">
      <c r="B46" s="134"/>
      <c r="C46" s="139" t="s">
        <v>18</v>
      </c>
      <c r="D46" s="136">
        <v>1419</v>
      </c>
      <c r="E46" s="136">
        <v>1420</v>
      </c>
      <c r="F46" s="138">
        <f t="shared" si="9"/>
        <v>1</v>
      </c>
      <c r="G46" s="136">
        <v>1412</v>
      </c>
      <c r="H46" s="138">
        <f t="shared" si="10"/>
        <v>-8</v>
      </c>
      <c r="I46" s="136">
        <v>1404</v>
      </c>
      <c r="J46" s="138">
        <f t="shared" si="11"/>
        <v>-8</v>
      </c>
      <c r="K46" s="136">
        <v>1420</v>
      </c>
      <c r="L46" s="138">
        <f t="shared" si="12"/>
        <v>16</v>
      </c>
      <c r="M46" s="140"/>
      <c r="N46" s="138"/>
      <c r="O46" s="138"/>
      <c r="P46" s="138"/>
      <c r="Q46" s="138"/>
      <c r="R46" s="138"/>
    </row>
    <row r="47" spans="2:18" ht="13.5" customHeight="1">
      <c r="B47" s="134"/>
      <c r="C47" s="139" t="s">
        <v>19</v>
      </c>
      <c r="D47" s="136">
        <v>1690</v>
      </c>
      <c r="E47" s="136">
        <v>1674</v>
      </c>
      <c r="F47" s="138">
        <f t="shared" si="9"/>
        <v>-16</v>
      </c>
      <c r="G47" s="136">
        <v>1667</v>
      </c>
      <c r="H47" s="138">
        <f t="shared" si="10"/>
        <v>-7</v>
      </c>
      <c r="I47" s="136">
        <v>1655</v>
      </c>
      <c r="J47" s="138">
        <f t="shared" si="11"/>
        <v>-12</v>
      </c>
      <c r="K47" s="136">
        <v>1677</v>
      </c>
      <c r="L47" s="138">
        <f t="shared" si="12"/>
        <v>22</v>
      </c>
      <c r="M47" s="140"/>
      <c r="N47" s="138"/>
      <c r="O47" s="138"/>
      <c r="P47" s="138"/>
      <c r="Q47" s="138"/>
      <c r="R47" s="138"/>
    </row>
    <row r="48" spans="2:18" ht="6" customHeight="1">
      <c r="B48" s="134"/>
      <c r="C48" s="139"/>
      <c r="D48" s="136"/>
      <c r="E48" s="136"/>
      <c r="F48" s="138"/>
      <c r="G48" s="136"/>
      <c r="H48" s="138"/>
      <c r="I48" s="136"/>
      <c r="J48" s="138"/>
      <c r="K48" s="136"/>
      <c r="L48" s="138"/>
      <c r="M48" s="140"/>
      <c r="N48" s="138"/>
      <c r="O48" s="138"/>
      <c r="P48" s="138"/>
      <c r="Q48" s="138"/>
      <c r="R48" s="138"/>
    </row>
    <row r="49" spans="2:18" ht="13.5" customHeight="1">
      <c r="B49" s="134"/>
      <c r="C49" s="139" t="s">
        <v>22</v>
      </c>
      <c r="D49" s="136">
        <v>6409</v>
      </c>
      <c r="E49" s="136">
        <v>6465</v>
      </c>
      <c r="F49" s="138">
        <f>+E49-D49</f>
        <v>56</v>
      </c>
      <c r="G49" s="136">
        <v>6506</v>
      </c>
      <c r="H49" s="138">
        <f>+G49-E49</f>
        <v>41</v>
      </c>
      <c r="I49" s="136">
        <v>6506</v>
      </c>
      <c r="J49" s="138">
        <f>+I49-G49</f>
        <v>0</v>
      </c>
      <c r="K49" s="136">
        <v>6479</v>
      </c>
      <c r="L49" s="138">
        <f>K49-I49</f>
        <v>-27</v>
      </c>
      <c r="M49" s="140"/>
      <c r="N49" s="138"/>
      <c r="O49" s="138"/>
      <c r="P49" s="138"/>
      <c r="Q49" s="138"/>
      <c r="R49" s="138"/>
    </row>
    <row r="50" spans="2:18" ht="13.5" customHeight="1">
      <c r="B50" s="134"/>
      <c r="C50" s="139" t="s">
        <v>24</v>
      </c>
      <c r="D50" s="136">
        <v>4989</v>
      </c>
      <c r="E50" s="136">
        <v>5003</v>
      </c>
      <c r="F50" s="138">
        <f>+E50-D50</f>
        <v>14</v>
      </c>
      <c r="G50" s="136">
        <v>5096</v>
      </c>
      <c r="H50" s="138">
        <f>+G50-E50</f>
        <v>93</v>
      </c>
      <c r="I50" s="136">
        <v>5211</v>
      </c>
      <c r="J50" s="138">
        <f>+I50-G50</f>
        <v>115</v>
      </c>
      <c r="K50" s="136">
        <v>4973</v>
      </c>
      <c r="L50" s="138">
        <f>K50-I50</f>
        <v>-238</v>
      </c>
      <c r="M50" s="140"/>
      <c r="N50" s="138"/>
      <c r="O50" s="138"/>
      <c r="P50" s="138"/>
      <c r="Q50" s="138"/>
      <c r="R50" s="138"/>
    </row>
    <row r="51" spans="2:18" ht="13.5" customHeight="1">
      <c r="B51" s="134"/>
      <c r="C51" s="139" t="s">
        <v>26</v>
      </c>
      <c r="D51" s="136">
        <v>3424</v>
      </c>
      <c r="E51" s="136">
        <v>3375</v>
      </c>
      <c r="F51" s="138">
        <f>+E51-D51</f>
        <v>-49</v>
      </c>
      <c r="G51" s="136">
        <v>3338</v>
      </c>
      <c r="H51" s="138">
        <f>+G51-E51</f>
        <v>-37</v>
      </c>
      <c r="I51" s="136">
        <v>3364</v>
      </c>
      <c r="J51" s="138">
        <f>+I51-G51</f>
        <v>26</v>
      </c>
      <c r="K51" s="136">
        <v>3325</v>
      </c>
      <c r="L51" s="138">
        <f>K51-I51</f>
        <v>-39</v>
      </c>
      <c r="M51" s="140"/>
      <c r="N51" s="138"/>
      <c r="O51" s="138"/>
      <c r="P51" s="138"/>
      <c r="Q51" s="138"/>
      <c r="R51" s="138"/>
    </row>
    <row r="52" spans="2:18" ht="13.5" customHeight="1">
      <c r="B52" s="134"/>
      <c r="C52" s="139" t="s">
        <v>28</v>
      </c>
      <c r="D52" s="136">
        <v>4516</v>
      </c>
      <c r="E52" s="136">
        <v>4529</v>
      </c>
      <c r="F52" s="138">
        <f>+E52-D52</f>
        <v>13</v>
      </c>
      <c r="G52" s="136">
        <v>4530</v>
      </c>
      <c r="H52" s="138">
        <f>+G52-E52</f>
        <v>1</v>
      </c>
      <c r="I52" s="136">
        <v>4521</v>
      </c>
      <c r="J52" s="138">
        <f>+I52-G52</f>
        <v>-9</v>
      </c>
      <c r="K52" s="136">
        <v>4530</v>
      </c>
      <c r="L52" s="138">
        <f>K52-I52</f>
        <v>9</v>
      </c>
      <c r="M52" s="140"/>
      <c r="N52" s="138"/>
      <c r="O52" s="138"/>
      <c r="P52" s="138"/>
      <c r="Q52" s="138"/>
      <c r="R52" s="138"/>
    </row>
    <row r="53" spans="2:18" ht="13.5" customHeight="1">
      <c r="B53" s="134"/>
      <c r="C53" s="139" t="s">
        <v>30</v>
      </c>
      <c r="D53" s="136">
        <v>2530</v>
      </c>
      <c r="E53" s="136">
        <v>2500</v>
      </c>
      <c r="F53" s="138">
        <f>+E53-D53</f>
        <v>-30</v>
      </c>
      <c r="G53" s="136">
        <v>2490</v>
      </c>
      <c r="H53" s="138">
        <f>+G53-E53</f>
        <v>-10</v>
      </c>
      <c r="I53" s="136">
        <v>2464</v>
      </c>
      <c r="J53" s="138">
        <v>-2</v>
      </c>
      <c r="K53" s="136">
        <v>2466</v>
      </c>
      <c r="L53" s="138">
        <f>K53-I53</f>
        <v>2</v>
      </c>
      <c r="M53" s="140"/>
      <c r="N53" s="138"/>
      <c r="O53" s="138"/>
      <c r="P53" s="138"/>
      <c r="Q53" s="138"/>
      <c r="R53" s="138"/>
    </row>
    <row r="54" spans="2:18" ht="6" customHeight="1">
      <c r="B54" s="134"/>
      <c r="C54" s="139"/>
      <c r="D54" s="136"/>
      <c r="E54" s="136"/>
      <c r="F54" s="138"/>
      <c r="G54" s="136"/>
      <c r="H54" s="138"/>
      <c r="I54" s="136"/>
      <c r="J54" s="138"/>
      <c r="K54" s="136"/>
      <c r="L54" s="138"/>
      <c r="M54" s="140"/>
      <c r="N54" s="138"/>
      <c r="O54" s="138"/>
      <c r="P54" s="138"/>
      <c r="Q54" s="138"/>
      <c r="R54" s="138"/>
    </row>
    <row r="55" spans="2:18" ht="13.5" customHeight="1">
      <c r="B55" s="134"/>
      <c r="C55" s="139" t="s">
        <v>33</v>
      </c>
      <c r="D55" s="136">
        <v>1938</v>
      </c>
      <c r="E55" s="136">
        <v>1937</v>
      </c>
      <c r="F55" s="138">
        <f aca="true" t="shared" si="13" ref="F55:F66">+E55-D55</f>
        <v>-1</v>
      </c>
      <c r="G55" s="136">
        <v>1927</v>
      </c>
      <c r="H55" s="138">
        <f aca="true" t="shared" si="14" ref="H55:H66">+G55-E55</f>
        <v>-10</v>
      </c>
      <c r="I55" s="136">
        <v>1913</v>
      </c>
      <c r="J55" s="138">
        <f aca="true" t="shared" si="15" ref="J55:J66">+I55-G55</f>
        <v>-14</v>
      </c>
      <c r="K55" s="136">
        <v>1901</v>
      </c>
      <c r="L55" s="138">
        <f>K55-I55</f>
        <v>-12</v>
      </c>
      <c r="M55" s="140"/>
      <c r="N55" s="138"/>
      <c r="O55" s="138"/>
      <c r="P55" s="138"/>
      <c r="Q55" s="138"/>
      <c r="R55" s="138"/>
    </row>
    <row r="56" spans="2:18" ht="13.5" customHeight="1">
      <c r="B56" s="134"/>
      <c r="C56" s="139" t="s">
        <v>34</v>
      </c>
      <c r="D56" s="136">
        <v>4364</v>
      </c>
      <c r="E56" s="136">
        <v>4413</v>
      </c>
      <c r="F56" s="138">
        <f t="shared" si="13"/>
        <v>49</v>
      </c>
      <c r="G56" s="136">
        <v>4421</v>
      </c>
      <c r="H56" s="138">
        <f t="shared" si="14"/>
        <v>8</v>
      </c>
      <c r="I56" s="136">
        <v>4423</v>
      </c>
      <c r="J56" s="138">
        <f t="shared" si="15"/>
        <v>2</v>
      </c>
      <c r="K56" s="136">
        <v>4450</v>
      </c>
      <c r="L56" s="138">
        <f>K56-I56</f>
        <v>27</v>
      </c>
      <c r="M56" s="140"/>
      <c r="N56" s="138"/>
      <c r="O56" s="138"/>
      <c r="P56" s="138"/>
      <c r="Q56" s="138"/>
      <c r="R56" s="138"/>
    </row>
    <row r="57" spans="2:18" ht="13.5" customHeight="1">
      <c r="B57" s="134"/>
      <c r="C57" s="139" t="s">
        <v>36</v>
      </c>
      <c r="D57" s="136">
        <v>2802</v>
      </c>
      <c r="E57" s="136">
        <v>2798</v>
      </c>
      <c r="F57" s="138">
        <f t="shared" si="13"/>
        <v>-4</v>
      </c>
      <c r="G57" s="136">
        <v>2795</v>
      </c>
      <c r="H57" s="138">
        <f t="shared" si="14"/>
        <v>-3</v>
      </c>
      <c r="I57" s="136">
        <v>2784</v>
      </c>
      <c r="J57" s="138">
        <f t="shared" si="15"/>
        <v>-11</v>
      </c>
      <c r="K57" s="136">
        <v>2809</v>
      </c>
      <c r="L57" s="138">
        <f>K57-I57</f>
        <v>25</v>
      </c>
      <c r="M57" s="140"/>
      <c r="N57" s="138"/>
      <c r="O57" s="138"/>
      <c r="P57" s="138"/>
      <c r="Q57" s="138"/>
      <c r="R57" s="138"/>
    </row>
    <row r="58" spans="2:18" ht="13.5" customHeight="1">
      <c r="B58" s="134"/>
      <c r="C58" s="139" t="s">
        <v>38</v>
      </c>
      <c r="D58" s="136">
        <v>2209</v>
      </c>
      <c r="E58" s="136">
        <v>2207</v>
      </c>
      <c r="F58" s="138">
        <f t="shared" si="13"/>
        <v>-2</v>
      </c>
      <c r="G58" s="136">
        <v>2205</v>
      </c>
      <c r="H58" s="138">
        <f t="shared" si="14"/>
        <v>-2</v>
      </c>
      <c r="I58" s="136">
        <v>2226</v>
      </c>
      <c r="J58" s="138">
        <f t="shared" si="15"/>
        <v>21</v>
      </c>
      <c r="K58" s="136">
        <v>2203</v>
      </c>
      <c r="L58" s="138">
        <f>K58-I58</f>
        <v>-23</v>
      </c>
      <c r="M58" s="140"/>
      <c r="N58" s="138"/>
      <c r="O58" s="138"/>
      <c r="P58" s="138"/>
      <c r="Q58" s="138"/>
      <c r="R58" s="138"/>
    </row>
    <row r="59" spans="2:18" ht="13.5" customHeight="1">
      <c r="B59" s="134"/>
      <c r="C59" s="139" t="s">
        <v>40</v>
      </c>
      <c r="D59" s="136">
        <v>1763</v>
      </c>
      <c r="E59" s="136">
        <v>1777</v>
      </c>
      <c r="F59" s="138">
        <f t="shared" si="13"/>
        <v>14</v>
      </c>
      <c r="G59" s="136">
        <v>1785</v>
      </c>
      <c r="H59" s="138">
        <f t="shared" si="14"/>
        <v>8</v>
      </c>
      <c r="I59" s="136">
        <v>1792</v>
      </c>
      <c r="J59" s="138">
        <f t="shared" si="15"/>
        <v>7</v>
      </c>
      <c r="K59" s="136">
        <v>1790</v>
      </c>
      <c r="L59" s="138">
        <v>-27</v>
      </c>
      <c r="M59" s="140"/>
      <c r="N59" s="138"/>
      <c r="O59" s="138"/>
      <c r="P59" s="138"/>
      <c r="Q59" s="138"/>
      <c r="R59" s="138"/>
    </row>
    <row r="60" spans="2:18" ht="13.5" customHeight="1">
      <c r="B60" s="134"/>
      <c r="C60" s="139" t="s">
        <v>42</v>
      </c>
      <c r="D60" s="136">
        <v>1786</v>
      </c>
      <c r="E60" s="136">
        <v>1800</v>
      </c>
      <c r="F60" s="138">
        <f t="shared" si="13"/>
        <v>14</v>
      </c>
      <c r="G60" s="136">
        <v>1802</v>
      </c>
      <c r="H60" s="138">
        <f t="shared" si="14"/>
        <v>2</v>
      </c>
      <c r="I60" s="136">
        <v>1817</v>
      </c>
      <c r="J60" s="138">
        <f t="shared" si="15"/>
        <v>15</v>
      </c>
      <c r="K60" s="136">
        <v>1810</v>
      </c>
      <c r="L60" s="138">
        <f>K60-I60</f>
        <v>-7</v>
      </c>
      <c r="M60" s="140"/>
      <c r="N60" s="138"/>
      <c r="O60" s="138"/>
      <c r="P60" s="138"/>
      <c r="Q60" s="138"/>
      <c r="R60" s="138"/>
    </row>
    <row r="61" spans="2:18" ht="13.5" customHeight="1">
      <c r="B61" s="134"/>
      <c r="C61" s="139" t="s">
        <v>44</v>
      </c>
      <c r="D61" s="136">
        <v>1759</v>
      </c>
      <c r="E61" s="136">
        <v>1678</v>
      </c>
      <c r="F61" s="138">
        <f t="shared" si="13"/>
        <v>-81</v>
      </c>
      <c r="G61" s="136">
        <v>1626</v>
      </c>
      <c r="H61" s="138">
        <f t="shared" si="14"/>
        <v>-52</v>
      </c>
      <c r="I61" s="136">
        <v>1609</v>
      </c>
      <c r="J61" s="138">
        <f t="shared" si="15"/>
        <v>-17</v>
      </c>
      <c r="K61" s="136">
        <v>1518</v>
      </c>
      <c r="L61" s="138">
        <f>K61-I61</f>
        <v>-91</v>
      </c>
      <c r="M61" s="140"/>
      <c r="N61" s="138"/>
      <c r="O61" s="138"/>
      <c r="P61" s="138"/>
      <c r="Q61" s="138"/>
      <c r="R61" s="138"/>
    </row>
    <row r="62" spans="2:18" ht="13.5" customHeight="1">
      <c r="B62" s="134"/>
      <c r="C62" s="139" t="s">
        <v>46</v>
      </c>
      <c r="D62" s="136">
        <v>3732</v>
      </c>
      <c r="E62" s="136">
        <v>3688</v>
      </c>
      <c r="F62" s="138">
        <f t="shared" si="13"/>
        <v>-44</v>
      </c>
      <c r="G62" s="136">
        <v>3673</v>
      </c>
      <c r="H62" s="138">
        <f t="shared" si="14"/>
        <v>-15</v>
      </c>
      <c r="I62" s="136">
        <v>3660</v>
      </c>
      <c r="J62" s="138">
        <f t="shared" si="15"/>
        <v>-13</v>
      </c>
      <c r="K62" s="136">
        <v>3642</v>
      </c>
      <c r="L62" s="138">
        <f>K62-I62</f>
        <v>-18</v>
      </c>
      <c r="M62" s="140"/>
      <c r="N62" s="138"/>
      <c r="O62" s="138"/>
      <c r="P62" s="138"/>
      <c r="Q62" s="138"/>
      <c r="R62" s="138"/>
    </row>
    <row r="63" spans="2:18" ht="13.5" customHeight="1">
      <c r="B63" s="134"/>
      <c r="C63" s="139" t="s">
        <v>48</v>
      </c>
      <c r="D63" s="136">
        <v>4728</v>
      </c>
      <c r="E63" s="136">
        <v>4752</v>
      </c>
      <c r="F63" s="138">
        <f t="shared" si="13"/>
        <v>24</v>
      </c>
      <c r="G63" s="136">
        <v>4717</v>
      </c>
      <c r="H63" s="138">
        <f t="shared" si="14"/>
        <v>-35</v>
      </c>
      <c r="I63" s="136">
        <v>4692</v>
      </c>
      <c r="J63" s="138">
        <f t="shared" si="15"/>
        <v>-25</v>
      </c>
      <c r="K63" s="136">
        <v>4771</v>
      </c>
      <c r="L63" s="138">
        <f>K63-I63</f>
        <v>79</v>
      </c>
      <c r="M63" s="140"/>
      <c r="N63" s="138"/>
      <c r="O63" s="138"/>
      <c r="P63" s="138"/>
      <c r="Q63" s="138"/>
      <c r="R63" s="138"/>
    </row>
    <row r="64" spans="2:18" ht="13.5" customHeight="1">
      <c r="B64" s="134"/>
      <c r="C64" s="139" t="s">
        <v>50</v>
      </c>
      <c r="D64" s="136">
        <v>1908</v>
      </c>
      <c r="E64" s="136">
        <v>1956</v>
      </c>
      <c r="F64" s="138">
        <f t="shared" si="13"/>
        <v>48</v>
      </c>
      <c r="G64" s="136">
        <v>1953</v>
      </c>
      <c r="H64" s="138">
        <f t="shared" si="14"/>
        <v>-3</v>
      </c>
      <c r="I64" s="136">
        <v>1946</v>
      </c>
      <c r="J64" s="138">
        <f t="shared" si="15"/>
        <v>-7</v>
      </c>
      <c r="K64" s="136">
        <v>1909</v>
      </c>
      <c r="L64" s="138">
        <f>K64-I64</f>
        <v>-37</v>
      </c>
      <c r="M64" s="140"/>
      <c r="N64" s="138"/>
      <c r="O64" s="138"/>
      <c r="P64" s="138"/>
      <c r="Q64" s="138"/>
      <c r="R64" s="138"/>
    </row>
    <row r="65" spans="2:18" ht="13.5" customHeight="1">
      <c r="B65" s="134"/>
      <c r="C65" s="139" t="s">
        <v>52</v>
      </c>
      <c r="D65" s="136">
        <v>1565</v>
      </c>
      <c r="E65" s="136">
        <v>1539</v>
      </c>
      <c r="F65" s="138">
        <f t="shared" si="13"/>
        <v>-26</v>
      </c>
      <c r="G65" s="136">
        <v>1525</v>
      </c>
      <c r="H65" s="138">
        <f t="shared" si="14"/>
        <v>-14</v>
      </c>
      <c r="I65" s="136">
        <v>1518</v>
      </c>
      <c r="J65" s="138">
        <f t="shared" si="15"/>
        <v>-7</v>
      </c>
      <c r="K65" s="136">
        <v>1505</v>
      </c>
      <c r="L65" s="138">
        <v>12</v>
      </c>
      <c r="M65" s="140"/>
      <c r="N65" s="138"/>
      <c r="O65" s="138"/>
      <c r="P65" s="138"/>
      <c r="Q65" s="138"/>
      <c r="R65" s="138"/>
    </row>
    <row r="66" spans="2:18" ht="13.5" customHeight="1">
      <c r="B66" s="141"/>
      <c r="C66" s="142" t="s">
        <v>54</v>
      </c>
      <c r="D66" s="143">
        <v>1816</v>
      </c>
      <c r="E66" s="136">
        <v>1843</v>
      </c>
      <c r="F66" s="144">
        <f t="shared" si="13"/>
        <v>27</v>
      </c>
      <c r="G66" s="143">
        <v>1852</v>
      </c>
      <c r="H66" s="144">
        <f t="shared" si="14"/>
        <v>9</v>
      </c>
      <c r="I66" s="143">
        <v>1861</v>
      </c>
      <c r="J66" s="144">
        <f t="shared" si="15"/>
        <v>9</v>
      </c>
      <c r="K66" s="143">
        <v>1873</v>
      </c>
      <c r="L66" s="144">
        <f>K66-I66</f>
        <v>12</v>
      </c>
      <c r="M66" s="140"/>
      <c r="N66" s="138"/>
      <c r="O66" s="138"/>
      <c r="P66" s="138"/>
      <c r="Q66" s="138"/>
      <c r="R66" s="138"/>
    </row>
    <row r="67" spans="2:12" ht="13.5">
      <c r="B67" s="120" t="s">
        <v>1131</v>
      </c>
      <c r="E67" s="145"/>
      <c r="J67" s="137"/>
      <c r="K67" s="109"/>
      <c r="L67" s="109"/>
    </row>
    <row r="68" spans="10:12" ht="13.5">
      <c r="J68" s="137"/>
      <c r="K68" s="109"/>
      <c r="L68" s="109"/>
    </row>
    <row r="69" spans="10:12" ht="13.5">
      <c r="J69" s="137"/>
      <c r="K69" s="109"/>
      <c r="L69" s="109"/>
    </row>
    <row r="70" spans="10:12" ht="13.5">
      <c r="J70" s="137"/>
      <c r="K70" s="109"/>
      <c r="L70" s="109"/>
    </row>
  </sheetData>
  <mergeCells count="17">
    <mergeCell ref="B13:C13"/>
    <mergeCell ref="B14:C14"/>
    <mergeCell ref="B15:C15"/>
    <mergeCell ref="B7:C7"/>
    <mergeCell ref="B9:C9"/>
    <mergeCell ref="B10:C10"/>
    <mergeCell ref="B12:C12"/>
    <mergeCell ref="I4:J5"/>
    <mergeCell ref="K4:L5"/>
    <mergeCell ref="M4:R4"/>
    <mergeCell ref="M5:N5"/>
    <mergeCell ref="O5:P5"/>
    <mergeCell ref="Q5:R5"/>
    <mergeCell ref="B4:C6"/>
    <mergeCell ref="E4:F5"/>
    <mergeCell ref="G4:H5"/>
    <mergeCell ref="D4:D6"/>
  </mergeCells>
  <printOptions/>
  <pageMargins left="0.75" right="0.75" top="1" bottom="1" header="0.512" footer="0.512"/>
  <pageSetup orientation="portrait" paperSize="8" r:id="rId1"/>
</worksheet>
</file>

<file path=xl/worksheets/sheet5.xml><?xml version="1.0" encoding="utf-8"?>
<worksheet xmlns="http://schemas.openxmlformats.org/spreadsheetml/2006/main" xmlns:r="http://schemas.openxmlformats.org/officeDocument/2006/relationships">
  <dimension ref="B1:L68"/>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2" width="8.375" style="17" customWidth="1"/>
    <col min="13" max="16384" width="9.00390625" style="17" customWidth="1"/>
  </cols>
  <sheetData>
    <row r="1" ht="14.25" customHeight="1">
      <c r="B1" s="18" t="s">
        <v>1145</v>
      </c>
    </row>
    <row r="2" spans="5:12" ht="12" customHeight="1">
      <c r="E2" s="146"/>
      <c r="L2" s="147" t="s">
        <v>1139</v>
      </c>
    </row>
    <row r="3" ht="7.5" customHeight="1" thickBot="1"/>
    <row r="4" spans="2:12" ht="14.25" thickTop="1">
      <c r="B4" s="1275" t="s">
        <v>55</v>
      </c>
      <c r="C4" s="1278" t="s">
        <v>1133</v>
      </c>
      <c r="D4" s="1279"/>
      <c r="E4" s="1279"/>
      <c r="F4" s="1279"/>
      <c r="G4" s="1260"/>
      <c r="H4" s="1278" t="s">
        <v>1134</v>
      </c>
      <c r="I4" s="1279"/>
      <c r="J4" s="1279"/>
      <c r="K4" s="1279"/>
      <c r="L4" s="1260"/>
    </row>
    <row r="5" spans="2:12" ht="12" customHeight="1">
      <c r="B5" s="1276"/>
      <c r="C5" s="1261" t="s">
        <v>1140</v>
      </c>
      <c r="D5" s="1262"/>
      <c r="E5" s="1263">
        <v>50</v>
      </c>
      <c r="F5" s="1264"/>
      <c r="G5" s="1265" t="s">
        <v>1141</v>
      </c>
      <c r="H5" s="1263">
        <v>53</v>
      </c>
      <c r="I5" s="1264"/>
      <c r="J5" s="1263">
        <v>50</v>
      </c>
      <c r="K5" s="1264"/>
      <c r="L5" s="1265" t="s">
        <v>1142</v>
      </c>
    </row>
    <row r="6" spans="2:12" ht="12" customHeight="1">
      <c r="B6" s="1276"/>
      <c r="C6" s="1262"/>
      <c r="D6" s="1262"/>
      <c r="E6" s="1264"/>
      <c r="F6" s="1264"/>
      <c r="G6" s="1266"/>
      <c r="H6" s="1264"/>
      <c r="I6" s="1264"/>
      <c r="J6" s="1264"/>
      <c r="K6" s="1264"/>
      <c r="L6" s="1266"/>
    </row>
    <row r="7" spans="2:12" ht="21" customHeight="1">
      <c r="B7" s="1277"/>
      <c r="C7" s="149" t="s">
        <v>1135</v>
      </c>
      <c r="D7" s="149" t="s">
        <v>1136</v>
      </c>
      <c r="E7" s="149" t="s">
        <v>1135</v>
      </c>
      <c r="F7" s="149" t="s">
        <v>1136</v>
      </c>
      <c r="G7" s="150" t="s">
        <v>1143</v>
      </c>
      <c r="H7" s="149" t="s">
        <v>1135</v>
      </c>
      <c r="I7" s="149" t="s">
        <v>1136</v>
      </c>
      <c r="J7" s="149" t="s">
        <v>1135</v>
      </c>
      <c r="K7" s="149" t="s">
        <v>1136</v>
      </c>
      <c r="L7" s="150" t="s">
        <v>1143</v>
      </c>
    </row>
    <row r="8" spans="2:12" s="151" customFormat="1" ht="16.5" customHeight="1">
      <c r="B8" s="152" t="s">
        <v>6</v>
      </c>
      <c r="C8" s="153">
        <f>SUM(C18:C67)</f>
        <v>68836</v>
      </c>
      <c r="D8" s="154">
        <f>SUM(D18:D67)</f>
        <v>100</v>
      </c>
      <c r="E8" s="155">
        <f>SUM(E18:E67)</f>
        <v>65935</v>
      </c>
      <c r="F8" s="154">
        <f>SUM(F18:F67)</f>
        <v>99.99999999999997</v>
      </c>
      <c r="G8" s="156">
        <v>4.4</v>
      </c>
      <c r="H8" s="157">
        <f>SUM(H18:H67)</f>
        <v>484751</v>
      </c>
      <c r="I8" s="158">
        <v>100</v>
      </c>
      <c r="J8" s="157">
        <f>SUM(J18:J67)</f>
        <v>451286</v>
      </c>
      <c r="K8" s="158">
        <f>SUM(K18:K67)</f>
        <v>99.99999999999999</v>
      </c>
      <c r="L8" s="159">
        <v>7.4</v>
      </c>
    </row>
    <row r="9" spans="2:12" s="151" customFormat="1" ht="16.5" customHeight="1">
      <c r="B9" s="160"/>
      <c r="C9" s="153"/>
      <c r="D9" s="154"/>
      <c r="E9" s="155"/>
      <c r="F9" s="154"/>
      <c r="G9" s="161"/>
      <c r="H9" s="155"/>
      <c r="I9" s="154"/>
      <c r="J9" s="155"/>
      <c r="K9" s="154"/>
      <c r="L9" s="162"/>
    </row>
    <row r="10" spans="2:12" s="151" customFormat="1" ht="16.5" customHeight="1">
      <c r="B10" s="160" t="s">
        <v>57</v>
      </c>
      <c r="C10" s="153">
        <f>SUM(C18:C32)</f>
        <v>49900</v>
      </c>
      <c r="D10" s="154">
        <f>C10/$C$8*100</f>
        <v>72.49113835783602</v>
      </c>
      <c r="E10" s="155">
        <f>SUM(E18:E32)</f>
        <v>47243</v>
      </c>
      <c r="F10" s="154">
        <f>E10/$E$8*100</f>
        <v>71.65086827936604</v>
      </c>
      <c r="G10" s="161">
        <v>5.6</v>
      </c>
      <c r="H10" s="155">
        <f>SUM(H18:H32)</f>
        <v>374428</v>
      </c>
      <c r="I10" s="154">
        <f>H10/$H$8*100</f>
        <v>77.24130532995291</v>
      </c>
      <c r="J10" s="155">
        <f>SUM(J18:J32)</f>
        <v>351567</v>
      </c>
      <c r="K10" s="154">
        <f>J10/$J$8*100</f>
        <v>77.90336948188067</v>
      </c>
      <c r="L10" s="162">
        <v>6.5</v>
      </c>
    </row>
    <row r="11" spans="2:12" s="151" customFormat="1" ht="16.5" customHeight="1">
      <c r="B11" s="160" t="s">
        <v>58</v>
      </c>
      <c r="C11" s="153">
        <f>SUM(C34:C67)</f>
        <v>18936</v>
      </c>
      <c r="D11" s="154">
        <f>C11/$C$8*100</f>
        <v>27.508861642163986</v>
      </c>
      <c r="E11" s="155">
        <f>SUM(E34:E67)</f>
        <v>18692</v>
      </c>
      <c r="F11" s="154">
        <f>E11/$E$8*100</f>
        <v>28.349131720633956</v>
      </c>
      <c r="G11" s="161">
        <v>1.3</v>
      </c>
      <c r="H11" s="155">
        <f>SUM(H34:H67)</f>
        <v>110323</v>
      </c>
      <c r="I11" s="154">
        <f>H11/$H$8*100</f>
        <v>22.7586946700471</v>
      </c>
      <c r="J11" s="155">
        <f>SUM(J34:J67)</f>
        <v>99719</v>
      </c>
      <c r="K11" s="154">
        <f>J11/$J$8*100</f>
        <v>22.09663051811933</v>
      </c>
      <c r="L11" s="162">
        <v>10.6</v>
      </c>
    </row>
    <row r="12" spans="2:12" s="151" customFormat="1" ht="16.5" customHeight="1">
      <c r="B12" s="160"/>
      <c r="C12" s="153"/>
      <c r="D12" s="154"/>
      <c r="E12" s="155"/>
      <c r="F12" s="154"/>
      <c r="G12" s="161"/>
      <c r="H12" s="155"/>
      <c r="I12" s="154"/>
      <c r="J12" s="155"/>
      <c r="K12" s="154"/>
      <c r="L12" s="162"/>
    </row>
    <row r="13" spans="2:12" s="151" customFormat="1" ht="16.5" customHeight="1">
      <c r="B13" s="160" t="s">
        <v>11</v>
      </c>
      <c r="C13" s="153">
        <v>29683</v>
      </c>
      <c r="D13" s="154">
        <f>C13/$C$8*100</f>
        <v>43.121331861235404</v>
      </c>
      <c r="E13" s="155">
        <v>28089</v>
      </c>
      <c r="F13" s="154">
        <f>E13/$E$8*100</f>
        <v>42.60104648517479</v>
      </c>
      <c r="G13" s="161">
        <v>5.7</v>
      </c>
      <c r="H13" s="155">
        <v>216127</v>
      </c>
      <c r="I13" s="154">
        <f>H13/$H$8*100</f>
        <v>44.585158153361206</v>
      </c>
      <c r="J13" s="155">
        <v>204169</v>
      </c>
      <c r="K13" s="154">
        <f>J13/$J$8*100</f>
        <v>45.24159845419534</v>
      </c>
      <c r="L13" s="162">
        <v>5.9</v>
      </c>
    </row>
    <row r="14" spans="2:12" s="151" customFormat="1" ht="16.5" customHeight="1">
      <c r="B14" s="160" t="s">
        <v>13</v>
      </c>
      <c r="C14" s="153">
        <v>5590</v>
      </c>
      <c r="D14" s="154">
        <f>C14/$C$8*100</f>
        <v>8.120750769945959</v>
      </c>
      <c r="E14" s="155">
        <v>5371</v>
      </c>
      <c r="F14" s="154">
        <v>8.2</v>
      </c>
      <c r="G14" s="161">
        <v>4.1</v>
      </c>
      <c r="H14" s="155">
        <v>36168</v>
      </c>
      <c r="I14" s="154">
        <v>7.4</v>
      </c>
      <c r="J14" s="155">
        <v>34010</v>
      </c>
      <c r="K14" s="154">
        <v>7.5</v>
      </c>
      <c r="L14" s="162">
        <v>6.3</v>
      </c>
    </row>
    <row r="15" spans="2:12" s="151" customFormat="1" ht="16.5" customHeight="1">
      <c r="B15" s="160" t="s">
        <v>15</v>
      </c>
      <c r="C15" s="153">
        <v>14166</v>
      </c>
      <c r="D15" s="154">
        <f>C15/$C$8*100</f>
        <v>20.579348015573245</v>
      </c>
      <c r="E15" s="155">
        <v>13668</v>
      </c>
      <c r="F15" s="154">
        <f>E15/$E$8*100</f>
        <v>20.72950633199363</v>
      </c>
      <c r="G15" s="161">
        <v>3.6</v>
      </c>
      <c r="H15" s="155">
        <v>99800</v>
      </c>
      <c r="I15" s="154">
        <f>H15/$H$8*100</f>
        <v>20.587889452523047</v>
      </c>
      <c r="J15" s="155">
        <v>91911</v>
      </c>
      <c r="K15" s="154">
        <f>J15/$J$8*100</f>
        <v>20.366463838895953</v>
      </c>
      <c r="L15" s="162">
        <v>8.6</v>
      </c>
    </row>
    <row r="16" spans="2:12" s="151" customFormat="1" ht="16.5" customHeight="1">
      <c r="B16" s="160" t="s">
        <v>17</v>
      </c>
      <c r="C16" s="153">
        <v>19397</v>
      </c>
      <c r="D16" s="154">
        <f>C16/$C$8*100</f>
        <v>28.178569353245397</v>
      </c>
      <c r="E16" s="155">
        <v>18807</v>
      </c>
      <c r="F16" s="154">
        <f>E16/$E$8*100</f>
        <v>28.52354591643285</v>
      </c>
      <c r="G16" s="161">
        <v>3.1</v>
      </c>
      <c r="H16" s="155">
        <v>132656</v>
      </c>
      <c r="I16" s="154">
        <f>H16/$H$8*100</f>
        <v>27.365802236612197</v>
      </c>
      <c r="J16" s="155">
        <v>121196</v>
      </c>
      <c r="K16" s="154">
        <f>J16/$J$8*100</f>
        <v>26.855696830834546</v>
      </c>
      <c r="L16" s="162">
        <v>9.5</v>
      </c>
    </row>
    <row r="17" spans="2:12" s="163" customFormat="1" ht="16.5" customHeight="1">
      <c r="B17" s="164"/>
      <c r="C17" s="153"/>
      <c r="D17" s="154"/>
      <c r="E17" s="155"/>
      <c r="F17" s="154"/>
      <c r="G17" s="161"/>
      <c r="H17" s="155"/>
      <c r="I17" s="154"/>
      <c r="J17" s="155"/>
      <c r="K17" s="154"/>
      <c r="L17" s="162"/>
    </row>
    <row r="18" spans="2:12" ht="15" customHeight="1">
      <c r="B18" s="165" t="s">
        <v>20</v>
      </c>
      <c r="C18" s="30">
        <v>12879</v>
      </c>
      <c r="D18" s="166">
        <f>C18/$C$8*100</f>
        <v>18.70968679179499</v>
      </c>
      <c r="E18" s="20">
        <v>12204</v>
      </c>
      <c r="F18" s="166">
        <f>E18/$E$8*100</f>
        <v>18.50913778721468</v>
      </c>
      <c r="G18" s="167">
        <v>5.5</v>
      </c>
      <c r="H18" s="20">
        <v>108412</v>
      </c>
      <c r="I18" s="166">
        <f>H18/$H$8*100</f>
        <v>22.364471656582452</v>
      </c>
      <c r="J18" s="20">
        <v>106315</v>
      </c>
      <c r="K18" s="166">
        <f>J18/$J$8*100</f>
        <v>23.558231365475553</v>
      </c>
      <c r="L18" s="168">
        <v>2</v>
      </c>
    </row>
    <row r="19" spans="2:12" ht="15" customHeight="1">
      <c r="B19" s="165" t="s">
        <v>21</v>
      </c>
      <c r="C19" s="30">
        <v>5397</v>
      </c>
      <c r="D19" s="166">
        <f>C19/$C$8*100</f>
        <v>7.8403742227904</v>
      </c>
      <c r="E19" s="20">
        <v>5218</v>
      </c>
      <c r="F19" s="166">
        <f>E19/$E$8*100</f>
        <v>7.913854553727155</v>
      </c>
      <c r="G19" s="167">
        <v>3.4</v>
      </c>
      <c r="H19" s="20">
        <v>42287</v>
      </c>
      <c r="I19" s="166">
        <f>H19/$H$8*100</f>
        <v>8.72344770820483</v>
      </c>
      <c r="J19" s="20">
        <v>40723</v>
      </c>
      <c r="K19" s="166">
        <f>J19/$J$8*100</f>
        <v>9.023767632942302</v>
      </c>
      <c r="L19" s="168">
        <v>3.8</v>
      </c>
    </row>
    <row r="20" spans="2:12" ht="15" customHeight="1">
      <c r="B20" s="165" t="s">
        <v>23</v>
      </c>
      <c r="C20" s="30">
        <v>6281</v>
      </c>
      <c r="D20" s="166">
        <f>C20/$C$8*100</f>
        <v>9.124585972456273</v>
      </c>
      <c r="E20" s="20">
        <v>5923</v>
      </c>
      <c r="F20" s="166">
        <f>E20/$E$8*100</f>
        <v>8.983089406233411</v>
      </c>
      <c r="G20" s="167">
        <v>6</v>
      </c>
      <c r="H20" s="20">
        <v>43860</v>
      </c>
      <c r="I20" s="166">
        <f>H20/$H$8*100</f>
        <v>9.047944202281172</v>
      </c>
      <c r="J20" s="20">
        <v>40316</v>
      </c>
      <c r="K20" s="166">
        <f>J20/$J$8*100</f>
        <v>8.933580922076024</v>
      </c>
      <c r="L20" s="168">
        <v>8.8</v>
      </c>
    </row>
    <row r="21" spans="2:12" ht="15" customHeight="1">
      <c r="B21" s="165" t="s">
        <v>25</v>
      </c>
      <c r="C21" s="30">
        <v>6506</v>
      </c>
      <c r="D21" s="166">
        <f>C21/$C$8*100</f>
        <v>9.451449822767156</v>
      </c>
      <c r="E21" s="20">
        <v>6199</v>
      </c>
      <c r="F21" s="166">
        <f>E21/$E$8*100</f>
        <v>9.401683476150755</v>
      </c>
      <c r="G21" s="167">
        <v>5</v>
      </c>
      <c r="H21" s="20">
        <v>50956</v>
      </c>
      <c r="I21" s="166">
        <f>H21/$H$8*100</f>
        <v>10.511788526480606</v>
      </c>
      <c r="J21" s="20">
        <v>46000</v>
      </c>
      <c r="K21" s="166">
        <f>J21/$J$8*100</f>
        <v>10.193092628621319</v>
      </c>
      <c r="L21" s="168">
        <v>10.8</v>
      </c>
    </row>
    <row r="22" spans="2:12" ht="15" customHeight="1">
      <c r="B22" s="165"/>
      <c r="C22" s="30"/>
      <c r="D22" s="166"/>
      <c r="E22" s="20"/>
      <c r="F22" s="166"/>
      <c r="G22" s="167"/>
      <c r="H22" s="20"/>
      <c r="I22" s="166"/>
      <c r="J22" s="20"/>
      <c r="K22" s="166"/>
      <c r="L22" s="168"/>
    </row>
    <row r="23" spans="2:12" ht="15" customHeight="1">
      <c r="B23" s="165" t="s">
        <v>27</v>
      </c>
      <c r="C23" s="30">
        <v>2694</v>
      </c>
      <c r="D23" s="166">
        <f>C23/$C$8*100</f>
        <v>3.9136498343889823</v>
      </c>
      <c r="E23" s="20">
        <v>2578</v>
      </c>
      <c r="F23" s="166">
        <f>E23/$E$8*100</f>
        <v>3.9099112762569193</v>
      </c>
      <c r="G23" s="167">
        <v>4.5</v>
      </c>
      <c r="H23" s="20">
        <v>20633</v>
      </c>
      <c r="I23" s="166">
        <f>H23/$H$8*100</f>
        <v>4.256412054848778</v>
      </c>
      <c r="J23" s="20">
        <v>20335</v>
      </c>
      <c r="K23" s="166">
        <f>J23/$J$8*100</f>
        <v>4.506011708761185</v>
      </c>
      <c r="L23" s="168">
        <v>1.5</v>
      </c>
    </row>
    <row r="24" spans="2:12" ht="15" customHeight="1">
      <c r="B24" s="165" t="s">
        <v>29</v>
      </c>
      <c r="C24" s="30">
        <v>2176</v>
      </c>
      <c r="D24" s="166">
        <f>C24/$C$8*100</f>
        <v>3.1611366145621473</v>
      </c>
      <c r="E24" s="20">
        <v>2007</v>
      </c>
      <c r="F24" s="166">
        <f>E24/$E$8*100</f>
        <v>3.0439068779858953</v>
      </c>
      <c r="G24" s="167">
        <v>8.4</v>
      </c>
      <c r="H24" s="20">
        <v>16855</v>
      </c>
      <c r="I24" s="166">
        <f>H24/$H$8*100</f>
        <v>3.477042852928617</v>
      </c>
      <c r="J24" s="20">
        <v>14941</v>
      </c>
      <c r="K24" s="166">
        <f>J24/$J$8*100</f>
        <v>3.3107608035702416</v>
      </c>
      <c r="L24" s="168">
        <v>12.8</v>
      </c>
    </row>
    <row r="25" spans="2:12" ht="15" customHeight="1">
      <c r="B25" s="165" t="s">
        <v>1137</v>
      </c>
      <c r="C25" s="30">
        <v>1806</v>
      </c>
      <c r="D25" s="166">
        <f>C25/$C$8*100</f>
        <v>2.6236271718286943</v>
      </c>
      <c r="E25" s="20">
        <v>1788</v>
      </c>
      <c r="F25" s="166">
        <f>E25/$E$8*100</f>
        <v>2.711761583377569</v>
      </c>
      <c r="G25" s="167">
        <v>1</v>
      </c>
      <c r="H25" s="20">
        <v>12683</v>
      </c>
      <c r="I25" s="166">
        <f>H25/$H$8*100</f>
        <v>2.6163948088812607</v>
      </c>
      <c r="J25" s="20">
        <v>12382</v>
      </c>
      <c r="K25" s="166">
        <f>J25/$J$8*100</f>
        <v>2.743714628860634</v>
      </c>
      <c r="L25" s="168">
        <v>2.4</v>
      </c>
    </row>
    <row r="26" spans="2:12" ht="15" customHeight="1">
      <c r="B26" s="165" t="s">
        <v>32</v>
      </c>
      <c r="C26" s="30">
        <v>1787</v>
      </c>
      <c r="D26" s="166">
        <f>C26/$C$8*100</f>
        <v>2.5960253355802196</v>
      </c>
      <c r="E26" s="20">
        <v>1735</v>
      </c>
      <c r="F26" s="166">
        <f>E26/$E$8*100</f>
        <v>2.631379388791992</v>
      </c>
      <c r="G26" s="167">
        <v>3</v>
      </c>
      <c r="H26" s="20">
        <v>10401</v>
      </c>
      <c r="I26" s="166">
        <f>H26/$H$8*100</f>
        <v>2.1456376572714655</v>
      </c>
      <c r="J26" s="20">
        <v>9461</v>
      </c>
      <c r="K26" s="166">
        <f>J26/$J$8*100</f>
        <v>2.09645324694318</v>
      </c>
      <c r="L26" s="168">
        <v>9.9</v>
      </c>
    </row>
    <row r="27" spans="2:12" ht="15" customHeight="1">
      <c r="B27" s="165"/>
      <c r="C27" s="30"/>
      <c r="D27" s="166"/>
      <c r="E27" s="20"/>
      <c r="F27" s="166"/>
      <c r="G27" s="167"/>
      <c r="H27" s="20"/>
      <c r="I27" s="166"/>
      <c r="J27" s="20"/>
      <c r="K27" s="166"/>
      <c r="L27" s="168"/>
    </row>
    <row r="28" spans="2:12" ht="15" customHeight="1">
      <c r="B28" s="165" t="s">
        <v>35</v>
      </c>
      <c r="C28" s="30">
        <v>2094</v>
      </c>
      <c r="D28" s="166">
        <f>C28/$C$8*100</f>
        <v>3.042012900226626</v>
      </c>
      <c r="E28" s="20">
        <v>1983</v>
      </c>
      <c r="F28" s="166">
        <f>E28/$E$8*100</f>
        <v>3.0075073936452568</v>
      </c>
      <c r="G28" s="167">
        <v>5.6</v>
      </c>
      <c r="H28" s="20">
        <v>15951</v>
      </c>
      <c r="I28" s="166">
        <f>H28/$H$8*100</f>
        <v>3.2905553572865247</v>
      </c>
      <c r="J28" s="20">
        <v>13959</v>
      </c>
      <c r="K28" s="166">
        <f>J28/$J$8*100</f>
        <v>3.093160434846195</v>
      </c>
      <c r="L28" s="168">
        <v>14.3</v>
      </c>
    </row>
    <row r="29" spans="2:12" ht="15" customHeight="1">
      <c r="B29" s="165" t="s">
        <v>37</v>
      </c>
      <c r="C29" s="30">
        <v>2952</v>
      </c>
      <c r="D29" s="166">
        <f>C29/$C$8*100</f>
        <v>4.288453716078796</v>
      </c>
      <c r="E29" s="20">
        <v>2495</v>
      </c>
      <c r="F29" s="166">
        <f>E29/$E$8*100</f>
        <v>3.784029726245545</v>
      </c>
      <c r="G29" s="167">
        <v>18.3</v>
      </c>
      <c r="H29" s="20">
        <v>19263</v>
      </c>
      <c r="I29" s="166">
        <f>H29/$H$8*100</f>
        <v>3.9737927307009167</v>
      </c>
      <c r="J29" s="20">
        <v>16504</v>
      </c>
      <c r="K29" s="166">
        <f>J29/$J$8*100</f>
        <v>3.6571043639731786</v>
      </c>
      <c r="L29" s="168">
        <v>16.7</v>
      </c>
    </row>
    <row r="30" spans="2:12" ht="15" customHeight="1">
      <c r="B30" s="165" t="s">
        <v>39</v>
      </c>
      <c r="C30" s="30">
        <v>1897</v>
      </c>
      <c r="D30" s="166">
        <f>C30/$C$8*100</f>
        <v>2.7558254401766518</v>
      </c>
      <c r="E30" s="20">
        <v>1734</v>
      </c>
      <c r="F30" s="166">
        <f>E30/$E$8*100</f>
        <v>2.6298627436111324</v>
      </c>
      <c r="G30" s="167">
        <v>9.4</v>
      </c>
      <c r="H30" s="20">
        <v>14002</v>
      </c>
      <c r="I30" s="166">
        <f>H30/$H$8*100</f>
        <v>2.8884932676776325</v>
      </c>
      <c r="J30" s="20">
        <v>12559</v>
      </c>
      <c r="K30" s="166">
        <f>J30/$J$8*100</f>
        <v>2.782935876583807</v>
      </c>
      <c r="L30" s="168">
        <v>11.5</v>
      </c>
    </row>
    <row r="31" spans="2:12" ht="15" customHeight="1">
      <c r="B31" s="165" t="s">
        <v>41</v>
      </c>
      <c r="C31" s="30">
        <v>1181</v>
      </c>
      <c r="D31" s="166">
        <f>C31/$C$8*100</f>
        <v>1.7156720320762393</v>
      </c>
      <c r="E31" s="20">
        <v>1172</v>
      </c>
      <c r="F31" s="166">
        <f>E31/$E$8*100</f>
        <v>1.7775081519678473</v>
      </c>
      <c r="G31" s="167">
        <v>0.8</v>
      </c>
      <c r="H31" s="20">
        <v>6107</v>
      </c>
      <c r="I31" s="166">
        <f>H31/$H$8*100</f>
        <v>1.2598220529715256</v>
      </c>
      <c r="J31" s="20">
        <v>5610</v>
      </c>
      <c r="K31" s="166">
        <f>J31/$J$8*100</f>
        <v>1.243114122751426</v>
      </c>
      <c r="L31" s="168">
        <v>8.9</v>
      </c>
    </row>
    <row r="32" spans="2:12" ht="15" customHeight="1">
      <c r="B32" s="165" t="s">
        <v>43</v>
      </c>
      <c r="C32" s="30">
        <v>2250</v>
      </c>
      <c r="D32" s="166">
        <f>C32/$C$8*100</f>
        <v>3.2686385031088387</v>
      </c>
      <c r="E32" s="20">
        <v>2207</v>
      </c>
      <c r="F32" s="166">
        <f>E32/$E$8*100</f>
        <v>3.3472359141578827</v>
      </c>
      <c r="G32" s="167">
        <v>1.9</v>
      </c>
      <c r="H32" s="20">
        <v>13018</v>
      </c>
      <c r="I32" s="166">
        <f>H32/$H$8*100</f>
        <v>2.6855024538371244</v>
      </c>
      <c r="J32" s="20">
        <v>12462</v>
      </c>
      <c r="K32" s="166">
        <f>J32/$J$8*100</f>
        <v>2.7614417464756276</v>
      </c>
      <c r="L32" s="168">
        <v>4.5</v>
      </c>
    </row>
    <row r="33" spans="2:12" ht="15" customHeight="1">
      <c r="B33" s="165"/>
      <c r="C33" s="30"/>
      <c r="D33" s="166"/>
      <c r="E33" s="20"/>
      <c r="F33" s="166"/>
      <c r="G33" s="167"/>
      <c r="H33" s="20"/>
      <c r="I33" s="166"/>
      <c r="J33" s="20"/>
      <c r="K33" s="166"/>
      <c r="L33" s="168"/>
    </row>
    <row r="34" spans="2:12" ht="15" customHeight="1">
      <c r="B34" s="165" t="s">
        <v>45</v>
      </c>
      <c r="C34" s="30">
        <v>725</v>
      </c>
      <c r="D34" s="166">
        <f aca="true" t="shared" si="0" ref="D34:D40">C34/$C$8*100</f>
        <v>1.053227962112848</v>
      </c>
      <c r="E34" s="20">
        <v>719</v>
      </c>
      <c r="F34" s="166">
        <f aca="true" t="shared" si="1" ref="F34:F40">E34/$E$8*100</f>
        <v>1.0904678850382952</v>
      </c>
      <c r="G34" s="167">
        <v>0.8</v>
      </c>
      <c r="H34" s="20">
        <v>4430</v>
      </c>
      <c r="I34" s="166">
        <f aca="true" t="shared" si="2" ref="I34:I40">H34/$H$8*100</f>
        <v>0.9138712452372456</v>
      </c>
      <c r="J34" s="20">
        <v>4454</v>
      </c>
      <c r="K34" s="166">
        <f aca="true" t="shared" si="3" ref="K34:K40">J34/$J$8*100</f>
        <v>0.9869572732147684</v>
      </c>
      <c r="L34" s="168">
        <v>-0.5</v>
      </c>
    </row>
    <row r="35" spans="2:12" ht="15" customHeight="1">
      <c r="B35" s="165" t="s">
        <v>47</v>
      </c>
      <c r="C35" s="30">
        <v>574</v>
      </c>
      <c r="D35" s="166">
        <f t="shared" si="0"/>
        <v>0.8338660003486548</v>
      </c>
      <c r="E35" s="20">
        <v>597</v>
      </c>
      <c r="F35" s="166">
        <f t="shared" si="1"/>
        <v>0.9054371729733829</v>
      </c>
      <c r="G35" s="167">
        <v>-3.9</v>
      </c>
      <c r="H35" s="20">
        <v>2535</v>
      </c>
      <c r="I35" s="166">
        <f t="shared" si="2"/>
        <v>0.5229488954122838</v>
      </c>
      <c r="J35" s="20">
        <v>2515</v>
      </c>
      <c r="K35" s="166">
        <f t="shared" si="3"/>
        <v>0.5572962600213612</v>
      </c>
      <c r="L35" s="168">
        <v>0.8</v>
      </c>
    </row>
    <row r="36" spans="2:12" ht="15" customHeight="1">
      <c r="B36" s="165" t="s">
        <v>49</v>
      </c>
      <c r="C36" s="30">
        <v>1318</v>
      </c>
      <c r="D36" s="166">
        <f t="shared" si="0"/>
        <v>1.9146957987099773</v>
      </c>
      <c r="E36" s="20">
        <v>1325</v>
      </c>
      <c r="F36" s="166">
        <f t="shared" si="1"/>
        <v>2.0095548646394175</v>
      </c>
      <c r="G36" s="167">
        <v>-0.5</v>
      </c>
      <c r="H36" s="20">
        <v>7944</v>
      </c>
      <c r="I36" s="166">
        <f t="shared" si="2"/>
        <v>1.6387794971026362</v>
      </c>
      <c r="J36" s="20">
        <v>7138</v>
      </c>
      <c r="K36" s="166">
        <f t="shared" si="3"/>
        <v>1.5817020691978034</v>
      </c>
      <c r="L36" s="168">
        <v>11.3</v>
      </c>
    </row>
    <row r="37" spans="2:12" ht="15" customHeight="1">
      <c r="B37" s="165" t="s">
        <v>51</v>
      </c>
      <c r="C37" s="30">
        <v>539</v>
      </c>
      <c r="D37" s="166">
        <f t="shared" si="0"/>
        <v>0.7830205125225173</v>
      </c>
      <c r="E37" s="20">
        <v>545</v>
      </c>
      <c r="F37" s="166">
        <f t="shared" si="1"/>
        <v>0.8265716235686661</v>
      </c>
      <c r="G37" s="167">
        <v>-1.1</v>
      </c>
      <c r="H37" s="20">
        <v>3190</v>
      </c>
      <c r="I37" s="166">
        <f t="shared" si="2"/>
        <v>0.6580698131618088</v>
      </c>
      <c r="J37" s="20">
        <v>3077</v>
      </c>
      <c r="K37" s="166">
        <f t="shared" si="3"/>
        <v>0.6818292612666912</v>
      </c>
      <c r="L37" s="168">
        <v>3.7</v>
      </c>
    </row>
    <row r="38" spans="2:12" ht="15" customHeight="1">
      <c r="B38" s="165" t="s">
        <v>1138</v>
      </c>
      <c r="C38" s="30">
        <v>634</v>
      </c>
      <c r="D38" s="166">
        <f t="shared" si="0"/>
        <v>0.9210296937648904</v>
      </c>
      <c r="E38" s="20">
        <v>578</v>
      </c>
      <c r="F38" s="166">
        <f t="shared" si="1"/>
        <v>0.876620914537044</v>
      </c>
      <c r="G38" s="167">
        <v>9.7</v>
      </c>
      <c r="H38" s="20">
        <v>3205</v>
      </c>
      <c r="I38" s="166">
        <f t="shared" si="2"/>
        <v>0.6611641853240117</v>
      </c>
      <c r="J38" s="20">
        <v>3044</v>
      </c>
      <c r="K38" s="166">
        <f t="shared" si="3"/>
        <v>0.6745168252505063</v>
      </c>
      <c r="L38" s="168">
        <v>5.3</v>
      </c>
    </row>
    <row r="39" spans="2:12" ht="15" customHeight="1">
      <c r="B39" s="165" t="s">
        <v>7</v>
      </c>
      <c r="C39" s="30">
        <v>691</v>
      </c>
      <c r="D39" s="166">
        <f t="shared" si="0"/>
        <v>1.0038352025103143</v>
      </c>
      <c r="E39" s="20">
        <v>693</v>
      </c>
      <c r="F39" s="166">
        <f t="shared" si="1"/>
        <v>1.051035110335937</v>
      </c>
      <c r="G39" s="167">
        <v>-0.3</v>
      </c>
      <c r="H39" s="20">
        <v>3893</v>
      </c>
      <c r="I39" s="166">
        <f t="shared" si="2"/>
        <v>0.803092721830383</v>
      </c>
      <c r="J39" s="20">
        <v>3748</v>
      </c>
      <c r="K39" s="166">
        <f t="shared" si="3"/>
        <v>0.8305154602624499</v>
      </c>
      <c r="L39" s="168">
        <v>3.9</v>
      </c>
    </row>
    <row r="40" spans="2:12" ht="15" customHeight="1">
      <c r="B40" s="165" t="s">
        <v>8</v>
      </c>
      <c r="C40" s="30">
        <v>524</v>
      </c>
      <c r="D40" s="166">
        <f t="shared" si="0"/>
        <v>0.7612295891684584</v>
      </c>
      <c r="E40" s="20">
        <v>497</v>
      </c>
      <c r="F40" s="166">
        <f t="shared" si="1"/>
        <v>0.7537726548873891</v>
      </c>
      <c r="G40" s="167">
        <v>5.4</v>
      </c>
      <c r="H40" s="20">
        <v>3207</v>
      </c>
      <c r="I40" s="166">
        <f t="shared" si="2"/>
        <v>0.6615767682789722</v>
      </c>
      <c r="J40" s="20">
        <v>2421</v>
      </c>
      <c r="K40" s="166">
        <f t="shared" si="3"/>
        <v>0.5364668968237437</v>
      </c>
      <c r="L40" s="168">
        <v>32.5</v>
      </c>
    </row>
    <row r="41" spans="2:12" ht="15" customHeight="1">
      <c r="B41" s="165"/>
      <c r="C41" s="30"/>
      <c r="D41" s="166"/>
      <c r="E41" s="20"/>
      <c r="F41" s="166"/>
      <c r="G41" s="167"/>
      <c r="H41" s="20"/>
      <c r="I41" s="166"/>
      <c r="J41" s="20"/>
      <c r="K41" s="166"/>
      <c r="L41" s="168"/>
    </row>
    <row r="42" spans="2:12" ht="15" customHeight="1">
      <c r="B42" s="165" t="s">
        <v>9</v>
      </c>
      <c r="C42" s="30">
        <v>350</v>
      </c>
      <c r="D42" s="166">
        <f aca="true" t="shared" si="4" ref="D42:D48">C42/$C$8*100</f>
        <v>0.5084548782613748</v>
      </c>
      <c r="E42" s="20">
        <v>329</v>
      </c>
      <c r="F42" s="166">
        <f aca="true" t="shared" si="5" ref="F42:F48">E42/$E$8*100</f>
        <v>0.4989762645029195</v>
      </c>
      <c r="G42" s="167">
        <v>6.4</v>
      </c>
      <c r="H42" s="20">
        <v>1919</v>
      </c>
      <c r="I42" s="166">
        <f aca="true" t="shared" si="6" ref="I42:I48">H42/$H$8*100</f>
        <v>0.3958733452844863</v>
      </c>
      <c r="J42" s="20">
        <v>1740</v>
      </c>
      <c r="K42" s="166">
        <f aca="true" t="shared" si="7" ref="K42:K48">J42/$J$8*100</f>
        <v>0.3855648081261107</v>
      </c>
      <c r="L42" s="168">
        <v>10.3</v>
      </c>
    </row>
    <row r="43" spans="2:12" ht="15" customHeight="1">
      <c r="B43" s="165" t="s">
        <v>10</v>
      </c>
      <c r="C43" s="30">
        <v>742</v>
      </c>
      <c r="D43" s="166">
        <f t="shared" si="4"/>
        <v>1.0779243419141147</v>
      </c>
      <c r="E43" s="20">
        <v>737</v>
      </c>
      <c r="F43" s="166">
        <f t="shared" si="5"/>
        <v>1.1177674982937742</v>
      </c>
      <c r="G43" s="167">
        <v>0.7</v>
      </c>
      <c r="H43" s="20">
        <v>3793</v>
      </c>
      <c r="I43" s="166">
        <f t="shared" si="6"/>
        <v>0.782463574082364</v>
      </c>
      <c r="J43" s="20">
        <v>3329</v>
      </c>
      <c r="K43" s="166">
        <f t="shared" si="7"/>
        <v>0.737669681753921</v>
      </c>
      <c r="L43" s="168">
        <v>13.9</v>
      </c>
    </row>
    <row r="44" spans="2:12" ht="15" customHeight="1">
      <c r="B44" s="165" t="s">
        <v>12</v>
      </c>
      <c r="C44" s="30">
        <v>308</v>
      </c>
      <c r="D44" s="166">
        <f t="shared" si="4"/>
        <v>0.4474402928700099</v>
      </c>
      <c r="E44" s="20">
        <v>338</v>
      </c>
      <c r="F44" s="166">
        <f t="shared" si="5"/>
        <v>0.512626071130659</v>
      </c>
      <c r="G44" s="167">
        <v>-8.9</v>
      </c>
      <c r="H44" s="20">
        <v>1860</v>
      </c>
      <c r="I44" s="166">
        <f t="shared" si="6"/>
        <v>0.383702148113155</v>
      </c>
      <c r="J44" s="20">
        <v>1716</v>
      </c>
      <c r="K44" s="166">
        <f t="shared" si="7"/>
        <v>0.3802466728416126</v>
      </c>
      <c r="L44" s="168">
        <v>8.4</v>
      </c>
    </row>
    <row r="45" spans="2:12" ht="15" customHeight="1">
      <c r="B45" s="165" t="s">
        <v>14</v>
      </c>
      <c r="C45" s="30">
        <v>645</v>
      </c>
      <c r="D45" s="166">
        <f t="shared" si="4"/>
        <v>0.9370097042245337</v>
      </c>
      <c r="E45" s="20">
        <v>586</v>
      </c>
      <c r="F45" s="166">
        <f t="shared" si="5"/>
        <v>0.8887540759839236</v>
      </c>
      <c r="G45" s="167">
        <v>10.1</v>
      </c>
      <c r="H45" s="20">
        <v>3599</v>
      </c>
      <c r="I45" s="166">
        <f t="shared" si="6"/>
        <v>0.7424430274512069</v>
      </c>
      <c r="J45" s="20">
        <v>3438</v>
      </c>
      <c r="K45" s="166">
        <f t="shared" si="7"/>
        <v>0.7618228795043498</v>
      </c>
      <c r="L45" s="168">
        <v>4.7</v>
      </c>
    </row>
    <row r="46" spans="2:12" ht="15" customHeight="1">
      <c r="B46" s="165" t="s">
        <v>16</v>
      </c>
      <c r="C46" s="30">
        <v>278</v>
      </c>
      <c r="D46" s="166">
        <f t="shared" si="4"/>
        <v>0.40385844616189204</v>
      </c>
      <c r="E46" s="20">
        <v>271</v>
      </c>
      <c r="F46" s="166">
        <f t="shared" si="5"/>
        <v>0.41101084401304316</v>
      </c>
      <c r="G46" s="167">
        <v>2.6</v>
      </c>
      <c r="H46" s="20">
        <v>1178</v>
      </c>
      <c r="I46" s="166">
        <f t="shared" si="6"/>
        <v>0.24301136047166486</v>
      </c>
      <c r="J46" s="20">
        <v>1014</v>
      </c>
      <c r="K46" s="166">
        <f t="shared" si="7"/>
        <v>0.22469121577004383</v>
      </c>
      <c r="L46" s="168">
        <v>16.2</v>
      </c>
    </row>
    <row r="47" spans="2:12" ht="15" customHeight="1">
      <c r="B47" s="165" t="s">
        <v>18</v>
      </c>
      <c r="C47" s="30">
        <v>243</v>
      </c>
      <c r="D47" s="166">
        <f t="shared" si="4"/>
        <v>0.3530129583357545</v>
      </c>
      <c r="E47" s="20">
        <v>208</v>
      </c>
      <c r="F47" s="166">
        <f t="shared" si="5"/>
        <v>0.31546219761886707</v>
      </c>
      <c r="G47" s="167">
        <v>16.8</v>
      </c>
      <c r="H47" s="20">
        <v>1384</v>
      </c>
      <c r="I47" s="166">
        <f t="shared" si="6"/>
        <v>0.28550740483258413</v>
      </c>
      <c r="J47" s="20">
        <v>994</v>
      </c>
      <c r="K47" s="166">
        <f t="shared" si="7"/>
        <v>0.22025943636629544</v>
      </c>
      <c r="L47" s="168">
        <v>39.2</v>
      </c>
    </row>
    <row r="48" spans="2:12" ht="15" customHeight="1">
      <c r="B48" s="165" t="s">
        <v>19</v>
      </c>
      <c r="C48" s="30">
        <v>330</v>
      </c>
      <c r="D48" s="166">
        <f t="shared" si="4"/>
        <v>0.4794003137892963</v>
      </c>
      <c r="E48" s="20">
        <v>324</v>
      </c>
      <c r="F48" s="166">
        <f t="shared" si="5"/>
        <v>0.4913930385986198</v>
      </c>
      <c r="G48" s="167">
        <v>1.9</v>
      </c>
      <c r="H48" s="20">
        <v>1802</v>
      </c>
      <c r="I48" s="166">
        <f t="shared" si="6"/>
        <v>0.37173724241930395</v>
      </c>
      <c r="J48" s="20">
        <v>1444</v>
      </c>
      <c r="K48" s="166">
        <f t="shared" si="7"/>
        <v>0.3199744729506344</v>
      </c>
      <c r="L48" s="168">
        <v>24.8</v>
      </c>
    </row>
    <row r="49" spans="2:12" ht="15" customHeight="1">
      <c r="B49" s="165"/>
      <c r="C49" s="30"/>
      <c r="D49" s="166"/>
      <c r="E49" s="20"/>
      <c r="F49" s="166"/>
      <c r="G49" s="167"/>
      <c r="H49" s="20"/>
      <c r="I49" s="166"/>
      <c r="J49" s="20"/>
      <c r="K49" s="166"/>
      <c r="L49" s="168"/>
    </row>
    <row r="50" spans="2:12" ht="15" customHeight="1">
      <c r="B50" s="165" t="s">
        <v>22</v>
      </c>
      <c r="C50" s="30">
        <v>1327</v>
      </c>
      <c r="D50" s="166">
        <f>C50/$C$8*100</f>
        <v>1.9277703527224126</v>
      </c>
      <c r="E50" s="20">
        <v>1297</v>
      </c>
      <c r="F50" s="166">
        <f>E50/$E$8*100</f>
        <v>1.9670887995753394</v>
      </c>
      <c r="G50" s="167">
        <v>2.3</v>
      </c>
      <c r="H50" s="20">
        <v>8662</v>
      </c>
      <c r="I50" s="166">
        <f>H50/$H$8*100</f>
        <v>1.786896777933413</v>
      </c>
      <c r="J50" s="20">
        <v>7810</v>
      </c>
      <c r="K50" s="166">
        <f>J50/$J$8*100</f>
        <v>1.7306098571637496</v>
      </c>
      <c r="L50" s="168">
        <v>10.9</v>
      </c>
    </row>
    <row r="51" spans="2:12" ht="15" customHeight="1">
      <c r="B51" s="165" t="s">
        <v>24</v>
      </c>
      <c r="C51" s="30">
        <v>1016</v>
      </c>
      <c r="D51" s="166">
        <f>C51/$C$8*100</f>
        <v>1.475971875181591</v>
      </c>
      <c r="E51" s="20">
        <v>971</v>
      </c>
      <c r="F51" s="166">
        <f>E51/$E$8*100</f>
        <v>1.4726624706149998</v>
      </c>
      <c r="G51" s="167">
        <v>4.6</v>
      </c>
      <c r="H51" s="20">
        <v>6067</v>
      </c>
      <c r="I51" s="166">
        <v>1.2</v>
      </c>
      <c r="J51" s="20">
        <v>4698</v>
      </c>
      <c r="K51" s="166">
        <f>J51/$J$8*100</f>
        <v>1.041024981940499</v>
      </c>
      <c r="L51" s="168">
        <v>29.1</v>
      </c>
    </row>
    <row r="52" spans="2:12" ht="15" customHeight="1">
      <c r="B52" s="165" t="s">
        <v>26</v>
      </c>
      <c r="C52" s="30">
        <v>629</v>
      </c>
      <c r="D52" s="166">
        <f>C52/$C$8*100</f>
        <v>0.9137660526468707</v>
      </c>
      <c r="E52" s="20">
        <v>616</v>
      </c>
      <c r="F52" s="166">
        <f>E52/$E$8*100</f>
        <v>0.9342534314097216</v>
      </c>
      <c r="G52" s="167">
        <v>2.1</v>
      </c>
      <c r="H52" s="20">
        <v>5366</v>
      </c>
      <c r="I52" s="166">
        <f>H52/$H$8*100</f>
        <v>1.1069600681587042</v>
      </c>
      <c r="J52" s="20">
        <v>4938</v>
      </c>
      <c r="K52" s="166">
        <f>J52/$J$8*100</f>
        <v>1.0942063347854798</v>
      </c>
      <c r="L52" s="168">
        <v>8.7</v>
      </c>
    </row>
    <row r="53" spans="2:12" ht="15" customHeight="1">
      <c r="B53" s="165" t="s">
        <v>28</v>
      </c>
      <c r="C53" s="30">
        <v>981</v>
      </c>
      <c r="D53" s="166">
        <f>C53/$C$8*100</f>
        <v>1.4251263873554536</v>
      </c>
      <c r="E53" s="20">
        <v>915</v>
      </c>
      <c r="F53" s="166">
        <f>E53/$E$8*100</f>
        <v>1.387730340486843</v>
      </c>
      <c r="G53" s="167">
        <v>7.2</v>
      </c>
      <c r="H53" s="20">
        <v>5651</v>
      </c>
      <c r="I53" s="166">
        <f>H53/$H$8*100</f>
        <v>1.1657531392405587</v>
      </c>
      <c r="J53" s="20">
        <v>4790</v>
      </c>
      <c r="K53" s="166">
        <f>J53/$J$8*100</f>
        <v>1.0614111671977415</v>
      </c>
      <c r="L53" s="168">
        <v>18</v>
      </c>
    </row>
    <row r="54" spans="2:12" ht="15" customHeight="1">
      <c r="B54" s="165" t="s">
        <v>30</v>
      </c>
      <c r="C54" s="30">
        <v>472</v>
      </c>
      <c r="D54" s="166">
        <f>C54/$C$8*100</f>
        <v>0.6856877215410541</v>
      </c>
      <c r="E54" s="20">
        <v>461</v>
      </c>
      <c r="F54" s="166">
        <f>E54/$E$8*100</f>
        <v>0.6991734283764314</v>
      </c>
      <c r="G54" s="167">
        <v>2.4</v>
      </c>
      <c r="H54" s="20">
        <v>2798</v>
      </c>
      <c r="I54" s="166">
        <f>H54/$H$8*100</f>
        <v>0.577203553989574</v>
      </c>
      <c r="J54" s="20">
        <v>2531</v>
      </c>
      <c r="K54" s="166">
        <f>J54/$J$8*100</f>
        <v>0.5608416835443598</v>
      </c>
      <c r="L54" s="168">
        <v>10.5</v>
      </c>
    </row>
    <row r="55" spans="2:12" ht="15" customHeight="1">
      <c r="B55" s="165"/>
      <c r="C55" s="30"/>
      <c r="D55" s="166"/>
      <c r="E55" s="20"/>
      <c r="F55" s="166"/>
      <c r="G55" s="167"/>
      <c r="H55" s="20"/>
      <c r="I55" s="166"/>
      <c r="J55" s="20"/>
      <c r="K55" s="166"/>
      <c r="L55" s="168"/>
    </row>
    <row r="56" spans="2:12" ht="15" customHeight="1">
      <c r="B56" s="165" t="s">
        <v>33</v>
      </c>
      <c r="C56" s="30">
        <v>469</v>
      </c>
      <c r="D56" s="166">
        <f aca="true" t="shared" si="8" ref="D56:D67">C56/$C$8*100</f>
        <v>0.6813295368702423</v>
      </c>
      <c r="E56" s="20">
        <v>454</v>
      </c>
      <c r="F56" s="166">
        <f aca="true" t="shared" si="9" ref="F56:F67">E56/$E$8*100</f>
        <v>0.6885569121104117</v>
      </c>
      <c r="G56" s="167">
        <v>3.3</v>
      </c>
      <c r="H56" s="20">
        <v>2853</v>
      </c>
      <c r="I56" s="166">
        <f aca="true" t="shared" si="10" ref="I56:I66">H56/$H$8*100</f>
        <v>0.5885495852509846</v>
      </c>
      <c r="J56" s="20">
        <v>2392</v>
      </c>
      <c r="K56" s="166">
        <f aca="true" t="shared" si="11" ref="K56:K67">J56/$J$8*100</f>
        <v>0.5300408166883085</v>
      </c>
      <c r="L56" s="168">
        <v>19.3</v>
      </c>
    </row>
    <row r="57" spans="2:12" ht="15" customHeight="1">
      <c r="B57" s="165" t="s">
        <v>34</v>
      </c>
      <c r="C57" s="30">
        <v>1012</v>
      </c>
      <c r="D57" s="166">
        <f t="shared" si="8"/>
        <v>1.4701609622871754</v>
      </c>
      <c r="E57" s="20">
        <v>985</v>
      </c>
      <c r="F57" s="166">
        <f t="shared" si="9"/>
        <v>1.4938955031470387</v>
      </c>
      <c r="G57" s="167">
        <v>2.7</v>
      </c>
      <c r="H57" s="20">
        <v>6098</v>
      </c>
      <c r="I57" s="166">
        <f t="shared" si="10"/>
        <v>1.2579654296742038</v>
      </c>
      <c r="J57" s="20">
        <v>5472</v>
      </c>
      <c r="K57" s="166">
        <f t="shared" si="11"/>
        <v>1.212534844865562</v>
      </c>
      <c r="L57" s="168">
        <v>11.4</v>
      </c>
    </row>
    <row r="58" spans="2:12" ht="15" customHeight="1">
      <c r="B58" s="165" t="s">
        <v>36</v>
      </c>
      <c r="C58" s="30">
        <v>556</v>
      </c>
      <c r="D58" s="166">
        <f t="shared" si="8"/>
        <v>0.8077168923237841</v>
      </c>
      <c r="E58" s="20">
        <v>558</v>
      </c>
      <c r="F58" s="166">
        <f t="shared" si="9"/>
        <v>0.8462880109198453</v>
      </c>
      <c r="G58" s="167">
        <v>-0.4</v>
      </c>
      <c r="H58" s="20">
        <v>3020</v>
      </c>
      <c r="I58" s="166">
        <f t="shared" si="10"/>
        <v>0.6230002619901763</v>
      </c>
      <c r="J58" s="20">
        <v>2482</v>
      </c>
      <c r="K58" s="166">
        <f t="shared" si="11"/>
        <v>0.5499838240051763</v>
      </c>
      <c r="L58" s="168">
        <v>21.7</v>
      </c>
    </row>
    <row r="59" spans="2:12" ht="15" customHeight="1">
      <c r="B59" s="165" t="s">
        <v>38</v>
      </c>
      <c r="C59" s="30">
        <v>426</v>
      </c>
      <c r="D59" s="166">
        <f t="shared" si="8"/>
        <v>0.6188622232552734</v>
      </c>
      <c r="E59" s="20">
        <v>432</v>
      </c>
      <c r="F59" s="166">
        <f t="shared" si="9"/>
        <v>0.6551907181314931</v>
      </c>
      <c r="G59" s="167">
        <v>-1.4</v>
      </c>
      <c r="H59" s="20">
        <v>2311</v>
      </c>
      <c r="I59" s="166">
        <f t="shared" si="10"/>
        <v>0.47673960445672114</v>
      </c>
      <c r="J59" s="20">
        <v>1883</v>
      </c>
      <c r="K59" s="166">
        <f t="shared" si="11"/>
        <v>0.4172520308629118</v>
      </c>
      <c r="L59" s="168">
        <v>22.7</v>
      </c>
    </row>
    <row r="60" spans="2:12" ht="15" customHeight="1">
      <c r="B60" s="165" t="s">
        <v>40</v>
      </c>
      <c r="C60" s="30">
        <v>459</v>
      </c>
      <c r="D60" s="166">
        <f t="shared" si="8"/>
        <v>0.6668022546342031</v>
      </c>
      <c r="E60" s="20">
        <v>517</v>
      </c>
      <c r="F60" s="166">
        <f t="shared" si="9"/>
        <v>0.784105558504588</v>
      </c>
      <c r="G60" s="167">
        <v>-11.2</v>
      </c>
      <c r="H60" s="20">
        <v>2369</v>
      </c>
      <c r="I60" s="166">
        <f t="shared" si="10"/>
        <v>0.4887045101505722</v>
      </c>
      <c r="J60" s="20">
        <v>2043</v>
      </c>
      <c r="K60" s="166">
        <f t="shared" si="11"/>
        <v>0.45270626609289893</v>
      </c>
      <c r="L60" s="168">
        <v>16</v>
      </c>
    </row>
    <row r="61" spans="2:12" ht="15" customHeight="1">
      <c r="B61" s="165" t="s">
        <v>42</v>
      </c>
      <c r="C61" s="30">
        <v>412</v>
      </c>
      <c r="D61" s="166">
        <f t="shared" si="8"/>
        <v>0.5985240281248184</v>
      </c>
      <c r="E61" s="20">
        <v>411</v>
      </c>
      <c r="F61" s="166">
        <f t="shared" si="9"/>
        <v>0.6233411693334344</v>
      </c>
      <c r="G61" s="167">
        <v>0.2</v>
      </c>
      <c r="H61" s="20">
        <v>2850</v>
      </c>
      <c r="I61" s="166">
        <f t="shared" si="10"/>
        <v>0.5879307108185439</v>
      </c>
      <c r="J61" s="20">
        <v>2828</v>
      </c>
      <c r="K61" s="166">
        <f t="shared" si="11"/>
        <v>0.6266536076900235</v>
      </c>
      <c r="L61" s="168">
        <v>0.8</v>
      </c>
    </row>
    <row r="62" spans="2:12" ht="15" customHeight="1">
      <c r="B62" s="165" t="s">
        <v>44</v>
      </c>
      <c r="C62" s="30">
        <v>328</v>
      </c>
      <c r="D62" s="166">
        <f t="shared" si="8"/>
        <v>0.4764948573420884</v>
      </c>
      <c r="E62" s="20">
        <v>356</v>
      </c>
      <c r="F62" s="166">
        <f t="shared" si="9"/>
        <v>0.5399256843861379</v>
      </c>
      <c r="G62" s="167">
        <v>-7.9</v>
      </c>
      <c r="H62" s="20">
        <v>2068</v>
      </c>
      <c r="I62" s="166">
        <f t="shared" si="10"/>
        <v>0.4266107754290347</v>
      </c>
      <c r="J62" s="20">
        <v>2072</v>
      </c>
      <c r="K62" s="166">
        <f t="shared" si="11"/>
        <v>0.45913234622833415</v>
      </c>
      <c r="L62" s="168">
        <v>-0.2</v>
      </c>
    </row>
    <row r="63" spans="2:12" ht="15" customHeight="1">
      <c r="B63" s="165" t="s">
        <v>46</v>
      </c>
      <c r="C63" s="30">
        <v>840</v>
      </c>
      <c r="D63" s="166">
        <f t="shared" si="8"/>
        <v>1.2202917078272997</v>
      </c>
      <c r="E63" s="20">
        <v>835</v>
      </c>
      <c r="F63" s="166">
        <f t="shared" si="9"/>
        <v>1.266398726018048</v>
      </c>
      <c r="G63" s="167">
        <v>0.6</v>
      </c>
      <c r="H63" s="20">
        <v>4845</v>
      </c>
      <c r="I63" s="166">
        <f t="shared" si="10"/>
        <v>0.9994822083915247</v>
      </c>
      <c r="J63" s="20">
        <v>4577</v>
      </c>
      <c r="K63" s="166">
        <f t="shared" si="11"/>
        <v>1.0142127165478212</v>
      </c>
      <c r="L63" s="168">
        <v>5.9</v>
      </c>
    </row>
    <row r="64" spans="2:12" ht="15" customHeight="1">
      <c r="B64" s="165" t="s">
        <v>48</v>
      </c>
      <c r="C64" s="30">
        <v>978</v>
      </c>
      <c r="D64" s="166">
        <f t="shared" si="8"/>
        <v>1.4207682026846418</v>
      </c>
      <c r="E64" s="20">
        <v>976</v>
      </c>
      <c r="F64" s="166">
        <f t="shared" si="9"/>
        <v>1.4802456965192994</v>
      </c>
      <c r="G64" s="167">
        <v>0.2</v>
      </c>
      <c r="H64" s="20">
        <v>5034</v>
      </c>
      <c r="I64" s="166">
        <f t="shared" si="10"/>
        <v>1.0384712976352808</v>
      </c>
      <c r="J64" s="20">
        <v>4772</v>
      </c>
      <c r="K64" s="166">
        <f t="shared" si="11"/>
        <v>1.057422565734368</v>
      </c>
      <c r="L64" s="168">
        <v>5.5</v>
      </c>
    </row>
    <row r="65" spans="2:12" ht="15" customHeight="1">
      <c r="B65" s="165" t="s">
        <v>50</v>
      </c>
      <c r="C65" s="30">
        <v>430</v>
      </c>
      <c r="D65" s="166">
        <f t="shared" si="8"/>
        <v>0.6246731361496891</v>
      </c>
      <c r="E65" s="20">
        <v>447</v>
      </c>
      <c r="F65" s="166">
        <f t="shared" si="9"/>
        <v>0.6779403958443923</v>
      </c>
      <c r="G65" s="167">
        <v>-3.8</v>
      </c>
      <c r="H65" s="20">
        <v>2607</v>
      </c>
      <c r="I65" s="166">
        <f t="shared" si="10"/>
        <v>0.5378018817908576</v>
      </c>
      <c r="J65" s="20">
        <v>2632</v>
      </c>
      <c r="K65" s="166">
        <f t="shared" si="11"/>
        <v>0.5832221695332893</v>
      </c>
      <c r="L65" s="168">
        <v>-0.9</v>
      </c>
    </row>
    <row r="66" spans="2:12" ht="15" customHeight="1">
      <c r="B66" s="165" t="s">
        <v>52</v>
      </c>
      <c r="C66" s="30">
        <v>400</v>
      </c>
      <c r="D66" s="166">
        <f t="shared" si="8"/>
        <v>0.5810912894415713</v>
      </c>
      <c r="E66" s="20">
        <v>409</v>
      </c>
      <c r="F66" s="166">
        <f t="shared" si="9"/>
        <v>0.6203078789717146</v>
      </c>
      <c r="G66" s="167">
        <v>-2.2</v>
      </c>
      <c r="H66" s="20">
        <v>2064</v>
      </c>
      <c r="I66" s="166">
        <f t="shared" si="10"/>
        <v>0.425785609519114</v>
      </c>
      <c r="J66" s="20">
        <v>2074</v>
      </c>
      <c r="K66" s="166">
        <f t="shared" si="11"/>
        <v>0.45957552416870895</v>
      </c>
      <c r="L66" s="168">
        <v>-0.5</v>
      </c>
    </row>
    <row r="67" spans="2:12" ht="15" customHeight="1">
      <c r="B67" s="150" t="s">
        <v>54</v>
      </c>
      <c r="C67" s="44">
        <v>300</v>
      </c>
      <c r="D67" s="169">
        <f t="shared" si="8"/>
        <v>0.4358184670811785</v>
      </c>
      <c r="E67" s="45">
        <v>305</v>
      </c>
      <c r="F67" s="169">
        <f t="shared" si="9"/>
        <v>0.462576780162281</v>
      </c>
      <c r="G67" s="170">
        <v>-1.6</v>
      </c>
      <c r="H67" s="45">
        <v>1721</v>
      </c>
      <c r="I67" s="169">
        <v>0.3</v>
      </c>
      <c r="J67" s="45">
        <v>1653</v>
      </c>
      <c r="K67" s="169">
        <f t="shared" si="11"/>
        <v>0.36628656771980517</v>
      </c>
      <c r="L67" s="171">
        <v>4.1</v>
      </c>
    </row>
    <row r="68" ht="12">
      <c r="B68" s="17" t="s">
        <v>1144</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8" r:id="rId1"/>
</worksheet>
</file>

<file path=xl/worksheets/sheet6.xml><?xml version="1.0" encoding="utf-8"?>
<worksheet xmlns="http://schemas.openxmlformats.org/spreadsheetml/2006/main" xmlns:r="http://schemas.openxmlformats.org/officeDocument/2006/relationships">
  <dimension ref="A1:N122"/>
  <sheetViews>
    <sheetView workbookViewId="0" topLeftCell="A1">
      <selection activeCell="A1" sqref="A1"/>
    </sheetView>
  </sheetViews>
  <sheetFormatPr defaultColWidth="9.00390625" defaultRowHeight="13.5"/>
  <cols>
    <col min="1" max="1" width="9.25390625" style="173" customWidth="1"/>
    <col min="2" max="2" width="9.75390625" style="173" customWidth="1"/>
    <col min="3" max="5" width="7.625" style="173" customWidth="1"/>
    <col min="6" max="14" width="8.375" style="173" customWidth="1"/>
    <col min="15" max="16384" width="9.00390625" style="173" customWidth="1"/>
  </cols>
  <sheetData>
    <row r="1" ht="14.25">
      <c r="A1" s="172" t="s">
        <v>1169</v>
      </c>
    </row>
    <row r="2" ht="12.75" thickBot="1">
      <c r="N2" s="174" t="s">
        <v>1149</v>
      </c>
    </row>
    <row r="3" spans="1:14" ht="14.25" customHeight="1" thickTop="1">
      <c r="A3" s="175" t="s">
        <v>1146</v>
      </c>
      <c r="B3" s="1267" t="s">
        <v>1150</v>
      </c>
      <c r="C3" s="176" t="s">
        <v>1151</v>
      </c>
      <c r="D3" s="1254" t="s">
        <v>1152</v>
      </c>
      <c r="E3" s="1255"/>
      <c r="F3" s="1256" t="s">
        <v>1153</v>
      </c>
      <c r="G3" s="1256"/>
      <c r="H3" s="1256"/>
      <c r="I3" s="1256"/>
      <c r="J3" s="1256"/>
      <c r="K3" s="1256"/>
      <c r="L3" s="1256"/>
      <c r="M3" s="1256"/>
      <c r="N3" s="177"/>
    </row>
    <row r="4" spans="1:14" ht="24">
      <c r="A4" s="178" t="s">
        <v>1147</v>
      </c>
      <c r="B4" s="1253"/>
      <c r="C4" s="179" t="s">
        <v>1148</v>
      </c>
      <c r="D4" s="180" t="s">
        <v>1154</v>
      </c>
      <c r="E4" s="181" t="s">
        <v>1155</v>
      </c>
      <c r="F4" s="182" t="s">
        <v>1156</v>
      </c>
      <c r="G4" s="183" t="s">
        <v>1157</v>
      </c>
      <c r="H4" s="184" t="s">
        <v>1158</v>
      </c>
      <c r="I4" s="184" t="s">
        <v>1159</v>
      </c>
      <c r="J4" s="184" t="s">
        <v>1160</v>
      </c>
      <c r="K4" s="184" t="s">
        <v>1161</v>
      </c>
      <c r="L4" s="184" t="s">
        <v>1162</v>
      </c>
      <c r="M4" s="184" t="s">
        <v>1163</v>
      </c>
      <c r="N4" s="185" t="s">
        <v>1164</v>
      </c>
    </row>
    <row r="5" spans="1:14" ht="6.75" customHeight="1">
      <c r="A5" s="186"/>
      <c r="B5" s="187"/>
      <c r="C5" s="188"/>
      <c r="D5" s="189"/>
      <c r="E5" s="189"/>
      <c r="F5" s="189"/>
      <c r="G5" s="190"/>
      <c r="H5" s="189"/>
      <c r="I5" s="189"/>
      <c r="J5" s="189"/>
      <c r="K5" s="189"/>
      <c r="L5" s="189"/>
      <c r="M5" s="189"/>
      <c r="N5" s="191"/>
    </row>
    <row r="6" spans="1:14" ht="12">
      <c r="A6" s="186" t="s">
        <v>1165</v>
      </c>
      <c r="B6" s="192">
        <f>SUM(C6:E6)</f>
        <v>106353</v>
      </c>
      <c r="C6" s="193">
        <v>7034</v>
      </c>
      <c r="D6" s="194">
        <v>46316</v>
      </c>
      <c r="E6" s="194">
        <v>53003</v>
      </c>
      <c r="F6" s="194">
        <v>181</v>
      </c>
      <c r="G6" s="195">
        <v>13874</v>
      </c>
      <c r="H6" s="194">
        <v>13344</v>
      </c>
      <c r="I6" s="194">
        <v>26512</v>
      </c>
      <c r="J6" s="194">
        <v>19959</v>
      </c>
      <c r="K6" s="194">
        <v>13135</v>
      </c>
      <c r="L6" s="194">
        <v>7806</v>
      </c>
      <c r="M6" s="194">
        <v>4689</v>
      </c>
      <c r="N6" s="196">
        <v>6853</v>
      </c>
    </row>
    <row r="7" spans="1:14" ht="12">
      <c r="A7" s="197">
        <v>51</v>
      </c>
      <c r="B7" s="192">
        <f>SUM(C7:E7)</f>
        <v>105432</v>
      </c>
      <c r="C7" s="193">
        <v>8115</v>
      </c>
      <c r="D7" s="194">
        <v>45913</v>
      </c>
      <c r="E7" s="194">
        <v>51404</v>
      </c>
      <c r="F7" s="194">
        <v>188</v>
      </c>
      <c r="G7" s="195">
        <v>13637</v>
      </c>
      <c r="H7" s="194">
        <v>13216</v>
      </c>
      <c r="I7" s="194">
        <v>26154</v>
      </c>
      <c r="J7" s="194">
        <v>19692</v>
      </c>
      <c r="K7" s="194">
        <v>13099</v>
      </c>
      <c r="L7" s="194">
        <v>7713</v>
      </c>
      <c r="M7" s="194">
        <v>4766</v>
      </c>
      <c r="N7" s="196">
        <v>6967</v>
      </c>
    </row>
    <row r="8" spans="1:14" ht="12">
      <c r="A8" s="197">
        <v>52</v>
      </c>
      <c r="B8" s="192">
        <f>SUM(C8:E8)</f>
        <v>104441</v>
      </c>
      <c r="C8" s="193">
        <v>7897</v>
      </c>
      <c r="D8" s="194">
        <v>44327</v>
      </c>
      <c r="E8" s="194">
        <v>52217</v>
      </c>
      <c r="F8" s="194">
        <v>99</v>
      </c>
      <c r="G8" s="195">
        <v>13582</v>
      </c>
      <c r="H8" s="194">
        <v>13091</v>
      </c>
      <c r="I8" s="194">
        <v>25569</v>
      </c>
      <c r="J8" s="194">
        <v>19264</v>
      </c>
      <c r="K8" s="194">
        <v>12940</v>
      </c>
      <c r="L8" s="194">
        <v>7818</v>
      </c>
      <c r="M8" s="194">
        <v>4833</v>
      </c>
      <c r="N8" s="196">
        <v>7178</v>
      </c>
    </row>
    <row r="9" spans="1:14" ht="12">
      <c r="A9" s="197">
        <v>53</v>
      </c>
      <c r="B9" s="192">
        <f>SUM(C9:E9)</f>
        <v>103376</v>
      </c>
      <c r="C9" s="193">
        <v>8000</v>
      </c>
      <c r="D9" s="194">
        <v>41354</v>
      </c>
      <c r="E9" s="194">
        <v>54022</v>
      </c>
      <c r="F9" s="194">
        <v>183</v>
      </c>
      <c r="G9" s="195">
        <v>13546</v>
      </c>
      <c r="H9" s="194">
        <v>12802</v>
      </c>
      <c r="I9" s="194">
        <v>24968</v>
      </c>
      <c r="J9" s="194">
        <v>18756</v>
      </c>
      <c r="K9" s="194">
        <v>12725</v>
      </c>
      <c r="L9" s="194">
        <v>7882</v>
      </c>
      <c r="M9" s="194">
        <v>4973</v>
      </c>
      <c r="N9" s="196">
        <v>7541</v>
      </c>
    </row>
    <row r="10" spans="1:14" ht="12">
      <c r="A10" s="197">
        <v>54</v>
      </c>
      <c r="B10" s="192">
        <f>SUM(C10:E10)</f>
        <v>102355</v>
      </c>
      <c r="C10" s="193">
        <v>7566</v>
      </c>
      <c r="D10" s="194">
        <v>39331</v>
      </c>
      <c r="E10" s="194">
        <v>55458</v>
      </c>
      <c r="F10" s="194">
        <v>180</v>
      </c>
      <c r="G10" s="195">
        <v>13530</v>
      </c>
      <c r="H10" s="194">
        <v>12647</v>
      </c>
      <c r="I10" s="194">
        <v>24575</v>
      </c>
      <c r="J10" s="194">
        <v>18229</v>
      </c>
      <c r="K10" s="194">
        <v>12454</v>
      </c>
      <c r="L10" s="194">
        <v>7934</v>
      </c>
      <c r="M10" s="194">
        <v>4974</v>
      </c>
      <c r="N10" s="196">
        <v>7832</v>
      </c>
    </row>
    <row r="11" spans="1:14" ht="6.75" customHeight="1">
      <c r="A11" s="198"/>
      <c r="B11" s="192"/>
      <c r="C11" s="193"/>
      <c r="D11" s="199"/>
      <c r="E11" s="200"/>
      <c r="F11" s="201"/>
      <c r="G11" s="202"/>
      <c r="H11" s="201"/>
      <c r="I11" s="199"/>
      <c r="J11" s="200"/>
      <c r="K11" s="201"/>
      <c r="L11" s="201"/>
      <c r="M11" s="201"/>
      <c r="N11" s="203"/>
    </row>
    <row r="12" spans="1:14" s="208" customFormat="1" ht="15" customHeight="1">
      <c r="A12" s="204">
        <v>55</v>
      </c>
      <c r="B12" s="205">
        <f aca="true" t="shared" si="0" ref="B12:N12">SUM(B18:B21)</f>
        <v>100597</v>
      </c>
      <c r="C12" s="206">
        <f t="shared" si="0"/>
        <v>6784</v>
      </c>
      <c r="D12" s="206">
        <f t="shared" si="0"/>
        <v>37647</v>
      </c>
      <c r="E12" s="206">
        <f t="shared" si="0"/>
        <v>56166</v>
      </c>
      <c r="F12" s="206">
        <f t="shared" si="0"/>
        <v>171</v>
      </c>
      <c r="G12" s="206">
        <f t="shared" si="0"/>
        <v>13597</v>
      </c>
      <c r="H12" s="206">
        <f t="shared" si="0"/>
        <v>12253</v>
      </c>
      <c r="I12" s="206">
        <f t="shared" si="0"/>
        <v>23669</v>
      </c>
      <c r="J12" s="206">
        <f t="shared" si="0"/>
        <v>17569</v>
      </c>
      <c r="K12" s="206">
        <f t="shared" si="0"/>
        <v>12154</v>
      </c>
      <c r="L12" s="206">
        <f t="shared" si="0"/>
        <v>7888</v>
      </c>
      <c r="M12" s="206">
        <f t="shared" si="0"/>
        <v>5021</v>
      </c>
      <c r="N12" s="207">
        <f t="shared" si="0"/>
        <v>8275</v>
      </c>
    </row>
    <row r="13" spans="1:14" s="208" customFormat="1" ht="6.75" customHeight="1">
      <c r="A13" s="209"/>
      <c r="B13" s="205"/>
      <c r="C13" s="206"/>
      <c r="D13" s="206"/>
      <c r="E13" s="206"/>
      <c r="F13" s="206"/>
      <c r="G13" s="206"/>
      <c r="H13" s="206"/>
      <c r="I13" s="206"/>
      <c r="J13" s="206"/>
      <c r="K13" s="206"/>
      <c r="L13" s="206"/>
      <c r="M13" s="206"/>
      <c r="N13" s="207"/>
    </row>
    <row r="14" spans="1:14" s="208" customFormat="1" ht="15" customHeight="1">
      <c r="A14" s="210" t="s">
        <v>1166</v>
      </c>
      <c r="B14" s="205">
        <f aca="true" t="shared" si="1" ref="B14:N14">SUM(B23:B37)</f>
        <v>52542</v>
      </c>
      <c r="C14" s="206">
        <f t="shared" si="1"/>
        <v>4308</v>
      </c>
      <c r="D14" s="206">
        <f t="shared" si="1"/>
        <v>19930</v>
      </c>
      <c r="E14" s="206">
        <f t="shared" si="1"/>
        <v>28304</v>
      </c>
      <c r="F14" s="206">
        <f t="shared" si="1"/>
        <v>85</v>
      </c>
      <c r="G14" s="206">
        <f t="shared" si="1"/>
        <v>7180</v>
      </c>
      <c r="H14" s="206">
        <f t="shared" si="1"/>
        <v>6465</v>
      </c>
      <c r="I14" s="206">
        <f t="shared" si="1"/>
        <v>12792</v>
      </c>
      <c r="J14" s="206">
        <f t="shared" si="1"/>
        <v>9787</v>
      </c>
      <c r="K14" s="206">
        <f t="shared" si="1"/>
        <v>6504</v>
      </c>
      <c r="L14" s="206">
        <f t="shared" si="1"/>
        <v>3948</v>
      </c>
      <c r="M14" s="206">
        <f t="shared" si="1"/>
        <v>2193</v>
      </c>
      <c r="N14" s="207">
        <f t="shared" si="1"/>
        <v>3588</v>
      </c>
    </row>
    <row r="15" spans="1:14" s="208" customFormat="1" ht="6.75" customHeight="1">
      <c r="A15" s="210"/>
      <c r="B15" s="205"/>
      <c r="C15" s="206"/>
      <c r="D15" s="206"/>
      <c r="E15" s="206"/>
      <c r="F15" s="206"/>
      <c r="G15" s="206"/>
      <c r="H15" s="206"/>
      <c r="I15" s="206"/>
      <c r="J15" s="206"/>
      <c r="K15" s="206"/>
      <c r="L15" s="206"/>
      <c r="M15" s="206"/>
      <c r="N15" s="207"/>
    </row>
    <row r="16" spans="1:14" s="208" customFormat="1" ht="15" customHeight="1">
      <c r="A16" s="210" t="s">
        <v>1130</v>
      </c>
      <c r="B16" s="205">
        <f aca="true" t="shared" si="2" ref="B16:N16">SUM(B39:B72)</f>
        <v>48055</v>
      </c>
      <c r="C16" s="206">
        <f t="shared" si="2"/>
        <v>2476</v>
      </c>
      <c r="D16" s="206">
        <f t="shared" si="2"/>
        <v>17717</v>
      </c>
      <c r="E16" s="206">
        <f t="shared" si="2"/>
        <v>27862</v>
      </c>
      <c r="F16" s="206">
        <f t="shared" si="2"/>
        <v>86</v>
      </c>
      <c r="G16" s="206">
        <f t="shared" si="2"/>
        <v>6417</v>
      </c>
      <c r="H16" s="206">
        <f t="shared" si="2"/>
        <v>5788</v>
      </c>
      <c r="I16" s="206">
        <f t="shared" si="2"/>
        <v>10877</v>
      </c>
      <c r="J16" s="206">
        <f t="shared" si="2"/>
        <v>7782</v>
      </c>
      <c r="K16" s="206">
        <f t="shared" si="2"/>
        <v>5650</v>
      </c>
      <c r="L16" s="206">
        <f t="shared" si="2"/>
        <v>3940</v>
      </c>
      <c r="M16" s="206">
        <f t="shared" si="2"/>
        <v>2828</v>
      </c>
      <c r="N16" s="207">
        <f t="shared" si="2"/>
        <v>4687</v>
      </c>
    </row>
    <row r="17" spans="1:14" s="208" customFormat="1" ht="6.75" customHeight="1">
      <c r="A17" s="210"/>
      <c r="B17" s="205"/>
      <c r="C17" s="206"/>
      <c r="D17" s="206"/>
      <c r="E17" s="206"/>
      <c r="F17" s="206"/>
      <c r="G17" s="206"/>
      <c r="H17" s="206"/>
      <c r="I17" s="206"/>
      <c r="J17" s="206"/>
      <c r="K17" s="206"/>
      <c r="L17" s="206"/>
      <c r="M17" s="206"/>
      <c r="N17" s="207"/>
    </row>
    <row r="18" spans="1:14" s="215" customFormat="1" ht="15" customHeight="1">
      <c r="A18" s="210" t="s">
        <v>11</v>
      </c>
      <c r="B18" s="211">
        <f>+B23+B29+B30+B31+B34+B35+B36+B39+B40+B41+B42+B43+B44+B45</f>
        <v>42250</v>
      </c>
      <c r="C18" s="212">
        <f aca="true" t="shared" si="3" ref="C18:N18">C23+C29+C30+C31+C34+C35+C36+C39+C40+C41+C42+C43+C44+C45</f>
        <v>3381</v>
      </c>
      <c r="D18" s="212">
        <f t="shared" si="3"/>
        <v>14380</v>
      </c>
      <c r="E18" s="212">
        <f t="shared" si="3"/>
        <v>24489</v>
      </c>
      <c r="F18" s="212">
        <f t="shared" si="3"/>
        <v>63</v>
      </c>
      <c r="G18" s="213">
        <f t="shared" si="3"/>
        <v>6050</v>
      </c>
      <c r="H18" s="212">
        <f t="shared" si="3"/>
        <v>5878</v>
      </c>
      <c r="I18" s="212">
        <f t="shared" si="3"/>
        <v>12284</v>
      </c>
      <c r="J18" s="212">
        <f t="shared" si="3"/>
        <v>9009</v>
      </c>
      <c r="K18" s="212">
        <f t="shared" si="3"/>
        <v>5286</v>
      </c>
      <c r="L18" s="212">
        <f t="shared" si="3"/>
        <v>2269</v>
      </c>
      <c r="M18" s="212">
        <f t="shared" si="3"/>
        <v>834</v>
      </c>
      <c r="N18" s="214">
        <f t="shared" si="3"/>
        <v>577</v>
      </c>
    </row>
    <row r="19" spans="1:14" s="215" customFormat="1" ht="15" customHeight="1">
      <c r="A19" s="210" t="s">
        <v>13</v>
      </c>
      <c r="B19" s="211">
        <f>+B28+B47+B48+B49+B50+B51+B52+B53</f>
        <v>10994</v>
      </c>
      <c r="C19" s="212">
        <f aca="true" t="shared" si="4" ref="C19:N19">C28+C47+C48+C49+C50+C51+C52+C53</f>
        <v>378</v>
      </c>
      <c r="D19" s="212">
        <f t="shared" si="4"/>
        <v>4410</v>
      </c>
      <c r="E19" s="212">
        <f t="shared" si="4"/>
        <v>6206</v>
      </c>
      <c r="F19" s="212">
        <f t="shared" si="4"/>
        <v>11</v>
      </c>
      <c r="G19" s="213">
        <f t="shared" si="4"/>
        <v>1140</v>
      </c>
      <c r="H19" s="212">
        <f t="shared" si="4"/>
        <v>1085</v>
      </c>
      <c r="I19" s="212">
        <f t="shared" si="4"/>
        <v>2176</v>
      </c>
      <c r="J19" s="212">
        <f t="shared" si="4"/>
        <v>1847</v>
      </c>
      <c r="K19" s="212">
        <f t="shared" si="4"/>
        <v>1594</v>
      </c>
      <c r="L19" s="212">
        <f t="shared" si="4"/>
        <v>1185</v>
      </c>
      <c r="M19" s="212">
        <f t="shared" si="4"/>
        <v>791</v>
      </c>
      <c r="N19" s="214">
        <f t="shared" si="4"/>
        <v>1165</v>
      </c>
    </row>
    <row r="20" spans="1:14" s="215" customFormat="1" ht="15" customHeight="1">
      <c r="A20" s="210" t="s">
        <v>15</v>
      </c>
      <c r="B20" s="211">
        <f>+B24+B33+B37+B55+B56+B57+B58+B59</f>
        <v>22048</v>
      </c>
      <c r="C20" s="212">
        <f aca="true" t="shared" si="5" ref="C20:N20">C24+C33+C37+C55+C56+C57+C58+C59</f>
        <v>1509</v>
      </c>
      <c r="D20" s="212">
        <f t="shared" si="5"/>
        <v>8856</v>
      </c>
      <c r="E20" s="212">
        <f t="shared" si="5"/>
        <v>11683</v>
      </c>
      <c r="F20" s="212">
        <f t="shared" si="5"/>
        <v>25</v>
      </c>
      <c r="G20" s="213">
        <f t="shared" si="5"/>
        <v>3149</v>
      </c>
      <c r="H20" s="212">
        <f t="shared" si="5"/>
        <v>2638</v>
      </c>
      <c r="I20" s="212">
        <f t="shared" si="5"/>
        <v>5015</v>
      </c>
      <c r="J20" s="212">
        <f t="shared" si="5"/>
        <v>3804</v>
      </c>
      <c r="K20" s="212">
        <f t="shared" si="5"/>
        <v>2752</v>
      </c>
      <c r="L20" s="212">
        <f t="shared" si="5"/>
        <v>2023</v>
      </c>
      <c r="M20" s="212">
        <f t="shared" si="5"/>
        <v>1213</v>
      </c>
      <c r="N20" s="214">
        <f t="shared" si="5"/>
        <v>1429</v>
      </c>
    </row>
    <row r="21" spans="1:14" s="215" customFormat="1" ht="15" customHeight="1">
      <c r="A21" s="210" t="s">
        <v>17</v>
      </c>
      <c r="B21" s="216">
        <f aca="true" t="shared" si="6" ref="B21:N21">+B25+B26+B61+B62+B63+B64+B65+B66+B67+B68+B69+B70+B71+B72</f>
        <v>25305</v>
      </c>
      <c r="C21" s="212">
        <f t="shared" si="6"/>
        <v>1516</v>
      </c>
      <c r="D21" s="212">
        <f t="shared" si="6"/>
        <v>10001</v>
      </c>
      <c r="E21" s="212">
        <f t="shared" si="6"/>
        <v>13788</v>
      </c>
      <c r="F21" s="212">
        <f t="shared" si="6"/>
        <v>72</v>
      </c>
      <c r="G21" s="212">
        <f t="shared" si="6"/>
        <v>3258</v>
      </c>
      <c r="H21" s="212">
        <f t="shared" si="6"/>
        <v>2652</v>
      </c>
      <c r="I21" s="212">
        <f t="shared" si="6"/>
        <v>4194</v>
      </c>
      <c r="J21" s="212">
        <f t="shared" si="6"/>
        <v>2909</v>
      </c>
      <c r="K21" s="212">
        <f t="shared" si="6"/>
        <v>2522</v>
      </c>
      <c r="L21" s="212">
        <f t="shared" si="6"/>
        <v>2411</v>
      </c>
      <c r="M21" s="212">
        <f t="shared" si="6"/>
        <v>2183</v>
      </c>
      <c r="N21" s="214">
        <f t="shared" si="6"/>
        <v>5104</v>
      </c>
    </row>
    <row r="22" spans="1:14" ht="8.25" customHeight="1">
      <c r="A22" s="186"/>
      <c r="B22" s="217"/>
      <c r="C22" s="218"/>
      <c r="D22" s="218"/>
      <c r="E22" s="218"/>
      <c r="F22" s="218"/>
      <c r="G22" s="219"/>
      <c r="H22" s="218"/>
      <c r="I22" s="218"/>
      <c r="J22" s="218"/>
      <c r="K22" s="218"/>
      <c r="L22" s="218"/>
      <c r="M22" s="218"/>
      <c r="N22" s="220"/>
    </row>
    <row r="23" spans="1:14" ht="12">
      <c r="A23" s="186" t="s">
        <v>20</v>
      </c>
      <c r="B23" s="217">
        <v>8507</v>
      </c>
      <c r="C23" s="221">
        <v>883</v>
      </c>
      <c r="D23" s="218">
        <v>2447</v>
      </c>
      <c r="E23" s="218">
        <v>5177</v>
      </c>
      <c r="F23" s="218">
        <v>15</v>
      </c>
      <c r="G23" s="219">
        <v>1401</v>
      </c>
      <c r="H23" s="222">
        <v>1386</v>
      </c>
      <c r="I23" s="218">
        <v>2658</v>
      </c>
      <c r="J23" s="218">
        <v>1813</v>
      </c>
      <c r="K23" s="218">
        <v>820</v>
      </c>
      <c r="L23" s="218">
        <v>265</v>
      </c>
      <c r="M23" s="218">
        <v>91</v>
      </c>
      <c r="N23" s="220">
        <v>58</v>
      </c>
    </row>
    <row r="24" spans="1:14" ht="12">
      <c r="A24" s="186" t="s">
        <v>21</v>
      </c>
      <c r="B24" s="217">
        <v>4035</v>
      </c>
      <c r="C24" s="221">
        <v>243</v>
      </c>
      <c r="D24" s="218">
        <v>1419</v>
      </c>
      <c r="E24" s="218">
        <v>2373</v>
      </c>
      <c r="F24" s="218">
        <v>3</v>
      </c>
      <c r="G24" s="219">
        <v>643</v>
      </c>
      <c r="H24" s="218">
        <v>520</v>
      </c>
      <c r="I24" s="218">
        <v>836</v>
      </c>
      <c r="J24" s="218">
        <v>675</v>
      </c>
      <c r="K24" s="218">
        <v>444</v>
      </c>
      <c r="L24" s="218">
        <v>358</v>
      </c>
      <c r="M24" s="218">
        <v>218</v>
      </c>
      <c r="N24" s="220">
        <v>338</v>
      </c>
    </row>
    <row r="25" spans="1:14" ht="12">
      <c r="A25" s="186" t="s">
        <v>23</v>
      </c>
      <c r="B25" s="217">
        <v>3648</v>
      </c>
      <c r="C25" s="221">
        <v>192</v>
      </c>
      <c r="D25" s="218">
        <v>1623</v>
      </c>
      <c r="E25" s="218">
        <v>1833</v>
      </c>
      <c r="F25" s="218">
        <v>17</v>
      </c>
      <c r="G25" s="219">
        <v>425</v>
      </c>
      <c r="H25" s="218">
        <v>355</v>
      </c>
      <c r="I25" s="218">
        <v>511</v>
      </c>
      <c r="J25" s="218">
        <v>386</v>
      </c>
      <c r="K25" s="218">
        <v>349</v>
      </c>
      <c r="L25" s="218">
        <v>353</v>
      </c>
      <c r="M25" s="218">
        <v>330</v>
      </c>
      <c r="N25" s="220">
        <v>922</v>
      </c>
    </row>
    <row r="26" spans="1:14" ht="12">
      <c r="A26" s="186" t="s">
        <v>25</v>
      </c>
      <c r="B26" s="217">
        <v>4953</v>
      </c>
      <c r="C26" s="221">
        <v>591</v>
      </c>
      <c r="D26" s="218">
        <v>2030</v>
      </c>
      <c r="E26" s="218">
        <v>2332</v>
      </c>
      <c r="F26" s="218">
        <v>13</v>
      </c>
      <c r="G26" s="219">
        <v>655</v>
      </c>
      <c r="H26" s="218">
        <v>500</v>
      </c>
      <c r="I26" s="218">
        <v>762</v>
      </c>
      <c r="J26" s="218">
        <v>476</v>
      </c>
      <c r="K26" s="218">
        <v>464</v>
      </c>
      <c r="L26" s="218">
        <v>480</v>
      </c>
      <c r="M26" s="218">
        <v>455</v>
      </c>
      <c r="N26" s="220">
        <v>1148</v>
      </c>
    </row>
    <row r="27" spans="1:14" ht="8.25" customHeight="1">
      <c r="A27" s="186"/>
      <c r="B27" s="217"/>
      <c r="C27" s="218"/>
      <c r="D27" s="218"/>
      <c r="E27" s="218"/>
      <c r="F27" s="218"/>
      <c r="G27" s="219"/>
      <c r="H27" s="218"/>
      <c r="I27" s="218"/>
      <c r="J27" s="218"/>
      <c r="K27" s="218"/>
      <c r="L27" s="218"/>
      <c r="M27" s="218"/>
      <c r="N27" s="220"/>
    </row>
    <row r="28" spans="1:14" ht="12">
      <c r="A28" s="186" t="s">
        <v>27</v>
      </c>
      <c r="B28" s="217">
        <v>2693</v>
      </c>
      <c r="C28" s="221">
        <v>143</v>
      </c>
      <c r="D28" s="218">
        <v>1266</v>
      </c>
      <c r="E28" s="218">
        <v>1284</v>
      </c>
      <c r="F28" s="218">
        <v>0</v>
      </c>
      <c r="G28" s="219">
        <v>216</v>
      </c>
      <c r="H28" s="218">
        <v>220</v>
      </c>
      <c r="I28" s="218">
        <v>454</v>
      </c>
      <c r="J28" s="218">
        <v>362</v>
      </c>
      <c r="K28" s="218">
        <v>366</v>
      </c>
      <c r="L28" s="218">
        <v>374</v>
      </c>
      <c r="M28" s="218">
        <v>219</v>
      </c>
      <c r="N28" s="220">
        <v>482</v>
      </c>
    </row>
    <row r="29" spans="1:14" ht="12">
      <c r="A29" s="186" t="s">
        <v>29</v>
      </c>
      <c r="B29" s="217">
        <v>3814</v>
      </c>
      <c r="C29" s="221">
        <v>199</v>
      </c>
      <c r="D29" s="218">
        <v>1376</v>
      </c>
      <c r="E29" s="218">
        <v>2239</v>
      </c>
      <c r="F29" s="218">
        <v>5</v>
      </c>
      <c r="G29" s="219">
        <v>580</v>
      </c>
      <c r="H29" s="218">
        <v>522</v>
      </c>
      <c r="I29" s="218">
        <v>1153</v>
      </c>
      <c r="J29" s="218">
        <v>870</v>
      </c>
      <c r="K29" s="218">
        <v>468</v>
      </c>
      <c r="L29" s="218">
        <v>145</v>
      </c>
      <c r="M29" s="218">
        <v>43</v>
      </c>
      <c r="N29" s="220">
        <v>28</v>
      </c>
    </row>
    <row r="30" spans="1:14" ht="12">
      <c r="A30" s="186" t="s">
        <v>31</v>
      </c>
      <c r="B30" s="217">
        <v>2940</v>
      </c>
      <c r="C30" s="221">
        <v>363</v>
      </c>
      <c r="D30" s="218">
        <v>944</v>
      </c>
      <c r="E30" s="218">
        <v>1633</v>
      </c>
      <c r="F30" s="218">
        <v>2</v>
      </c>
      <c r="G30" s="219">
        <v>312</v>
      </c>
      <c r="H30" s="218">
        <v>403</v>
      </c>
      <c r="I30" s="218">
        <v>968</v>
      </c>
      <c r="J30" s="218">
        <v>646</v>
      </c>
      <c r="K30" s="218">
        <v>365</v>
      </c>
      <c r="L30" s="218">
        <v>162</v>
      </c>
      <c r="M30" s="218">
        <v>51</v>
      </c>
      <c r="N30" s="220">
        <v>31</v>
      </c>
    </row>
    <row r="31" spans="1:14" ht="12">
      <c r="A31" s="186" t="s">
        <v>32</v>
      </c>
      <c r="B31" s="217">
        <v>4420</v>
      </c>
      <c r="C31" s="221">
        <v>188</v>
      </c>
      <c r="D31" s="218">
        <v>1540</v>
      </c>
      <c r="E31" s="218">
        <v>2692</v>
      </c>
      <c r="F31" s="218">
        <v>2</v>
      </c>
      <c r="G31" s="219">
        <v>569</v>
      </c>
      <c r="H31" s="218">
        <v>539</v>
      </c>
      <c r="I31" s="218">
        <v>1242</v>
      </c>
      <c r="J31" s="218">
        <v>977</v>
      </c>
      <c r="K31" s="218">
        <v>606</v>
      </c>
      <c r="L31" s="218">
        <v>305</v>
      </c>
      <c r="M31" s="218">
        <v>127</v>
      </c>
      <c r="N31" s="220">
        <v>53</v>
      </c>
    </row>
    <row r="32" spans="1:14" ht="8.25" customHeight="1">
      <c r="A32" s="186"/>
      <c r="B32" s="217"/>
      <c r="C32" s="218"/>
      <c r="D32" s="218"/>
      <c r="E32" s="218"/>
      <c r="F32" s="218"/>
      <c r="G32" s="219"/>
      <c r="H32" s="218"/>
      <c r="I32" s="218"/>
      <c r="J32" s="218"/>
      <c r="K32" s="218"/>
      <c r="L32" s="218"/>
      <c r="M32" s="218"/>
      <c r="N32" s="220"/>
    </row>
    <row r="33" spans="1:14" ht="12">
      <c r="A33" s="186" t="s">
        <v>35</v>
      </c>
      <c r="B33" s="217">
        <v>2925</v>
      </c>
      <c r="C33" s="221">
        <v>114</v>
      </c>
      <c r="D33" s="218">
        <v>1143</v>
      </c>
      <c r="E33" s="218">
        <v>1668</v>
      </c>
      <c r="F33" s="218">
        <v>2</v>
      </c>
      <c r="G33" s="219">
        <v>448</v>
      </c>
      <c r="H33" s="218">
        <v>352</v>
      </c>
      <c r="I33" s="218">
        <v>690</v>
      </c>
      <c r="J33" s="218">
        <v>494</v>
      </c>
      <c r="K33" s="218">
        <v>362</v>
      </c>
      <c r="L33" s="218">
        <v>261</v>
      </c>
      <c r="M33" s="218">
        <v>157</v>
      </c>
      <c r="N33" s="220">
        <v>159</v>
      </c>
    </row>
    <row r="34" spans="1:14" ht="12">
      <c r="A34" s="186" t="s">
        <v>37</v>
      </c>
      <c r="B34" s="217">
        <v>3998</v>
      </c>
      <c r="C34" s="221">
        <v>420</v>
      </c>
      <c r="D34" s="218">
        <v>1368</v>
      </c>
      <c r="E34" s="218">
        <v>2210</v>
      </c>
      <c r="F34" s="218">
        <v>10</v>
      </c>
      <c r="G34" s="219">
        <v>597</v>
      </c>
      <c r="H34" s="218">
        <v>475</v>
      </c>
      <c r="I34" s="218">
        <v>1061</v>
      </c>
      <c r="J34" s="218">
        <v>902</v>
      </c>
      <c r="K34" s="218">
        <v>589</v>
      </c>
      <c r="L34" s="218">
        <v>245</v>
      </c>
      <c r="M34" s="218">
        <v>82</v>
      </c>
      <c r="N34" s="220">
        <v>37</v>
      </c>
    </row>
    <row r="35" spans="1:14" ht="12">
      <c r="A35" s="186" t="s">
        <v>39</v>
      </c>
      <c r="B35" s="217">
        <v>3817</v>
      </c>
      <c r="C35" s="221">
        <v>487</v>
      </c>
      <c r="D35" s="218">
        <v>1417</v>
      </c>
      <c r="E35" s="218">
        <v>1913</v>
      </c>
      <c r="F35" s="218">
        <v>7</v>
      </c>
      <c r="G35" s="219">
        <v>570</v>
      </c>
      <c r="H35" s="218">
        <v>527</v>
      </c>
      <c r="I35" s="218">
        <v>1032</v>
      </c>
      <c r="J35" s="218">
        <v>882</v>
      </c>
      <c r="K35" s="218">
        <v>540</v>
      </c>
      <c r="L35" s="218">
        <v>189</v>
      </c>
      <c r="M35" s="218">
        <v>53</v>
      </c>
      <c r="N35" s="220">
        <v>17</v>
      </c>
    </row>
    <row r="36" spans="1:14" ht="12">
      <c r="A36" s="186" t="s">
        <v>41</v>
      </c>
      <c r="B36" s="217">
        <v>3624</v>
      </c>
      <c r="C36" s="221">
        <v>111</v>
      </c>
      <c r="D36" s="218">
        <v>2052</v>
      </c>
      <c r="E36" s="218">
        <v>1461</v>
      </c>
      <c r="F36" s="218">
        <v>1</v>
      </c>
      <c r="G36" s="219">
        <v>259</v>
      </c>
      <c r="H36" s="218">
        <v>284</v>
      </c>
      <c r="I36" s="218">
        <v>668</v>
      </c>
      <c r="J36" s="218">
        <v>727</v>
      </c>
      <c r="K36" s="218">
        <v>716</v>
      </c>
      <c r="L36" s="218">
        <v>530</v>
      </c>
      <c r="M36" s="218">
        <v>219</v>
      </c>
      <c r="N36" s="220">
        <v>220</v>
      </c>
    </row>
    <row r="37" spans="1:14" ht="12">
      <c r="A37" s="186" t="s">
        <v>43</v>
      </c>
      <c r="B37" s="217">
        <v>3168</v>
      </c>
      <c r="C37" s="221">
        <v>374</v>
      </c>
      <c r="D37" s="218">
        <v>1305</v>
      </c>
      <c r="E37" s="218">
        <v>1489</v>
      </c>
      <c r="F37" s="218">
        <v>8</v>
      </c>
      <c r="G37" s="219">
        <v>505</v>
      </c>
      <c r="H37" s="218">
        <v>382</v>
      </c>
      <c r="I37" s="218">
        <v>757</v>
      </c>
      <c r="J37" s="218">
        <v>577</v>
      </c>
      <c r="K37" s="218">
        <v>415</v>
      </c>
      <c r="L37" s="218">
        <v>281</v>
      </c>
      <c r="M37" s="218">
        <v>148</v>
      </c>
      <c r="N37" s="220">
        <v>95</v>
      </c>
    </row>
    <row r="38" spans="1:14" ht="7.5" customHeight="1">
      <c r="A38" s="186"/>
      <c r="B38" s="217"/>
      <c r="C38" s="218"/>
      <c r="D38" s="218"/>
      <c r="E38" s="218"/>
      <c r="F38" s="218"/>
      <c r="G38" s="219"/>
      <c r="H38" s="218"/>
      <c r="I38" s="218"/>
      <c r="J38" s="218"/>
      <c r="K38" s="218"/>
      <c r="L38" s="218"/>
      <c r="M38" s="218"/>
      <c r="N38" s="220"/>
    </row>
    <row r="39" spans="1:14" ht="12">
      <c r="A39" s="186" t="s">
        <v>45</v>
      </c>
      <c r="B39" s="217">
        <v>1431</v>
      </c>
      <c r="C39" s="221">
        <v>125</v>
      </c>
      <c r="D39" s="218">
        <v>427</v>
      </c>
      <c r="E39" s="218">
        <v>879</v>
      </c>
      <c r="F39" s="218">
        <v>4</v>
      </c>
      <c r="G39" s="219">
        <v>251</v>
      </c>
      <c r="H39" s="218">
        <v>252</v>
      </c>
      <c r="I39" s="218">
        <v>513</v>
      </c>
      <c r="J39" s="218">
        <v>266</v>
      </c>
      <c r="K39" s="218">
        <v>92</v>
      </c>
      <c r="L39" s="218">
        <v>28</v>
      </c>
      <c r="M39" s="218">
        <v>13</v>
      </c>
      <c r="N39" s="220">
        <v>12</v>
      </c>
    </row>
    <row r="40" spans="1:14" ht="12">
      <c r="A40" s="186" t="s">
        <v>47</v>
      </c>
      <c r="B40" s="217">
        <v>1316</v>
      </c>
      <c r="C40" s="221">
        <v>92</v>
      </c>
      <c r="D40" s="218">
        <v>328</v>
      </c>
      <c r="E40" s="218">
        <v>896</v>
      </c>
      <c r="F40" s="218">
        <v>4</v>
      </c>
      <c r="G40" s="219">
        <v>211</v>
      </c>
      <c r="H40" s="218">
        <v>223</v>
      </c>
      <c r="I40" s="218">
        <v>436</v>
      </c>
      <c r="J40" s="218">
        <v>277</v>
      </c>
      <c r="K40" s="218">
        <v>109</v>
      </c>
      <c r="L40" s="218">
        <v>40</v>
      </c>
      <c r="M40" s="218">
        <v>11</v>
      </c>
      <c r="N40" s="220">
        <v>5</v>
      </c>
    </row>
    <row r="41" spans="1:14" ht="12">
      <c r="A41" s="186" t="s">
        <v>49</v>
      </c>
      <c r="B41" s="217">
        <v>2502</v>
      </c>
      <c r="C41" s="221">
        <v>87</v>
      </c>
      <c r="D41" s="218">
        <v>645</v>
      </c>
      <c r="E41" s="218">
        <v>1770</v>
      </c>
      <c r="F41" s="218">
        <v>5</v>
      </c>
      <c r="G41" s="219">
        <v>389</v>
      </c>
      <c r="H41" s="218">
        <v>379</v>
      </c>
      <c r="I41" s="218">
        <v>732</v>
      </c>
      <c r="J41" s="218">
        <v>561</v>
      </c>
      <c r="K41" s="218">
        <v>317</v>
      </c>
      <c r="L41" s="218">
        <v>83</v>
      </c>
      <c r="M41" s="218">
        <v>28</v>
      </c>
      <c r="N41" s="220">
        <v>8</v>
      </c>
    </row>
    <row r="42" spans="1:14" ht="12">
      <c r="A42" s="186" t="s">
        <v>51</v>
      </c>
      <c r="B42" s="217">
        <v>1259</v>
      </c>
      <c r="C42" s="221">
        <v>42</v>
      </c>
      <c r="D42" s="218">
        <v>136</v>
      </c>
      <c r="E42" s="218">
        <v>1081</v>
      </c>
      <c r="F42" s="218">
        <v>1</v>
      </c>
      <c r="G42" s="219">
        <v>291</v>
      </c>
      <c r="H42" s="218">
        <v>291</v>
      </c>
      <c r="I42" s="218">
        <v>474</v>
      </c>
      <c r="J42" s="218">
        <v>156</v>
      </c>
      <c r="K42" s="218">
        <v>28</v>
      </c>
      <c r="L42" s="218">
        <v>12</v>
      </c>
      <c r="M42" s="218">
        <v>3</v>
      </c>
      <c r="N42" s="220">
        <v>3</v>
      </c>
    </row>
    <row r="43" spans="1:14" ht="12">
      <c r="A43" s="186" t="s">
        <v>53</v>
      </c>
      <c r="B43" s="217">
        <v>1795</v>
      </c>
      <c r="C43" s="221">
        <v>238</v>
      </c>
      <c r="D43" s="218">
        <v>680</v>
      </c>
      <c r="E43" s="218">
        <v>877</v>
      </c>
      <c r="F43" s="218">
        <v>5</v>
      </c>
      <c r="G43" s="219">
        <v>236</v>
      </c>
      <c r="H43" s="218">
        <v>219</v>
      </c>
      <c r="I43" s="218">
        <v>607</v>
      </c>
      <c r="J43" s="218">
        <v>395</v>
      </c>
      <c r="K43" s="218">
        <v>204</v>
      </c>
      <c r="L43" s="218">
        <v>74</v>
      </c>
      <c r="M43" s="218">
        <v>33</v>
      </c>
      <c r="N43" s="220">
        <v>22</v>
      </c>
    </row>
    <row r="44" spans="1:14" ht="12">
      <c r="A44" s="186" t="s">
        <v>7</v>
      </c>
      <c r="B44" s="217">
        <v>1336</v>
      </c>
      <c r="C44" s="221">
        <v>91</v>
      </c>
      <c r="D44" s="218">
        <v>475</v>
      </c>
      <c r="E44" s="218">
        <v>770</v>
      </c>
      <c r="F44" s="218">
        <v>2</v>
      </c>
      <c r="G44" s="219">
        <v>229</v>
      </c>
      <c r="H44" s="218">
        <v>213</v>
      </c>
      <c r="I44" s="218">
        <v>420</v>
      </c>
      <c r="J44" s="218">
        <v>260</v>
      </c>
      <c r="K44" s="218">
        <v>130</v>
      </c>
      <c r="L44" s="218">
        <v>53</v>
      </c>
      <c r="M44" s="218">
        <v>17</v>
      </c>
      <c r="N44" s="220">
        <v>12</v>
      </c>
    </row>
    <row r="45" spans="1:14" ht="12">
      <c r="A45" s="186" t="s">
        <v>8</v>
      </c>
      <c r="B45" s="217">
        <v>1491</v>
      </c>
      <c r="C45" s="221">
        <v>55</v>
      </c>
      <c r="D45" s="218">
        <v>545</v>
      </c>
      <c r="E45" s="218">
        <v>891</v>
      </c>
      <c r="F45" s="218">
        <v>0</v>
      </c>
      <c r="G45" s="219">
        <v>155</v>
      </c>
      <c r="H45" s="218">
        <v>165</v>
      </c>
      <c r="I45" s="218">
        <v>320</v>
      </c>
      <c r="J45" s="218">
        <v>277</v>
      </c>
      <c r="K45" s="218">
        <v>302</v>
      </c>
      <c r="L45" s="218">
        <v>138</v>
      </c>
      <c r="M45" s="218">
        <v>63</v>
      </c>
      <c r="N45" s="220">
        <v>71</v>
      </c>
    </row>
    <row r="46" spans="1:14" ht="8.25" customHeight="1">
      <c r="A46" s="186"/>
      <c r="B46" s="217"/>
      <c r="C46" s="218"/>
      <c r="D46" s="218"/>
      <c r="E46" s="218"/>
      <c r="F46" s="218"/>
      <c r="G46" s="219"/>
      <c r="H46" s="218"/>
      <c r="I46" s="218"/>
      <c r="J46" s="218"/>
      <c r="K46" s="218"/>
      <c r="L46" s="218"/>
      <c r="M46" s="218"/>
      <c r="N46" s="220"/>
    </row>
    <row r="47" spans="1:14" ht="12">
      <c r="A47" s="186" t="s">
        <v>9</v>
      </c>
      <c r="B47" s="217">
        <v>1050</v>
      </c>
      <c r="C47" s="221">
        <v>26</v>
      </c>
      <c r="D47" s="218">
        <v>380</v>
      </c>
      <c r="E47" s="218">
        <v>644</v>
      </c>
      <c r="F47" s="218">
        <v>0</v>
      </c>
      <c r="G47" s="219">
        <v>78</v>
      </c>
      <c r="H47" s="218">
        <v>92</v>
      </c>
      <c r="I47" s="218">
        <v>211</v>
      </c>
      <c r="J47" s="218">
        <v>199</v>
      </c>
      <c r="K47" s="218">
        <v>158</v>
      </c>
      <c r="L47" s="218">
        <v>120</v>
      </c>
      <c r="M47" s="218">
        <v>82</v>
      </c>
      <c r="N47" s="220">
        <v>110</v>
      </c>
    </row>
    <row r="48" spans="1:14" ht="12">
      <c r="A48" s="186" t="s">
        <v>10</v>
      </c>
      <c r="B48" s="217">
        <v>1596</v>
      </c>
      <c r="C48" s="221">
        <v>52</v>
      </c>
      <c r="D48" s="218">
        <v>614</v>
      </c>
      <c r="E48" s="218">
        <v>930</v>
      </c>
      <c r="F48" s="218">
        <v>0</v>
      </c>
      <c r="G48" s="219">
        <v>146</v>
      </c>
      <c r="H48" s="218">
        <v>185</v>
      </c>
      <c r="I48" s="218">
        <v>319</v>
      </c>
      <c r="J48" s="218">
        <v>295</v>
      </c>
      <c r="K48" s="218">
        <v>271</v>
      </c>
      <c r="L48" s="218">
        <v>176</v>
      </c>
      <c r="M48" s="218">
        <v>108</v>
      </c>
      <c r="N48" s="220">
        <v>96</v>
      </c>
    </row>
    <row r="49" spans="1:14" ht="12">
      <c r="A49" s="186" t="s">
        <v>12</v>
      </c>
      <c r="B49" s="217">
        <v>1120</v>
      </c>
      <c r="C49" s="221">
        <v>27</v>
      </c>
      <c r="D49" s="218">
        <v>463</v>
      </c>
      <c r="E49" s="218">
        <v>630</v>
      </c>
      <c r="F49" s="218">
        <v>0</v>
      </c>
      <c r="G49" s="219">
        <v>114</v>
      </c>
      <c r="H49" s="218">
        <v>123</v>
      </c>
      <c r="I49" s="218">
        <v>246</v>
      </c>
      <c r="J49" s="218">
        <v>181</v>
      </c>
      <c r="K49" s="218">
        <v>152</v>
      </c>
      <c r="L49" s="218">
        <v>125</v>
      </c>
      <c r="M49" s="218">
        <v>90</v>
      </c>
      <c r="N49" s="220">
        <v>89</v>
      </c>
    </row>
    <row r="50" spans="1:14" ht="12">
      <c r="A50" s="186" t="s">
        <v>14</v>
      </c>
      <c r="B50" s="217">
        <v>1556</v>
      </c>
      <c r="C50" s="221">
        <v>33</v>
      </c>
      <c r="D50" s="218">
        <v>432</v>
      </c>
      <c r="E50" s="218">
        <v>1091</v>
      </c>
      <c r="F50" s="218">
        <v>5</v>
      </c>
      <c r="G50" s="219">
        <v>279</v>
      </c>
      <c r="H50" s="218">
        <v>186</v>
      </c>
      <c r="I50" s="218">
        <v>314</v>
      </c>
      <c r="J50" s="218">
        <v>242</v>
      </c>
      <c r="K50" s="218">
        <v>185</v>
      </c>
      <c r="L50" s="218">
        <v>101</v>
      </c>
      <c r="M50" s="218">
        <v>82</v>
      </c>
      <c r="N50" s="220">
        <v>162</v>
      </c>
    </row>
    <row r="51" spans="1:14" ht="12">
      <c r="A51" s="186" t="s">
        <v>16</v>
      </c>
      <c r="B51" s="217">
        <v>772</v>
      </c>
      <c r="C51" s="221">
        <v>14</v>
      </c>
      <c r="D51" s="218">
        <v>331</v>
      </c>
      <c r="E51" s="218">
        <v>427</v>
      </c>
      <c r="F51" s="218">
        <v>0</v>
      </c>
      <c r="G51" s="219">
        <v>69</v>
      </c>
      <c r="H51" s="218">
        <v>80</v>
      </c>
      <c r="I51" s="218">
        <v>166</v>
      </c>
      <c r="J51" s="218">
        <v>154</v>
      </c>
      <c r="K51" s="218">
        <v>143</v>
      </c>
      <c r="L51" s="218">
        <v>72</v>
      </c>
      <c r="M51" s="218">
        <v>43</v>
      </c>
      <c r="N51" s="220">
        <v>45</v>
      </c>
    </row>
    <row r="52" spans="1:14" ht="12">
      <c r="A52" s="186" t="s">
        <v>18</v>
      </c>
      <c r="B52" s="217">
        <v>1065</v>
      </c>
      <c r="C52" s="221">
        <v>49</v>
      </c>
      <c r="D52" s="218">
        <v>540</v>
      </c>
      <c r="E52" s="218">
        <v>476</v>
      </c>
      <c r="F52" s="218">
        <v>6</v>
      </c>
      <c r="G52" s="219">
        <v>89</v>
      </c>
      <c r="H52" s="218">
        <v>77</v>
      </c>
      <c r="I52" s="218">
        <v>169</v>
      </c>
      <c r="J52" s="218">
        <v>176</v>
      </c>
      <c r="K52" s="218">
        <v>170</v>
      </c>
      <c r="L52" s="218">
        <v>135</v>
      </c>
      <c r="M52" s="218">
        <v>99</v>
      </c>
      <c r="N52" s="220">
        <v>144</v>
      </c>
    </row>
    <row r="53" spans="1:14" ht="12">
      <c r="A53" s="186" t="s">
        <v>19</v>
      </c>
      <c r="B53" s="217">
        <v>1142</v>
      </c>
      <c r="C53" s="221">
        <v>34</v>
      </c>
      <c r="D53" s="218">
        <v>384</v>
      </c>
      <c r="E53" s="218">
        <v>724</v>
      </c>
      <c r="F53" s="218">
        <v>0</v>
      </c>
      <c r="G53" s="219">
        <v>149</v>
      </c>
      <c r="H53" s="218">
        <v>122</v>
      </c>
      <c r="I53" s="218">
        <v>297</v>
      </c>
      <c r="J53" s="218">
        <v>238</v>
      </c>
      <c r="K53" s="218">
        <v>149</v>
      </c>
      <c r="L53" s="218">
        <v>82</v>
      </c>
      <c r="M53" s="218">
        <v>68</v>
      </c>
      <c r="N53" s="220">
        <v>37</v>
      </c>
    </row>
    <row r="54" spans="1:14" ht="8.25" customHeight="1">
      <c r="A54" s="186"/>
      <c r="B54" s="217"/>
      <c r="C54" s="218"/>
      <c r="D54" s="218"/>
      <c r="E54" s="218"/>
      <c r="F54" s="218"/>
      <c r="G54" s="219"/>
      <c r="H54" s="218"/>
      <c r="I54" s="218"/>
      <c r="J54" s="218"/>
      <c r="K54" s="218"/>
      <c r="L54" s="218"/>
      <c r="M54" s="218"/>
      <c r="N54" s="220"/>
    </row>
    <row r="55" spans="1:14" ht="12">
      <c r="A55" s="186" t="s">
        <v>22</v>
      </c>
      <c r="B55" s="217">
        <v>3194</v>
      </c>
      <c r="C55" s="221">
        <v>327</v>
      </c>
      <c r="D55" s="218">
        <v>1474</v>
      </c>
      <c r="E55" s="218">
        <v>1393</v>
      </c>
      <c r="F55" s="218">
        <v>5</v>
      </c>
      <c r="G55" s="219">
        <v>358</v>
      </c>
      <c r="H55" s="218">
        <v>320</v>
      </c>
      <c r="I55" s="218">
        <v>651</v>
      </c>
      <c r="J55" s="218">
        <v>609</v>
      </c>
      <c r="K55" s="218">
        <v>488</v>
      </c>
      <c r="L55" s="218">
        <v>367</v>
      </c>
      <c r="M55" s="218">
        <v>194</v>
      </c>
      <c r="N55" s="220">
        <v>202</v>
      </c>
    </row>
    <row r="56" spans="1:14" ht="12">
      <c r="A56" s="186" t="s">
        <v>1167</v>
      </c>
      <c r="B56" s="217">
        <v>3135</v>
      </c>
      <c r="C56" s="221">
        <v>190</v>
      </c>
      <c r="D56" s="218">
        <v>1624</v>
      </c>
      <c r="E56" s="218">
        <v>1321</v>
      </c>
      <c r="F56" s="218">
        <v>1</v>
      </c>
      <c r="G56" s="219">
        <v>310</v>
      </c>
      <c r="H56" s="218">
        <v>318</v>
      </c>
      <c r="I56" s="218">
        <v>560</v>
      </c>
      <c r="J56" s="218">
        <v>459</v>
      </c>
      <c r="K56" s="218">
        <v>394</v>
      </c>
      <c r="L56" s="218">
        <v>353</v>
      </c>
      <c r="M56" s="218">
        <v>300</v>
      </c>
      <c r="N56" s="220">
        <v>440</v>
      </c>
    </row>
    <row r="57" spans="1:14" ht="12">
      <c r="A57" s="186" t="s">
        <v>26</v>
      </c>
      <c r="B57" s="217">
        <v>1220</v>
      </c>
      <c r="C57" s="221">
        <v>42</v>
      </c>
      <c r="D57" s="218">
        <v>286</v>
      </c>
      <c r="E57" s="218">
        <v>892</v>
      </c>
      <c r="F57" s="218">
        <v>0</v>
      </c>
      <c r="G57" s="219">
        <v>161</v>
      </c>
      <c r="H57" s="218">
        <v>161</v>
      </c>
      <c r="I57" s="218">
        <v>365</v>
      </c>
      <c r="J57" s="218">
        <v>246</v>
      </c>
      <c r="K57" s="218">
        <v>145</v>
      </c>
      <c r="L57" s="218">
        <v>73</v>
      </c>
      <c r="M57" s="218">
        <v>39</v>
      </c>
      <c r="N57" s="220">
        <v>30</v>
      </c>
    </row>
    <row r="58" spans="1:14" ht="12">
      <c r="A58" s="186" t="s">
        <v>28</v>
      </c>
      <c r="B58" s="217">
        <v>2745</v>
      </c>
      <c r="C58" s="221">
        <v>171</v>
      </c>
      <c r="D58" s="218">
        <v>959</v>
      </c>
      <c r="E58" s="218">
        <v>1615</v>
      </c>
      <c r="F58" s="218">
        <v>0</v>
      </c>
      <c r="G58" s="219">
        <v>544</v>
      </c>
      <c r="H58" s="218">
        <v>397</v>
      </c>
      <c r="I58" s="218">
        <v>785</v>
      </c>
      <c r="J58" s="218">
        <v>482</v>
      </c>
      <c r="K58" s="218">
        <v>272</v>
      </c>
      <c r="L58" s="218">
        <v>152</v>
      </c>
      <c r="M58" s="218">
        <v>57</v>
      </c>
      <c r="N58" s="220">
        <v>56</v>
      </c>
    </row>
    <row r="59" spans="1:14" ht="12">
      <c r="A59" s="186" t="s">
        <v>30</v>
      </c>
      <c r="B59" s="217">
        <v>1626</v>
      </c>
      <c r="C59" s="221">
        <v>48</v>
      </c>
      <c r="D59" s="218">
        <v>646</v>
      </c>
      <c r="E59" s="218">
        <v>932</v>
      </c>
      <c r="F59" s="218">
        <v>6</v>
      </c>
      <c r="G59" s="219">
        <v>180</v>
      </c>
      <c r="H59" s="218">
        <v>188</v>
      </c>
      <c r="I59" s="218">
        <v>371</v>
      </c>
      <c r="J59" s="218">
        <v>262</v>
      </c>
      <c r="K59" s="218">
        <v>232</v>
      </c>
      <c r="L59" s="218">
        <v>178</v>
      </c>
      <c r="M59" s="218">
        <v>100</v>
      </c>
      <c r="N59" s="220">
        <v>109</v>
      </c>
    </row>
    <row r="60" spans="1:14" ht="8.25" customHeight="1">
      <c r="A60" s="186"/>
      <c r="B60" s="217"/>
      <c r="C60" s="218"/>
      <c r="D60" s="218"/>
      <c r="E60" s="218"/>
      <c r="F60" s="218"/>
      <c r="G60" s="219"/>
      <c r="H60" s="218"/>
      <c r="I60" s="218"/>
      <c r="J60" s="218"/>
      <c r="K60" s="218"/>
      <c r="L60" s="218"/>
      <c r="M60" s="218"/>
      <c r="N60" s="220"/>
    </row>
    <row r="61" spans="1:14" ht="12">
      <c r="A61" s="186" t="s">
        <v>33</v>
      </c>
      <c r="B61" s="217">
        <v>1103</v>
      </c>
      <c r="C61" s="221">
        <v>37</v>
      </c>
      <c r="D61" s="218">
        <v>349</v>
      </c>
      <c r="E61" s="218">
        <v>717</v>
      </c>
      <c r="F61" s="218">
        <v>0</v>
      </c>
      <c r="G61" s="219">
        <v>156</v>
      </c>
      <c r="H61" s="218">
        <v>131</v>
      </c>
      <c r="I61" s="218">
        <v>215</v>
      </c>
      <c r="J61" s="218">
        <v>143</v>
      </c>
      <c r="K61" s="218">
        <v>110</v>
      </c>
      <c r="L61" s="218">
        <v>80</v>
      </c>
      <c r="M61" s="218">
        <v>100</v>
      </c>
      <c r="N61" s="220">
        <v>168</v>
      </c>
    </row>
    <row r="62" spans="1:14" ht="12">
      <c r="A62" s="186" t="s">
        <v>34</v>
      </c>
      <c r="B62" s="217">
        <v>2235</v>
      </c>
      <c r="C62" s="221">
        <v>88</v>
      </c>
      <c r="D62" s="218">
        <v>1096</v>
      </c>
      <c r="E62" s="218">
        <v>1051</v>
      </c>
      <c r="F62" s="218">
        <v>16</v>
      </c>
      <c r="G62" s="219">
        <v>262</v>
      </c>
      <c r="H62" s="218">
        <v>226</v>
      </c>
      <c r="I62" s="218">
        <v>337</v>
      </c>
      <c r="J62" s="218">
        <v>194</v>
      </c>
      <c r="K62" s="218">
        <v>204</v>
      </c>
      <c r="L62" s="218">
        <v>227</v>
      </c>
      <c r="M62" s="218">
        <v>251</v>
      </c>
      <c r="N62" s="220">
        <v>518</v>
      </c>
    </row>
    <row r="63" spans="1:14" ht="12">
      <c r="A63" s="186" t="s">
        <v>36</v>
      </c>
      <c r="B63" s="217">
        <v>1736</v>
      </c>
      <c r="C63" s="221">
        <v>100</v>
      </c>
      <c r="D63" s="218">
        <v>853</v>
      </c>
      <c r="E63" s="218">
        <v>783</v>
      </c>
      <c r="F63" s="218">
        <v>1</v>
      </c>
      <c r="G63" s="219">
        <v>101</v>
      </c>
      <c r="H63" s="218">
        <v>168</v>
      </c>
      <c r="I63" s="218">
        <v>212</v>
      </c>
      <c r="J63" s="218">
        <v>155</v>
      </c>
      <c r="K63" s="218">
        <v>168</v>
      </c>
      <c r="L63" s="218">
        <v>168</v>
      </c>
      <c r="M63" s="218">
        <v>182</v>
      </c>
      <c r="N63" s="220">
        <v>581</v>
      </c>
    </row>
    <row r="64" spans="1:14" ht="12">
      <c r="A64" s="186" t="s">
        <v>38</v>
      </c>
      <c r="B64" s="217">
        <v>1576</v>
      </c>
      <c r="C64" s="221">
        <v>88</v>
      </c>
      <c r="D64" s="218">
        <v>742</v>
      </c>
      <c r="E64" s="218">
        <v>746</v>
      </c>
      <c r="F64" s="218">
        <v>8</v>
      </c>
      <c r="G64" s="219">
        <v>182</v>
      </c>
      <c r="H64" s="218">
        <v>105</v>
      </c>
      <c r="I64" s="218">
        <v>202</v>
      </c>
      <c r="J64" s="218">
        <v>145</v>
      </c>
      <c r="K64" s="218">
        <v>136</v>
      </c>
      <c r="L64" s="218">
        <v>175</v>
      </c>
      <c r="M64" s="218">
        <v>156</v>
      </c>
      <c r="N64" s="220">
        <v>467</v>
      </c>
    </row>
    <row r="65" spans="1:14" ht="12">
      <c r="A65" s="186" t="s">
        <v>40</v>
      </c>
      <c r="B65" s="217">
        <v>1217</v>
      </c>
      <c r="C65" s="221">
        <v>57</v>
      </c>
      <c r="D65" s="218">
        <v>617</v>
      </c>
      <c r="E65" s="218">
        <v>543</v>
      </c>
      <c r="F65" s="218">
        <v>0</v>
      </c>
      <c r="G65" s="219">
        <v>78</v>
      </c>
      <c r="H65" s="218">
        <v>93</v>
      </c>
      <c r="I65" s="218">
        <v>182</v>
      </c>
      <c r="J65" s="218">
        <v>184</v>
      </c>
      <c r="K65" s="218">
        <v>176</v>
      </c>
      <c r="L65" s="218">
        <v>184</v>
      </c>
      <c r="M65" s="218">
        <v>133</v>
      </c>
      <c r="N65" s="220">
        <v>187</v>
      </c>
    </row>
    <row r="66" spans="1:14" ht="12">
      <c r="A66" s="186" t="s">
        <v>42</v>
      </c>
      <c r="B66" s="217">
        <v>1007</v>
      </c>
      <c r="C66" s="221">
        <v>35</v>
      </c>
      <c r="D66" s="218">
        <v>525</v>
      </c>
      <c r="E66" s="218">
        <v>447</v>
      </c>
      <c r="F66" s="218">
        <v>0</v>
      </c>
      <c r="G66" s="219">
        <v>80</v>
      </c>
      <c r="H66" s="218">
        <v>66</v>
      </c>
      <c r="I66" s="218">
        <v>91</v>
      </c>
      <c r="J66" s="218">
        <v>83</v>
      </c>
      <c r="K66" s="218">
        <v>82</v>
      </c>
      <c r="L66" s="218">
        <v>81</v>
      </c>
      <c r="M66" s="218">
        <v>123</v>
      </c>
      <c r="N66" s="220">
        <v>401</v>
      </c>
    </row>
    <row r="67" spans="1:14" ht="12">
      <c r="A67" s="186" t="s">
        <v>44</v>
      </c>
      <c r="B67" s="217">
        <v>983</v>
      </c>
      <c r="C67" s="221">
        <v>9</v>
      </c>
      <c r="D67" s="218">
        <v>215</v>
      </c>
      <c r="E67" s="218">
        <v>759</v>
      </c>
      <c r="F67" s="218">
        <v>2</v>
      </c>
      <c r="G67" s="219">
        <v>123</v>
      </c>
      <c r="H67" s="218">
        <v>93</v>
      </c>
      <c r="I67" s="218">
        <v>227</v>
      </c>
      <c r="J67" s="218">
        <v>194</v>
      </c>
      <c r="K67" s="218">
        <v>152</v>
      </c>
      <c r="L67" s="218">
        <v>105</v>
      </c>
      <c r="M67" s="218">
        <v>48</v>
      </c>
      <c r="N67" s="220">
        <v>39</v>
      </c>
    </row>
    <row r="68" spans="1:14" ht="12">
      <c r="A68" s="186" t="s">
        <v>46</v>
      </c>
      <c r="B68" s="217">
        <v>1238</v>
      </c>
      <c r="C68" s="221">
        <v>23</v>
      </c>
      <c r="D68" s="218">
        <v>117</v>
      </c>
      <c r="E68" s="218">
        <v>1098</v>
      </c>
      <c r="F68" s="218">
        <v>1</v>
      </c>
      <c r="G68" s="219">
        <v>308</v>
      </c>
      <c r="H68" s="218">
        <v>242</v>
      </c>
      <c r="I68" s="218">
        <v>360</v>
      </c>
      <c r="J68" s="218">
        <v>207</v>
      </c>
      <c r="K68" s="218">
        <v>78</v>
      </c>
      <c r="L68" s="218">
        <v>24</v>
      </c>
      <c r="M68" s="218">
        <v>11</v>
      </c>
      <c r="N68" s="220">
        <v>7</v>
      </c>
    </row>
    <row r="69" spans="1:14" ht="12">
      <c r="A69" s="186" t="s">
        <v>48</v>
      </c>
      <c r="B69" s="217">
        <v>2648</v>
      </c>
      <c r="C69" s="221">
        <v>178</v>
      </c>
      <c r="D69" s="218">
        <v>883</v>
      </c>
      <c r="E69" s="218">
        <v>1587</v>
      </c>
      <c r="F69" s="218">
        <v>9</v>
      </c>
      <c r="G69" s="219">
        <v>463</v>
      </c>
      <c r="H69" s="218">
        <v>290</v>
      </c>
      <c r="I69" s="218">
        <v>525</v>
      </c>
      <c r="J69" s="218">
        <v>318</v>
      </c>
      <c r="K69" s="218">
        <v>275</v>
      </c>
      <c r="L69" s="218">
        <v>223</v>
      </c>
      <c r="M69" s="218">
        <v>188</v>
      </c>
      <c r="N69" s="220">
        <v>357</v>
      </c>
    </row>
    <row r="70" spans="1:14" ht="12">
      <c r="A70" s="186" t="s">
        <v>50</v>
      </c>
      <c r="B70" s="217">
        <v>975</v>
      </c>
      <c r="C70" s="221">
        <v>16</v>
      </c>
      <c r="D70" s="218">
        <v>336</v>
      </c>
      <c r="E70" s="218">
        <v>623</v>
      </c>
      <c r="F70" s="218">
        <v>0</v>
      </c>
      <c r="G70" s="219">
        <v>122</v>
      </c>
      <c r="H70" s="218">
        <v>129</v>
      </c>
      <c r="I70" s="218">
        <v>201</v>
      </c>
      <c r="J70" s="218">
        <v>134</v>
      </c>
      <c r="K70" s="218">
        <v>99</v>
      </c>
      <c r="L70" s="218">
        <v>106</v>
      </c>
      <c r="M70" s="218">
        <v>69</v>
      </c>
      <c r="N70" s="220">
        <v>115</v>
      </c>
    </row>
    <row r="71" spans="1:14" ht="12">
      <c r="A71" s="186" t="s">
        <v>52</v>
      </c>
      <c r="B71" s="217">
        <v>819</v>
      </c>
      <c r="C71" s="221">
        <v>36</v>
      </c>
      <c r="D71" s="218">
        <v>256</v>
      </c>
      <c r="E71" s="218">
        <v>527</v>
      </c>
      <c r="F71" s="218">
        <v>2</v>
      </c>
      <c r="G71" s="219">
        <v>141</v>
      </c>
      <c r="H71" s="218">
        <v>99</v>
      </c>
      <c r="I71" s="218">
        <v>131</v>
      </c>
      <c r="J71" s="218">
        <v>117</v>
      </c>
      <c r="K71" s="218">
        <v>96</v>
      </c>
      <c r="L71" s="218">
        <v>95</v>
      </c>
      <c r="M71" s="218">
        <v>59</v>
      </c>
      <c r="N71" s="220">
        <v>79</v>
      </c>
    </row>
    <row r="72" spans="1:14" ht="12">
      <c r="A72" s="178" t="s">
        <v>54</v>
      </c>
      <c r="B72" s="223">
        <v>1167</v>
      </c>
      <c r="C72" s="224">
        <v>66</v>
      </c>
      <c r="D72" s="225">
        <v>359</v>
      </c>
      <c r="E72" s="225">
        <v>742</v>
      </c>
      <c r="F72" s="225">
        <v>3</v>
      </c>
      <c r="G72" s="226">
        <v>162</v>
      </c>
      <c r="H72" s="225">
        <v>155</v>
      </c>
      <c r="I72" s="225">
        <v>238</v>
      </c>
      <c r="J72" s="225">
        <v>173</v>
      </c>
      <c r="K72" s="225">
        <v>133</v>
      </c>
      <c r="L72" s="225">
        <v>110</v>
      </c>
      <c r="M72" s="225">
        <v>78</v>
      </c>
      <c r="N72" s="227">
        <v>115</v>
      </c>
    </row>
    <row r="73" spans="1:14" ht="12">
      <c r="A73" s="228" t="s">
        <v>1168</v>
      </c>
      <c r="B73" s="229"/>
      <c r="C73" s="229"/>
      <c r="D73" s="229"/>
      <c r="E73" s="229"/>
      <c r="F73" s="229"/>
      <c r="G73" s="229"/>
      <c r="H73" s="229"/>
      <c r="I73" s="229"/>
      <c r="J73" s="229"/>
      <c r="K73" s="229"/>
      <c r="L73" s="229"/>
      <c r="M73" s="229"/>
      <c r="N73" s="229"/>
    </row>
    <row r="74" spans="1:14" ht="12">
      <c r="A74" s="229"/>
      <c r="B74" s="229"/>
      <c r="C74" s="229"/>
      <c r="D74" s="229"/>
      <c r="E74" s="229"/>
      <c r="F74" s="229"/>
      <c r="G74" s="229"/>
      <c r="H74" s="229"/>
      <c r="I74" s="229"/>
      <c r="J74" s="229"/>
      <c r="K74" s="229"/>
      <c r="L74" s="229"/>
      <c r="M74" s="229"/>
      <c r="N74" s="229"/>
    </row>
    <row r="75" spans="1:14" ht="12">
      <c r="A75" s="229"/>
      <c r="B75" s="229"/>
      <c r="C75" s="229"/>
      <c r="D75" s="229"/>
      <c r="E75" s="229"/>
      <c r="F75" s="229"/>
      <c r="G75" s="229"/>
      <c r="H75" s="229"/>
      <c r="I75" s="229"/>
      <c r="J75" s="229"/>
      <c r="K75" s="229"/>
      <c r="L75" s="229"/>
      <c r="M75" s="229"/>
      <c r="N75" s="229"/>
    </row>
    <row r="76" spans="1:14" ht="12">
      <c r="A76" s="229"/>
      <c r="B76" s="229"/>
      <c r="C76" s="229"/>
      <c r="D76" s="229"/>
      <c r="E76" s="229"/>
      <c r="F76" s="229"/>
      <c r="G76" s="229"/>
      <c r="H76" s="229"/>
      <c r="I76" s="229"/>
      <c r="J76" s="229"/>
      <c r="K76" s="229"/>
      <c r="L76" s="229"/>
      <c r="M76" s="229"/>
      <c r="N76" s="229"/>
    </row>
    <row r="77" spans="1:14" ht="12">
      <c r="A77" s="229"/>
      <c r="B77" s="229"/>
      <c r="C77" s="229"/>
      <c r="D77" s="229"/>
      <c r="E77" s="229"/>
      <c r="F77" s="229"/>
      <c r="G77" s="229"/>
      <c r="H77" s="229"/>
      <c r="I77" s="229"/>
      <c r="J77" s="229"/>
      <c r="K77" s="229"/>
      <c r="L77" s="229"/>
      <c r="M77" s="229"/>
      <c r="N77" s="229"/>
    </row>
    <row r="78" spans="1:14" ht="12">
      <c r="A78" s="229"/>
      <c r="B78" s="229"/>
      <c r="C78" s="229"/>
      <c r="D78" s="229"/>
      <c r="E78" s="229"/>
      <c r="F78" s="229"/>
      <c r="G78" s="229"/>
      <c r="H78" s="229"/>
      <c r="I78" s="229"/>
      <c r="J78" s="229"/>
      <c r="K78" s="229"/>
      <c r="L78" s="229"/>
      <c r="M78" s="229"/>
      <c r="N78" s="229"/>
    </row>
    <row r="79" spans="1:14" ht="12">
      <c r="A79" s="229"/>
      <c r="B79" s="229"/>
      <c r="C79" s="229"/>
      <c r="D79" s="229"/>
      <c r="E79" s="229"/>
      <c r="F79" s="229"/>
      <c r="G79" s="229"/>
      <c r="H79" s="229"/>
      <c r="I79" s="229"/>
      <c r="J79" s="229"/>
      <c r="K79" s="229"/>
      <c r="L79" s="229"/>
      <c r="M79" s="229"/>
      <c r="N79" s="229"/>
    </row>
    <row r="80" spans="1:14" ht="12">
      <c r="A80" s="229"/>
      <c r="B80" s="229"/>
      <c r="C80" s="229"/>
      <c r="D80" s="229"/>
      <c r="E80" s="229"/>
      <c r="F80" s="229"/>
      <c r="G80" s="229"/>
      <c r="H80" s="229"/>
      <c r="I80" s="229"/>
      <c r="J80" s="229"/>
      <c r="K80" s="229"/>
      <c r="L80" s="229"/>
      <c r="M80" s="229"/>
      <c r="N80" s="229"/>
    </row>
    <row r="81" spans="1:14" ht="12">
      <c r="A81" s="229"/>
      <c r="B81" s="229"/>
      <c r="C81" s="229"/>
      <c r="D81" s="229"/>
      <c r="E81" s="229"/>
      <c r="F81" s="229"/>
      <c r="G81" s="229"/>
      <c r="H81" s="229"/>
      <c r="I81" s="229"/>
      <c r="J81" s="229"/>
      <c r="K81" s="229"/>
      <c r="L81" s="229"/>
      <c r="M81" s="229"/>
      <c r="N81" s="229"/>
    </row>
    <row r="82" spans="1:14" ht="12">
      <c r="A82" s="229"/>
      <c r="B82" s="229"/>
      <c r="C82" s="229"/>
      <c r="D82" s="229"/>
      <c r="E82" s="229"/>
      <c r="F82" s="229"/>
      <c r="G82" s="229"/>
      <c r="H82" s="229"/>
      <c r="I82" s="229"/>
      <c r="J82" s="229"/>
      <c r="K82" s="229"/>
      <c r="L82" s="229"/>
      <c r="M82" s="229"/>
      <c r="N82" s="229"/>
    </row>
    <row r="83" spans="1:14" ht="12">
      <c r="A83" s="229"/>
      <c r="B83" s="229"/>
      <c r="C83" s="229"/>
      <c r="D83" s="229"/>
      <c r="E83" s="229"/>
      <c r="F83" s="229"/>
      <c r="G83" s="229"/>
      <c r="H83" s="229"/>
      <c r="I83" s="229"/>
      <c r="J83" s="229"/>
      <c r="K83" s="229"/>
      <c r="L83" s="229"/>
      <c r="M83" s="229"/>
      <c r="N83" s="229"/>
    </row>
    <row r="84" spans="1:14" ht="12">
      <c r="A84" s="229"/>
      <c r="B84" s="229"/>
      <c r="C84" s="229"/>
      <c r="D84" s="229"/>
      <c r="E84" s="229"/>
      <c r="F84" s="229"/>
      <c r="G84" s="229"/>
      <c r="H84" s="229"/>
      <c r="I84" s="229"/>
      <c r="J84" s="229"/>
      <c r="K84" s="229"/>
      <c r="L84" s="229"/>
      <c r="M84" s="229"/>
      <c r="N84" s="229"/>
    </row>
    <row r="85" spans="1:14" ht="12">
      <c r="A85" s="229"/>
      <c r="B85" s="229"/>
      <c r="C85" s="229"/>
      <c r="D85" s="229"/>
      <c r="E85" s="229"/>
      <c r="F85" s="229"/>
      <c r="G85" s="229"/>
      <c r="H85" s="229"/>
      <c r="I85" s="229"/>
      <c r="J85" s="229"/>
      <c r="K85" s="229"/>
      <c r="L85" s="229"/>
      <c r="M85" s="229"/>
      <c r="N85" s="229"/>
    </row>
    <row r="86" spans="1:14" ht="12">
      <c r="A86" s="229"/>
      <c r="B86" s="229"/>
      <c r="C86" s="229"/>
      <c r="D86" s="229"/>
      <c r="E86" s="229"/>
      <c r="F86" s="229"/>
      <c r="G86" s="229"/>
      <c r="H86" s="229"/>
      <c r="I86" s="229"/>
      <c r="J86" s="229"/>
      <c r="K86" s="229"/>
      <c r="L86" s="229"/>
      <c r="M86" s="229"/>
      <c r="N86" s="229"/>
    </row>
    <row r="87" spans="1:14" ht="12">
      <c r="A87" s="229"/>
      <c r="B87" s="229"/>
      <c r="C87" s="229"/>
      <c r="D87" s="229"/>
      <c r="E87" s="229"/>
      <c r="F87" s="229"/>
      <c r="G87" s="229"/>
      <c r="H87" s="229"/>
      <c r="I87" s="229"/>
      <c r="J87" s="229"/>
      <c r="K87" s="229"/>
      <c r="L87" s="229"/>
      <c r="M87" s="229"/>
      <c r="N87" s="229"/>
    </row>
    <row r="88" spans="1:14" ht="12">
      <c r="A88" s="229"/>
      <c r="B88" s="229"/>
      <c r="C88" s="229"/>
      <c r="D88" s="229"/>
      <c r="E88" s="229"/>
      <c r="F88" s="229"/>
      <c r="G88" s="229"/>
      <c r="H88" s="229"/>
      <c r="I88" s="229"/>
      <c r="J88" s="229"/>
      <c r="K88" s="229"/>
      <c r="L88" s="229"/>
      <c r="M88" s="229"/>
      <c r="N88" s="229"/>
    </row>
    <row r="89" spans="1:14" ht="12">
      <c r="A89" s="229"/>
      <c r="B89" s="229"/>
      <c r="C89" s="229"/>
      <c r="D89" s="229"/>
      <c r="E89" s="229"/>
      <c r="F89" s="229"/>
      <c r="G89" s="229"/>
      <c r="H89" s="229"/>
      <c r="I89" s="229"/>
      <c r="J89" s="229"/>
      <c r="K89" s="229"/>
      <c r="L89" s="229"/>
      <c r="M89" s="229"/>
      <c r="N89" s="229"/>
    </row>
    <row r="90" spans="1:14" ht="12">
      <c r="A90" s="229"/>
      <c r="B90" s="229"/>
      <c r="C90" s="229"/>
      <c r="D90" s="229"/>
      <c r="E90" s="229"/>
      <c r="F90" s="229"/>
      <c r="G90" s="229"/>
      <c r="H90" s="229"/>
      <c r="I90" s="229"/>
      <c r="J90" s="229"/>
      <c r="K90" s="229"/>
      <c r="L90" s="229"/>
      <c r="M90" s="229"/>
      <c r="N90" s="229"/>
    </row>
    <row r="91" spans="1:14" ht="12">
      <c r="A91" s="229"/>
      <c r="B91" s="229"/>
      <c r="C91" s="229"/>
      <c r="D91" s="229"/>
      <c r="E91" s="229"/>
      <c r="F91" s="229"/>
      <c r="G91" s="229"/>
      <c r="H91" s="229"/>
      <c r="I91" s="229"/>
      <c r="J91" s="229"/>
      <c r="K91" s="229"/>
      <c r="L91" s="229"/>
      <c r="M91" s="229"/>
      <c r="N91" s="229"/>
    </row>
    <row r="92" spans="1:14" ht="12">
      <c r="A92" s="229"/>
      <c r="B92" s="229"/>
      <c r="C92" s="229"/>
      <c r="D92" s="229"/>
      <c r="E92" s="229"/>
      <c r="F92" s="229"/>
      <c r="G92" s="229"/>
      <c r="H92" s="229"/>
      <c r="I92" s="229"/>
      <c r="J92" s="229"/>
      <c r="K92" s="229"/>
      <c r="L92" s="229"/>
      <c r="M92" s="229"/>
      <c r="N92" s="229"/>
    </row>
    <row r="93" spans="1:14" ht="12">
      <c r="A93" s="229"/>
      <c r="B93" s="229"/>
      <c r="C93" s="229"/>
      <c r="D93" s="229"/>
      <c r="E93" s="229"/>
      <c r="F93" s="229"/>
      <c r="G93" s="229"/>
      <c r="H93" s="229"/>
      <c r="I93" s="229"/>
      <c r="J93" s="229"/>
      <c r="K93" s="229"/>
      <c r="L93" s="229"/>
      <c r="M93" s="229"/>
      <c r="N93" s="229"/>
    </row>
    <row r="94" spans="1:14" ht="12">
      <c r="A94" s="229"/>
      <c r="B94" s="229"/>
      <c r="C94" s="229"/>
      <c r="D94" s="229"/>
      <c r="E94" s="229"/>
      <c r="F94" s="229"/>
      <c r="G94" s="229"/>
      <c r="H94" s="229"/>
      <c r="I94" s="229"/>
      <c r="J94" s="229"/>
      <c r="K94" s="229"/>
      <c r="L94" s="229"/>
      <c r="M94" s="229"/>
      <c r="N94" s="229"/>
    </row>
    <row r="95" spans="1:14" ht="12">
      <c r="A95" s="229"/>
      <c r="B95" s="229"/>
      <c r="C95" s="229"/>
      <c r="D95" s="229"/>
      <c r="E95" s="229"/>
      <c r="F95" s="229"/>
      <c r="G95" s="229"/>
      <c r="H95" s="229"/>
      <c r="I95" s="229"/>
      <c r="J95" s="229"/>
      <c r="K95" s="229"/>
      <c r="L95" s="229"/>
      <c r="M95" s="229"/>
      <c r="N95" s="229"/>
    </row>
    <row r="96" spans="1:14" ht="12">
      <c r="A96" s="229"/>
      <c r="B96" s="229"/>
      <c r="C96" s="229"/>
      <c r="D96" s="229"/>
      <c r="E96" s="229"/>
      <c r="F96" s="229"/>
      <c r="G96" s="229"/>
      <c r="H96" s="229"/>
      <c r="I96" s="229"/>
      <c r="J96" s="229"/>
      <c r="K96" s="229"/>
      <c r="L96" s="229"/>
      <c r="M96" s="229"/>
      <c r="N96" s="229"/>
    </row>
    <row r="97" spans="1:14" ht="12">
      <c r="A97" s="229"/>
      <c r="B97" s="229"/>
      <c r="C97" s="229"/>
      <c r="D97" s="229"/>
      <c r="E97" s="229"/>
      <c r="F97" s="229"/>
      <c r="G97" s="229"/>
      <c r="H97" s="229"/>
      <c r="I97" s="229"/>
      <c r="J97" s="229"/>
      <c r="K97" s="229"/>
      <c r="L97" s="229"/>
      <c r="M97" s="229"/>
      <c r="N97" s="229"/>
    </row>
    <row r="98" spans="1:14" ht="12">
      <c r="A98" s="229"/>
      <c r="B98" s="229"/>
      <c r="C98" s="229"/>
      <c r="D98" s="229"/>
      <c r="E98" s="229"/>
      <c r="F98" s="229"/>
      <c r="G98" s="229"/>
      <c r="H98" s="229"/>
      <c r="I98" s="229"/>
      <c r="J98" s="229"/>
      <c r="K98" s="229"/>
      <c r="L98" s="229"/>
      <c r="M98" s="229"/>
      <c r="N98" s="229"/>
    </row>
    <row r="99" spans="1:14" ht="12">
      <c r="A99" s="229"/>
      <c r="B99" s="229"/>
      <c r="C99" s="229"/>
      <c r="D99" s="229"/>
      <c r="E99" s="229"/>
      <c r="F99" s="229"/>
      <c r="G99" s="229"/>
      <c r="H99" s="229"/>
      <c r="I99" s="229"/>
      <c r="J99" s="229"/>
      <c r="K99" s="229"/>
      <c r="L99" s="229"/>
      <c r="M99" s="229"/>
      <c r="N99" s="229"/>
    </row>
    <row r="100" spans="1:14" ht="12">
      <c r="A100" s="229"/>
      <c r="B100" s="229"/>
      <c r="C100" s="229"/>
      <c r="D100" s="229"/>
      <c r="E100" s="229"/>
      <c r="F100" s="229"/>
      <c r="G100" s="229"/>
      <c r="H100" s="229"/>
      <c r="I100" s="229"/>
      <c r="J100" s="229"/>
      <c r="K100" s="229"/>
      <c r="L100" s="229"/>
      <c r="M100" s="229"/>
      <c r="N100" s="229"/>
    </row>
    <row r="101" spans="1:14" ht="12">
      <c r="A101" s="229"/>
      <c r="B101" s="229"/>
      <c r="C101" s="229"/>
      <c r="D101" s="229"/>
      <c r="E101" s="229"/>
      <c r="F101" s="229"/>
      <c r="G101" s="229"/>
      <c r="H101" s="229"/>
      <c r="I101" s="229"/>
      <c r="J101" s="229"/>
      <c r="K101" s="229"/>
      <c r="L101" s="229"/>
      <c r="M101" s="229"/>
      <c r="N101" s="229"/>
    </row>
    <row r="102" spans="1:14" ht="12">
      <c r="A102" s="229"/>
      <c r="B102" s="229"/>
      <c r="C102" s="229"/>
      <c r="D102" s="229"/>
      <c r="E102" s="229"/>
      <c r="F102" s="229"/>
      <c r="G102" s="229"/>
      <c r="H102" s="229"/>
      <c r="I102" s="229"/>
      <c r="J102" s="229"/>
      <c r="K102" s="229"/>
      <c r="L102" s="229"/>
      <c r="M102" s="229"/>
      <c r="N102" s="229"/>
    </row>
    <row r="103" spans="1:14" ht="12">
      <c r="A103" s="229"/>
      <c r="B103" s="229"/>
      <c r="C103" s="229"/>
      <c r="D103" s="229"/>
      <c r="E103" s="229"/>
      <c r="F103" s="229"/>
      <c r="G103" s="229"/>
      <c r="H103" s="229"/>
      <c r="I103" s="229"/>
      <c r="J103" s="229"/>
      <c r="K103" s="229"/>
      <c r="L103" s="229"/>
      <c r="M103" s="229"/>
      <c r="N103" s="229"/>
    </row>
    <row r="104" spans="1:14" ht="12">
      <c r="A104" s="229"/>
      <c r="B104" s="229"/>
      <c r="C104" s="229"/>
      <c r="D104" s="229"/>
      <c r="E104" s="229"/>
      <c r="F104" s="229"/>
      <c r="G104" s="229"/>
      <c r="H104" s="229"/>
      <c r="I104" s="229"/>
      <c r="J104" s="229"/>
      <c r="K104" s="229"/>
      <c r="L104" s="229"/>
      <c r="M104" s="229"/>
      <c r="N104" s="229"/>
    </row>
    <row r="105" spans="1:14" ht="12">
      <c r="A105" s="229"/>
      <c r="B105" s="229"/>
      <c r="C105" s="229"/>
      <c r="D105" s="229"/>
      <c r="E105" s="229"/>
      <c r="F105" s="229"/>
      <c r="G105" s="229"/>
      <c r="H105" s="229"/>
      <c r="I105" s="229"/>
      <c r="J105" s="229"/>
      <c r="K105" s="229"/>
      <c r="L105" s="229"/>
      <c r="M105" s="229"/>
      <c r="N105" s="229"/>
    </row>
    <row r="106" spans="1:14" ht="12">
      <c r="A106" s="229"/>
      <c r="B106" s="229"/>
      <c r="C106" s="229"/>
      <c r="D106" s="229"/>
      <c r="E106" s="229"/>
      <c r="F106" s="229"/>
      <c r="G106" s="229"/>
      <c r="H106" s="229"/>
      <c r="I106" s="229"/>
      <c r="J106" s="229"/>
      <c r="K106" s="229"/>
      <c r="L106" s="229"/>
      <c r="M106" s="229"/>
      <c r="N106" s="229"/>
    </row>
    <row r="107" spans="1:14" ht="12">
      <c r="A107" s="229"/>
      <c r="B107" s="229"/>
      <c r="C107" s="229"/>
      <c r="D107" s="229"/>
      <c r="E107" s="229"/>
      <c r="F107" s="229"/>
      <c r="G107" s="229"/>
      <c r="H107" s="229"/>
      <c r="I107" s="229"/>
      <c r="J107" s="229"/>
      <c r="K107" s="229"/>
      <c r="L107" s="229"/>
      <c r="M107" s="229"/>
      <c r="N107" s="229"/>
    </row>
    <row r="108" spans="1:14" ht="12">
      <c r="A108" s="229"/>
      <c r="B108" s="229"/>
      <c r="C108" s="229"/>
      <c r="D108" s="229"/>
      <c r="E108" s="229"/>
      <c r="F108" s="229"/>
      <c r="G108" s="229"/>
      <c r="H108" s="229"/>
      <c r="I108" s="229"/>
      <c r="J108" s="229"/>
      <c r="K108" s="229"/>
      <c r="L108" s="229"/>
      <c r="M108" s="229"/>
      <c r="N108" s="229"/>
    </row>
    <row r="109" spans="1:14" ht="12">
      <c r="A109" s="229"/>
      <c r="B109" s="229"/>
      <c r="C109" s="229"/>
      <c r="D109" s="229"/>
      <c r="E109" s="229"/>
      <c r="F109" s="229"/>
      <c r="G109" s="229"/>
      <c r="H109" s="229"/>
      <c r="I109" s="229"/>
      <c r="J109" s="229"/>
      <c r="K109" s="229"/>
      <c r="L109" s="229"/>
      <c r="M109" s="229"/>
      <c r="N109" s="229"/>
    </row>
    <row r="110" spans="1:14" ht="12">
      <c r="A110" s="229"/>
      <c r="B110" s="229"/>
      <c r="C110" s="229"/>
      <c r="D110" s="229"/>
      <c r="E110" s="229"/>
      <c r="F110" s="229"/>
      <c r="G110" s="229"/>
      <c r="H110" s="229"/>
      <c r="I110" s="229"/>
      <c r="J110" s="229"/>
      <c r="K110" s="229"/>
      <c r="L110" s="229"/>
      <c r="M110" s="229"/>
      <c r="N110" s="229"/>
    </row>
    <row r="111" spans="1:14" ht="12">
      <c r="A111" s="229"/>
      <c r="B111" s="229"/>
      <c r="C111" s="229"/>
      <c r="D111" s="229"/>
      <c r="E111" s="229"/>
      <c r="F111" s="229"/>
      <c r="G111" s="229"/>
      <c r="H111" s="229"/>
      <c r="I111" s="229"/>
      <c r="J111" s="229"/>
      <c r="K111" s="229"/>
      <c r="L111" s="229"/>
      <c r="M111" s="229"/>
      <c r="N111" s="229"/>
    </row>
    <row r="112" spans="1:14" ht="12">
      <c r="A112" s="229"/>
      <c r="B112" s="229"/>
      <c r="C112" s="229"/>
      <c r="D112" s="229"/>
      <c r="E112" s="229"/>
      <c r="F112" s="229"/>
      <c r="G112" s="229"/>
      <c r="H112" s="229"/>
      <c r="I112" s="229"/>
      <c r="J112" s="229"/>
      <c r="K112" s="229"/>
      <c r="L112" s="229"/>
      <c r="M112" s="229"/>
      <c r="N112" s="229"/>
    </row>
    <row r="113" spans="1:14" ht="12">
      <c r="A113" s="229"/>
      <c r="B113" s="229"/>
      <c r="C113" s="229"/>
      <c r="D113" s="229"/>
      <c r="E113" s="229"/>
      <c r="F113" s="229"/>
      <c r="G113" s="229"/>
      <c r="H113" s="229"/>
      <c r="I113" s="229"/>
      <c r="J113" s="229"/>
      <c r="K113" s="229"/>
      <c r="L113" s="229"/>
      <c r="M113" s="229"/>
      <c r="N113" s="229"/>
    </row>
    <row r="114" spans="1:14" ht="12">
      <c r="A114" s="229"/>
      <c r="B114" s="229"/>
      <c r="C114" s="229"/>
      <c r="D114" s="229"/>
      <c r="E114" s="229"/>
      <c r="F114" s="229"/>
      <c r="G114" s="229"/>
      <c r="H114" s="229"/>
      <c r="I114" s="229"/>
      <c r="J114" s="229"/>
      <c r="K114" s="229"/>
      <c r="L114" s="229"/>
      <c r="M114" s="229"/>
      <c r="N114" s="229"/>
    </row>
    <row r="115" spans="1:14" ht="12">
      <c r="A115" s="229"/>
      <c r="B115" s="229"/>
      <c r="C115" s="229"/>
      <c r="D115" s="229"/>
      <c r="E115" s="229"/>
      <c r="F115" s="229"/>
      <c r="G115" s="229"/>
      <c r="H115" s="229"/>
      <c r="I115" s="229"/>
      <c r="J115" s="229"/>
      <c r="K115" s="229"/>
      <c r="L115" s="229"/>
      <c r="M115" s="229"/>
      <c r="N115" s="229"/>
    </row>
    <row r="116" spans="1:14" ht="12">
      <c r="A116" s="229"/>
      <c r="B116" s="229"/>
      <c r="C116" s="229"/>
      <c r="D116" s="229"/>
      <c r="E116" s="229"/>
      <c r="F116" s="229"/>
      <c r="G116" s="229"/>
      <c r="H116" s="229"/>
      <c r="I116" s="229"/>
      <c r="J116" s="229"/>
      <c r="K116" s="229"/>
      <c r="L116" s="229"/>
      <c r="M116" s="229"/>
      <c r="N116" s="229"/>
    </row>
    <row r="117" spans="1:14" ht="12">
      <c r="A117" s="229"/>
      <c r="B117" s="229"/>
      <c r="C117" s="229"/>
      <c r="D117" s="229"/>
      <c r="E117" s="229"/>
      <c r="F117" s="229"/>
      <c r="G117" s="229"/>
      <c r="H117" s="229"/>
      <c r="I117" s="229"/>
      <c r="J117" s="229"/>
      <c r="K117" s="229"/>
      <c r="L117" s="229"/>
      <c r="M117" s="229"/>
      <c r="N117" s="229"/>
    </row>
    <row r="118" spans="1:14" ht="12">
      <c r="A118" s="229"/>
      <c r="B118" s="229"/>
      <c r="C118" s="229"/>
      <c r="D118" s="229"/>
      <c r="E118" s="229"/>
      <c r="F118" s="229"/>
      <c r="G118" s="229"/>
      <c r="H118" s="229"/>
      <c r="I118" s="229"/>
      <c r="J118" s="229"/>
      <c r="K118" s="229"/>
      <c r="L118" s="229"/>
      <c r="M118" s="229"/>
      <c r="N118" s="229"/>
    </row>
    <row r="119" spans="1:14" ht="12">
      <c r="A119" s="229"/>
      <c r="B119" s="229"/>
      <c r="C119" s="229"/>
      <c r="D119" s="229"/>
      <c r="E119" s="229"/>
      <c r="F119" s="229"/>
      <c r="G119" s="229"/>
      <c r="H119" s="229"/>
      <c r="I119" s="229"/>
      <c r="J119" s="229"/>
      <c r="K119" s="229"/>
      <c r="L119" s="229"/>
      <c r="M119" s="229"/>
      <c r="N119" s="229"/>
    </row>
    <row r="120" spans="1:14" ht="12">
      <c r="A120" s="229"/>
      <c r="B120" s="229"/>
      <c r="C120" s="229"/>
      <c r="D120" s="229"/>
      <c r="E120" s="229"/>
      <c r="F120" s="229"/>
      <c r="G120" s="229"/>
      <c r="H120" s="229"/>
      <c r="I120" s="229"/>
      <c r="J120" s="229"/>
      <c r="K120" s="229"/>
      <c r="L120" s="229"/>
      <c r="M120" s="229"/>
      <c r="N120" s="229"/>
    </row>
    <row r="121" spans="1:14" ht="12">
      <c r="A121" s="229"/>
      <c r="B121" s="229"/>
      <c r="C121" s="229"/>
      <c r="D121" s="229"/>
      <c r="E121" s="229"/>
      <c r="F121" s="229"/>
      <c r="G121" s="229"/>
      <c r="H121" s="229"/>
      <c r="I121" s="229"/>
      <c r="J121" s="229"/>
      <c r="K121" s="229"/>
      <c r="L121" s="229"/>
      <c r="M121" s="229"/>
      <c r="N121" s="229"/>
    </row>
    <row r="122" spans="1:14" ht="12">
      <c r="A122" s="229"/>
      <c r="B122" s="229"/>
      <c r="C122" s="229"/>
      <c r="D122" s="229"/>
      <c r="E122" s="229"/>
      <c r="F122" s="229"/>
      <c r="G122" s="229"/>
      <c r="H122" s="229"/>
      <c r="I122" s="229"/>
      <c r="J122" s="229"/>
      <c r="K122" s="229"/>
      <c r="L122" s="229"/>
      <c r="M122" s="229"/>
      <c r="N122" s="229"/>
    </row>
  </sheetData>
  <mergeCells count="3">
    <mergeCell ref="B3:B4"/>
    <mergeCell ref="D3:E3"/>
    <mergeCell ref="F3:M3"/>
  </mergeCells>
  <printOptions/>
  <pageMargins left="0.75" right="0.75" top="1" bottom="1" header="0.512" footer="0.512"/>
  <pageSetup orientation="portrait" paperSize="8" r:id="rId1"/>
</worksheet>
</file>

<file path=xl/worksheets/sheet7.xml><?xml version="1.0" encoding="utf-8"?>
<worksheet xmlns="http://schemas.openxmlformats.org/spreadsheetml/2006/main" xmlns:r="http://schemas.openxmlformats.org/officeDocument/2006/relationships">
  <dimension ref="B1:BS74"/>
  <sheetViews>
    <sheetView workbookViewId="0" topLeftCell="A1">
      <selection activeCell="A1" sqref="A1"/>
    </sheetView>
  </sheetViews>
  <sheetFormatPr defaultColWidth="9.00390625" defaultRowHeight="13.5"/>
  <cols>
    <col min="1" max="1" width="2.625" style="230" customWidth="1"/>
    <col min="2" max="2" width="10.625" style="230" customWidth="1"/>
    <col min="3" max="3" width="9.625" style="232" customWidth="1"/>
    <col min="4" max="4" width="12.375" style="233" customWidth="1"/>
    <col min="5" max="5" width="9.625" style="230" customWidth="1"/>
    <col min="6" max="6" width="12.50390625" style="230" customWidth="1"/>
    <col min="7" max="7" width="9.625" style="230" customWidth="1"/>
    <col min="8" max="8" width="11.50390625" style="233" customWidth="1"/>
    <col min="9" max="9" width="9.625" style="230" customWidth="1"/>
    <col min="10" max="10" width="11.25390625" style="230" customWidth="1"/>
    <col min="11" max="15" width="9.625" style="230" customWidth="1"/>
    <col min="16" max="16" width="10.625" style="233" customWidth="1"/>
    <col min="17" max="17" width="9.625" style="230" customWidth="1"/>
    <col min="18" max="18" width="10.625" style="230" customWidth="1"/>
    <col min="19" max="24" width="9.625" style="230" customWidth="1"/>
    <col min="25" max="16384" width="9.00390625" style="230" customWidth="1"/>
  </cols>
  <sheetData>
    <row r="1" ht="14.25">
      <c r="B1" s="231" t="s">
        <v>124</v>
      </c>
    </row>
    <row r="2" spans="23:24" ht="12.75" thickBot="1">
      <c r="W2" s="232"/>
      <c r="X2" s="234" t="s">
        <v>1171</v>
      </c>
    </row>
    <row r="3" spans="2:24" ht="14.25" customHeight="1" thickTop="1">
      <c r="B3" s="1257" t="s">
        <v>1172</v>
      </c>
      <c r="C3" s="1259" t="s">
        <v>1173</v>
      </c>
      <c r="D3" s="1250"/>
      <c r="E3" s="1251" t="s">
        <v>1174</v>
      </c>
      <c r="F3" s="1252"/>
      <c r="G3" s="1241" t="s">
        <v>1175</v>
      </c>
      <c r="H3" s="1242"/>
      <c r="I3" s="1242"/>
      <c r="J3" s="1242"/>
      <c r="K3" s="1242"/>
      <c r="L3" s="1242"/>
      <c r="M3" s="1242"/>
      <c r="N3" s="1243"/>
      <c r="O3" s="1244" t="s">
        <v>1176</v>
      </c>
      <c r="P3" s="1245"/>
      <c r="Q3" s="1245"/>
      <c r="R3" s="1245"/>
      <c r="S3" s="1245"/>
      <c r="T3" s="1245"/>
      <c r="U3" s="1245"/>
      <c r="V3" s="1245"/>
      <c r="W3" s="1245"/>
      <c r="X3" s="1246"/>
    </row>
    <row r="4" spans="2:24" ht="13.5">
      <c r="B4" s="1258"/>
      <c r="C4" s="1247" t="s">
        <v>1177</v>
      </c>
      <c r="D4" s="1238" t="s">
        <v>1178</v>
      </c>
      <c r="E4" s="1235" t="s">
        <v>1179</v>
      </c>
      <c r="F4" s="1237" t="s">
        <v>1180</v>
      </c>
      <c r="G4" s="1228" t="s">
        <v>1181</v>
      </c>
      <c r="H4" s="1229"/>
      <c r="I4" s="1230" t="s">
        <v>1182</v>
      </c>
      <c r="J4" s="1231"/>
      <c r="K4" s="1230" t="s">
        <v>1183</v>
      </c>
      <c r="L4" s="1231"/>
      <c r="M4" s="1230" t="s">
        <v>1184</v>
      </c>
      <c r="N4" s="1231"/>
      <c r="O4" s="1232" t="s">
        <v>1185</v>
      </c>
      <c r="P4" s="1233"/>
      <c r="Q4" s="1230" t="s">
        <v>1186</v>
      </c>
      <c r="R4" s="1213"/>
      <c r="S4" s="1195"/>
      <c r="T4" s="1196"/>
      <c r="U4" s="1223" t="s">
        <v>1187</v>
      </c>
      <c r="V4" s="1224"/>
      <c r="W4" s="1234" t="s">
        <v>1188</v>
      </c>
      <c r="X4" s="1225"/>
    </row>
    <row r="5" spans="2:24" ht="21" customHeight="1">
      <c r="B5" s="1199" t="s">
        <v>1147</v>
      </c>
      <c r="C5" s="1248"/>
      <c r="D5" s="1239"/>
      <c r="E5" s="1236"/>
      <c r="F5" s="1236"/>
      <c r="G5" s="1247" t="s">
        <v>1148</v>
      </c>
      <c r="H5" s="1238" t="s">
        <v>1189</v>
      </c>
      <c r="I5" s="1247" t="s">
        <v>1148</v>
      </c>
      <c r="J5" s="1247" t="s">
        <v>1189</v>
      </c>
      <c r="K5" s="1247" t="s">
        <v>1148</v>
      </c>
      <c r="L5" s="1247" t="s">
        <v>1189</v>
      </c>
      <c r="M5" s="1247" t="s">
        <v>1148</v>
      </c>
      <c r="N5" s="1247" t="s">
        <v>1189</v>
      </c>
      <c r="O5" s="1247" t="s">
        <v>1148</v>
      </c>
      <c r="P5" s="1238" t="s">
        <v>1189</v>
      </c>
      <c r="Q5" s="1222" t="s">
        <v>1148</v>
      </c>
      <c r="R5" s="1222" t="s">
        <v>1189</v>
      </c>
      <c r="S5" s="1197" t="s">
        <v>119</v>
      </c>
      <c r="T5" s="1198"/>
      <c r="U5" s="1211"/>
      <c r="V5" s="1212"/>
      <c r="W5" s="1226"/>
      <c r="X5" s="1227"/>
    </row>
    <row r="6" spans="2:24" ht="14.25" customHeight="1">
      <c r="B6" s="1315"/>
      <c r="C6" s="1249"/>
      <c r="D6" s="1240"/>
      <c r="E6" s="1236"/>
      <c r="F6" s="1236"/>
      <c r="G6" s="1249"/>
      <c r="H6" s="1240"/>
      <c r="I6" s="1249"/>
      <c r="J6" s="1249"/>
      <c r="K6" s="1249"/>
      <c r="L6" s="1249"/>
      <c r="M6" s="1249"/>
      <c r="N6" s="1249"/>
      <c r="O6" s="1249"/>
      <c r="P6" s="1240"/>
      <c r="Q6" s="1249"/>
      <c r="R6" s="1249"/>
      <c r="S6" s="235" t="s">
        <v>1148</v>
      </c>
      <c r="T6" s="235" t="s">
        <v>120</v>
      </c>
      <c r="U6" s="238" t="s">
        <v>1148</v>
      </c>
      <c r="V6" s="237" t="s">
        <v>1170</v>
      </c>
      <c r="W6" s="235" t="s">
        <v>1148</v>
      </c>
      <c r="X6" s="235" t="s">
        <v>120</v>
      </c>
    </row>
    <row r="7" spans="2:31" ht="14.25" customHeight="1">
      <c r="B7" s="239" t="s">
        <v>121</v>
      </c>
      <c r="C7" s="240">
        <v>106353</v>
      </c>
      <c r="D7" s="241">
        <v>12990455</v>
      </c>
      <c r="E7" s="240">
        <v>99094</v>
      </c>
      <c r="F7" s="240">
        <v>10106749</v>
      </c>
      <c r="G7" s="240">
        <v>42430</v>
      </c>
      <c r="H7" s="241">
        <v>1428022</v>
      </c>
      <c r="I7" s="240">
        <v>30286</v>
      </c>
      <c r="J7" s="240">
        <v>939110</v>
      </c>
      <c r="K7" s="240">
        <v>14102</v>
      </c>
      <c r="L7" s="240">
        <v>436238</v>
      </c>
      <c r="M7" s="240">
        <v>2154</v>
      </c>
      <c r="N7" s="240">
        <v>52674</v>
      </c>
      <c r="O7" s="240">
        <v>94730</v>
      </c>
      <c r="P7" s="241">
        <v>1455684</v>
      </c>
      <c r="Q7" s="240">
        <v>93389</v>
      </c>
      <c r="R7" s="240">
        <v>1182910</v>
      </c>
      <c r="S7" s="242">
        <v>4660</v>
      </c>
      <c r="T7" s="242">
        <v>76588</v>
      </c>
      <c r="U7" s="240">
        <v>2231</v>
      </c>
      <c r="V7" s="240">
        <v>99979</v>
      </c>
      <c r="W7" s="240">
        <v>12302</v>
      </c>
      <c r="X7" s="240">
        <v>172795</v>
      </c>
      <c r="Y7" s="243"/>
      <c r="Z7" s="243"/>
      <c r="AA7" s="243"/>
      <c r="AB7" s="243"/>
      <c r="AC7" s="243"/>
      <c r="AD7" s="243"/>
      <c r="AE7" s="243"/>
    </row>
    <row r="8" spans="2:31" ht="14.25" customHeight="1">
      <c r="B8" s="244">
        <v>51</v>
      </c>
      <c r="C8" s="245">
        <v>105432</v>
      </c>
      <c r="D8" s="246">
        <v>12968977</v>
      </c>
      <c r="E8" s="245">
        <v>98397</v>
      </c>
      <c r="F8" s="245">
        <v>10136500</v>
      </c>
      <c r="G8" s="245">
        <v>41027</v>
      </c>
      <c r="H8" s="246">
        <v>1396689</v>
      </c>
      <c r="I8" s="245">
        <v>29491</v>
      </c>
      <c r="J8" s="245">
        <v>937203</v>
      </c>
      <c r="K8" s="245">
        <v>12873</v>
      </c>
      <c r="L8" s="245">
        <v>404128</v>
      </c>
      <c r="M8" s="245">
        <v>2305</v>
      </c>
      <c r="N8" s="245">
        <v>55358</v>
      </c>
      <c r="O8" s="246">
        <v>93606</v>
      </c>
      <c r="P8" s="246">
        <v>1435788</v>
      </c>
      <c r="Q8" s="245">
        <v>92144</v>
      </c>
      <c r="R8" s="245">
        <v>1145937</v>
      </c>
      <c r="S8" s="247" t="s">
        <v>122</v>
      </c>
      <c r="T8" s="247" t="s">
        <v>122</v>
      </c>
      <c r="U8" s="245">
        <v>2680</v>
      </c>
      <c r="V8" s="245">
        <v>112905</v>
      </c>
      <c r="W8" s="245">
        <v>12273</v>
      </c>
      <c r="X8" s="245">
        <v>176946</v>
      </c>
      <c r="Y8" s="243"/>
      <c r="Z8" s="243"/>
      <c r="AA8" s="243"/>
      <c r="AB8" s="243"/>
      <c r="AC8" s="243"/>
      <c r="AD8" s="243"/>
      <c r="AE8" s="243"/>
    </row>
    <row r="9" spans="2:31" ht="14.25" customHeight="1">
      <c r="B9" s="244">
        <v>52</v>
      </c>
      <c r="C9" s="245">
        <v>104441</v>
      </c>
      <c r="D9" s="246">
        <v>12971668</v>
      </c>
      <c r="E9" s="245">
        <v>97505</v>
      </c>
      <c r="F9" s="245">
        <v>10168341</v>
      </c>
      <c r="G9" s="245">
        <v>40450</v>
      </c>
      <c r="H9" s="246">
        <v>1396782</v>
      </c>
      <c r="I9" s="245">
        <v>30108</v>
      </c>
      <c r="J9" s="245">
        <v>975213</v>
      </c>
      <c r="K9" s="245">
        <v>11634</v>
      </c>
      <c r="L9" s="245">
        <v>371619</v>
      </c>
      <c r="M9" s="245">
        <v>1968</v>
      </c>
      <c r="N9" s="245">
        <v>49950</v>
      </c>
      <c r="O9" s="246">
        <v>92455</v>
      </c>
      <c r="P9" s="246">
        <v>1406545</v>
      </c>
      <c r="Q9" s="245">
        <v>91128</v>
      </c>
      <c r="R9" s="245">
        <v>1126188</v>
      </c>
      <c r="S9" s="247" t="s">
        <v>122</v>
      </c>
      <c r="T9" s="247" t="s">
        <v>122</v>
      </c>
      <c r="U9" s="245">
        <v>2557</v>
      </c>
      <c r="V9" s="245">
        <v>114596</v>
      </c>
      <c r="W9" s="245">
        <v>11831</v>
      </c>
      <c r="X9" s="245">
        <v>165761</v>
      </c>
      <c r="Y9" s="243"/>
      <c r="Z9" s="243"/>
      <c r="AA9" s="243"/>
      <c r="AB9" s="243"/>
      <c r="AC9" s="243"/>
      <c r="AD9" s="243"/>
      <c r="AE9" s="243"/>
    </row>
    <row r="10" spans="2:31" ht="14.25" customHeight="1">
      <c r="B10" s="248">
        <v>53</v>
      </c>
      <c r="C10" s="249">
        <v>103376</v>
      </c>
      <c r="D10" s="246">
        <v>13013882</v>
      </c>
      <c r="E10" s="249">
        <v>96451</v>
      </c>
      <c r="F10" s="249">
        <v>10235985</v>
      </c>
      <c r="G10" s="249">
        <v>39374</v>
      </c>
      <c r="H10" s="246">
        <v>1374966</v>
      </c>
      <c r="I10" s="249">
        <v>29938</v>
      </c>
      <c r="J10" s="249">
        <v>982777</v>
      </c>
      <c r="K10" s="249">
        <v>10442</v>
      </c>
      <c r="L10" s="249">
        <v>342898</v>
      </c>
      <c r="M10" s="249">
        <v>1874</v>
      </c>
      <c r="N10" s="249">
        <v>49291</v>
      </c>
      <c r="O10" s="246">
        <v>91634</v>
      </c>
      <c r="P10" s="246">
        <v>1402931</v>
      </c>
      <c r="Q10" s="249">
        <v>90226</v>
      </c>
      <c r="R10" s="249">
        <v>1121824</v>
      </c>
      <c r="S10" s="247" t="s">
        <v>122</v>
      </c>
      <c r="T10" s="247" t="s">
        <v>122</v>
      </c>
      <c r="U10" s="249">
        <v>2695</v>
      </c>
      <c r="V10" s="249">
        <v>121161</v>
      </c>
      <c r="W10" s="249">
        <v>11845</v>
      </c>
      <c r="X10" s="249">
        <v>159946</v>
      </c>
      <c r="Y10" s="243"/>
      <c r="Z10" s="243"/>
      <c r="AA10" s="243"/>
      <c r="AB10" s="243"/>
      <c r="AC10" s="243"/>
      <c r="AD10" s="243"/>
      <c r="AE10" s="243"/>
    </row>
    <row r="11" spans="2:24" ht="12.75" customHeight="1">
      <c r="B11" s="250">
        <v>54</v>
      </c>
      <c r="C11" s="249">
        <v>102355</v>
      </c>
      <c r="D11" s="246">
        <v>13006747</v>
      </c>
      <c r="E11" s="249">
        <v>95399</v>
      </c>
      <c r="F11" s="249">
        <v>10254786</v>
      </c>
      <c r="G11" s="249">
        <v>38432</v>
      </c>
      <c r="H11" s="246">
        <v>1355409</v>
      </c>
      <c r="I11" s="249">
        <v>29782</v>
      </c>
      <c r="J11" s="249">
        <v>991764</v>
      </c>
      <c r="K11" s="249">
        <v>9427</v>
      </c>
      <c r="L11" s="249">
        <v>318862</v>
      </c>
      <c r="M11" s="249">
        <v>1724</v>
      </c>
      <c r="N11" s="249">
        <v>44783</v>
      </c>
      <c r="O11" s="246">
        <v>90571</v>
      </c>
      <c r="P11" s="246">
        <v>1396552</v>
      </c>
      <c r="Q11" s="249">
        <v>89061</v>
      </c>
      <c r="R11" s="249">
        <v>1098006</v>
      </c>
      <c r="S11" s="247" t="s">
        <v>122</v>
      </c>
      <c r="T11" s="247" t="s">
        <v>122</v>
      </c>
      <c r="U11" s="249">
        <v>2766</v>
      </c>
      <c r="V11" s="249">
        <v>134266</v>
      </c>
      <c r="W11" s="249">
        <v>12543</v>
      </c>
      <c r="X11" s="249">
        <v>164280</v>
      </c>
    </row>
    <row r="12" spans="2:24" s="251" customFormat="1" ht="8.25" customHeight="1">
      <c r="B12" s="236"/>
      <c r="C12" s="252"/>
      <c r="D12" s="253"/>
      <c r="E12" s="254"/>
      <c r="F12" s="254"/>
      <c r="G12" s="254"/>
      <c r="H12" s="253"/>
      <c r="I12" s="254"/>
      <c r="J12" s="254"/>
      <c r="K12" s="254"/>
      <c r="L12" s="254"/>
      <c r="M12" s="254"/>
      <c r="N12" s="254"/>
      <c r="O12" s="254"/>
      <c r="P12" s="253"/>
      <c r="Q12" s="254"/>
      <c r="R12" s="254"/>
      <c r="S12" s="254"/>
      <c r="T12" s="254"/>
      <c r="U12" s="254"/>
      <c r="V12" s="254"/>
      <c r="W12" s="254"/>
      <c r="X12" s="254"/>
    </row>
    <row r="13" spans="2:71" s="255" customFormat="1" ht="15" customHeight="1">
      <c r="B13" s="256">
        <v>55</v>
      </c>
      <c r="C13" s="257">
        <f aca="true" t="shared" si="0" ref="C13:X13">SUM(C15:C16)</f>
        <v>100597</v>
      </c>
      <c r="D13" s="257">
        <f t="shared" si="0"/>
        <v>12984532</v>
      </c>
      <c r="E13" s="257">
        <f t="shared" si="0"/>
        <v>93551</v>
      </c>
      <c r="F13" s="257">
        <f t="shared" si="0"/>
        <v>10248372</v>
      </c>
      <c r="G13" s="257">
        <f t="shared" si="0"/>
        <v>37414</v>
      </c>
      <c r="H13" s="257">
        <f t="shared" si="0"/>
        <v>1351038</v>
      </c>
      <c r="I13" s="257">
        <f t="shared" si="0"/>
        <v>29661</v>
      </c>
      <c r="J13" s="257">
        <f t="shared" si="0"/>
        <v>1008822</v>
      </c>
      <c r="K13" s="257">
        <f t="shared" si="0"/>
        <v>8229</v>
      </c>
      <c r="L13" s="257">
        <f t="shared" si="0"/>
        <v>298033</v>
      </c>
      <c r="M13" s="257">
        <f t="shared" si="0"/>
        <v>1717</v>
      </c>
      <c r="N13" s="257">
        <f t="shared" si="0"/>
        <v>44183</v>
      </c>
      <c r="O13" s="257">
        <f t="shared" si="0"/>
        <v>89074</v>
      </c>
      <c r="P13" s="257">
        <f t="shared" si="0"/>
        <v>1385122</v>
      </c>
      <c r="Q13" s="257">
        <f t="shared" si="0"/>
        <v>87905</v>
      </c>
      <c r="R13" s="257">
        <f t="shared" si="0"/>
        <v>1116713</v>
      </c>
      <c r="S13" s="257">
        <f t="shared" si="0"/>
        <v>2079</v>
      </c>
      <c r="T13" s="257">
        <f t="shared" si="0"/>
        <v>57583</v>
      </c>
      <c r="U13" s="257">
        <f t="shared" si="0"/>
        <v>2326</v>
      </c>
      <c r="V13" s="257">
        <f t="shared" si="0"/>
        <v>130515</v>
      </c>
      <c r="W13" s="257">
        <f t="shared" si="0"/>
        <v>10099</v>
      </c>
      <c r="X13" s="257">
        <f t="shared" si="0"/>
        <v>137894</v>
      </c>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row>
    <row r="14" spans="2:71" s="259" customFormat="1" ht="8.25" customHeight="1">
      <c r="B14" s="260"/>
      <c r="C14" s="261"/>
      <c r="D14" s="261"/>
      <c r="E14" s="261"/>
      <c r="F14" s="261"/>
      <c r="G14" s="261"/>
      <c r="H14" s="261"/>
      <c r="I14" s="261"/>
      <c r="J14" s="261"/>
      <c r="K14" s="261"/>
      <c r="L14" s="261"/>
      <c r="M14" s="261"/>
      <c r="N14" s="261"/>
      <c r="O14" s="261"/>
      <c r="P14" s="261"/>
      <c r="Q14" s="261"/>
      <c r="R14" s="261"/>
      <c r="S14" s="261"/>
      <c r="T14" s="261"/>
      <c r="U14" s="261"/>
      <c r="V14" s="261"/>
      <c r="W14" s="261"/>
      <c r="X14" s="261"/>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row>
    <row r="15" spans="2:71" s="263" customFormat="1" ht="15" customHeight="1">
      <c r="B15" s="264" t="s">
        <v>85</v>
      </c>
      <c r="C15" s="257">
        <f aca="true" t="shared" si="1" ref="C15:X15">SUM(C23:C37)</f>
        <v>52542</v>
      </c>
      <c r="D15" s="257">
        <f t="shared" si="1"/>
        <v>6495651</v>
      </c>
      <c r="E15" s="257">
        <f t="shared" si="1"/>
        <v>47972</v>
      </c>
      <c r="F15" s="257">
        <f t="shared" si="1"/>
        <v>4824770</v>
      </c>
      <c r="G15" s="257">
        <f t="shared" si="1"/>
        <v>23716</v>
      </c>
      <c r="H15" s="257">
        <f t="shared" si="1"/>
        <v>884022</v>
      </c>
      <c r="I15" s="257">
        <f t="shared" si="1"/>
        <v>18884</v>
      </c>
      <c r="J15" s="257">
        <f t="shared" si="1"/>
        <v>671572</v>
      </c>
      <c r="K15" s="257">
        <f t="shared" si="1"/>
        <v>5288</v>
      </c>
      <c r="L15" s="257">
        <f t="shared" si="1"/>
        <v>185505</v>
      </c>
      <c r="M15" s="257">
        <f t="shared" si="1"/>
        <v>1091</v>
      </c>
      <c r="N15" s="257">
        <f t="shared" si="1"/>
        <v>26945</v>
      </c>
      <c r="O15" s="257">
        <f t="shared" si="1"/>
        <v>45839</v>
      </c>
      <c r="P15" s="257">
        <f t="shared" si="1"/>
        <v>786859</v>
      </c>
      <c r="Q15" s="257">
        <f t="shared" si="1"/>
        <v>45258</v>
      </c>
      <c r="R15" s="257">
        <f t="shared" si="1"/>
        <v>666138</v>
      </c>
      <c r="S15" s="257">
        <f t="shared" si="1"/>
        <v>835</v>
      </c>
      <c r="T15" s="257">
        <f t="shared" si="1"/>
        <v>27386</v>
      </c>
      <c r="U15" s="257">
        <f t="shared" si="1"/>
        <v>872</v>
      </c>
      <c r="V15" s="257">
        <f t="shared" si="1"/>
        <v>42134</v>
      </c>
      <c r="W15" s="257">
        <f t="shared" si="1"/>
        <v>5370</v>
      </c>
      <c r="X15" s="257">
        <f t="shared" si="1"/>
        <v>78587</v>
      </c>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row>
    <row r="16" spans="2:71" s="263" customFormat="1" ht="15" customHeight="1">
      <c r="B16" s="266" t="s">
        <v>123</v>
      </c>
      <c r="C16" s="257">
        <f aca="true" t="shared" si="2" ref="C16:J16">SUM(C39:C72)</f>
        <v>48055</v>
      </c>
      <c r="D16" s="257">
        <f t="shared" si="2"/>
        <v>6488881</v>
      </c>
      <c r="E16" s="257">
        <f t="shared" si="2"/>
        <v>45579</v>
      </c>
      <c r="F16" s="257">
        <f t="shared" si="2"/>
        <v>5423602</v>
      </c>
      <c r="G16" s="257">
        <f t="shared" si="2"/>
        <v>13698</v>
      </c>
      <c r="H16" s="257">
        <f t="shared" si="2"/>
        <v>467016</v>
      </c>
      <c r="I16" s="257">
        <f t="shared" si="2"/>
        <v>10777</v>
      </c>
      <c r="J16" s="257">
        <f t="shared" si="2"/>
        <v>337250</v>
      </c>
      <c r="K16" s="257">
        <v>2941</v>
      </c>
      <c r="L16" s="257">
        <f aca="true" t="shared" si="3" ref="L16:X16">SUM(L39:L72)</f>
        <v>112528</v>
      </c>
      <c r="M16" s="257">
        <f t="shared" si="3"/>
        <v>626</v>
      </c>
      <c r="N16" s="257">
        <f t="shared" si="3"/>
        <v>17238</v>
      </c>
      <c r="O16" s="257">
        <f t="shared" si="3"/>
        <v>43235</v>
      </c>
      <c r="P16" s="257">
        <f t="shared" si="3"/>
        <v>598263</v>
      </c>
      <c r="Q16" s="257">
        <f t="shared" si="3"/>
        <v>42647</v>
      </c>
      <c r="R16" s="257">
        <f t="shared" si="3"/>
        <v>450575</v>
      </c>
      <c r="S16" s="257">
        <f t="shared" si="3"/>
        <v>1244</v>
      </c>
      <c r="T16" s="257">
        <f t="shared" si="3"/>
        <v>30197</v>
      </c>
      <c r="U16" s="257">
        <f t="shared" si="3"/>
        <v>1454</v>
      </c>
      <c r="V16" s="257">
        <f t="shared" si="3"/>
        <v>88381</v>
      </c>
      <c r="W16" s="257">
        <f t="shared" si="3"/>
        <v>4729</v>
      </c>
      <c r="X16" s="257">
        <f t="shared" si="3"/>
        <v>59307</v>
      </c>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row>
    <row r="17" spans="2:71" s="259" customFormat="1" ht="8.25" customHeight="1">
      <c r="B17" s="260"/>
      <c r="C17" s="261"/>
      <c r="D17" s="261"/>
      <c r="E17" s="261"/>
      <c r="F17" s="261"/>
      <c r="G17" s="261"/>
      <c r="H17" s="261"/>
      <c r="I17" s="261"/>
      <c r="J17" s="261"/>
      <c r="K17" s="261"/>
      <c r="L17" s="261"/>
      <c r="M17" s="261"/>
      <c r="N17" s="261"/>
      <c r="O17" s="261"/>
      <c r="P17" s="261"/>
      <c r="Q17" s="261"/>
      <c r="R17" s="261"/>
      <c r="S17" s="261"/>
      <c r="T17" s="261"/>
      <c r="U17" s="261"/>
      <c r="V17" s="261"/>
      <c r="W17" s="261"/>
      <c r="X17" s="261"/>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row>
    <row r="18" spans="2:71" s="267" customFormat="1" ht="15" customHeight="1">
      <c r="B18" s="268" t="s">
        <v>11</v>
      </c>
      <c r="C18" s="257">
        <f aca="true" t="shared" si="4" ref="C18:X18">+C23+C29+C30+C31+C34+C35+C36+C39+C40+C41+C42+C43+C44+C45</f>
        <v>42250</v>
      </c>
      <c r="D18" s="257">
        <f t="shared" si="4"/>
        <v>4174105</v>
      </c>
      <c r="E18" s="257">
        <f t="shared" si="4"/>
        <v>38627</v>
      </c>
      <c r="F18" s="257">
        <f t="shared" si="4"/>
        <v>2626612</v>
      </c>
      <c r="G18" s="257">
        <f t="shared" si="4"/>
        <v>24563</v>
      </c>
      <c r="H18" s="257">
        <f t="shared" si="4"/>
        <v>936203</v>
      </c>
      <c r="I18" s="257">
        <f t="shared" si="4"/>
        <v>19628</v>
      </c>
      <c r="J18" s="257">
        <f t="shared" si="4"/>
        <v>709633</v>
      </c>
      <c r="K18" s="257">
        <f t="shared" si="4"/>
        <v>5680</v>
      </c>
      <c r="L18" s="257">
        <f t="shared" si="4"/>
        <v>200308</v>
      </c>
      <c r="M18" s="257">
        <f t="shared" si="4"/>
        <v>1021</v>
      </c>
      <c r="N18" s="257">
        <f t="shared" si="4"/>
        <v>26262</v>
      </c>
      <c r="O18" s="257">
        <f t="shared" si="4"/>
        <v>35968</v>
      </c>
      <c r="P18" s="257">
        <f t="shared" si="4"/>
        <v>611290</v>
      </c>
      <c r="Q18" s="257">
        <f t="shared" si="4"/>
        <v>35354</v>
      </c>
      <c r="R18" s="257">
        <f t="shared" si="4"/>
        <v>502220</v>
      </c>
      <c r="S18" s="257">
        <f t="shared" si="4"/>
        <v>925</v>
      </c>
      <c r="T18" s="257">
        <f t="shared" si="4"/>
        <v>31331</v>
      </c>
      <c r="U18" s="257">
        <f t="shared" si="4"/>
        <v>785</v>
      </c>
      <c r="V18" s="257">
        <f t="shared" si="4"/>
        <v>40507</v>
      </c>
      <c r="W18" s="257">
        <f t="shared" si="4"/>
        <v>4812</v>
      </c>
      <c r="X18" s="257">
        <f t="shared" si="4"/>
        <v>68563</v>
      </c>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row>
    <row r="19" spans="2:71" s="267" customFormat="1" ht="15" customHeight="1">
      <c r="B19" s="268" t="s">
        <v>13</v>
      </c>
      <c r="C19" s="257">
        <f aca="true" t="shared" si="5" ref="C19:X19">+C28+C47+C48+C49+C50+C51+C52+C53</f>
        <v>10994</v>
      </c>
      <c r="D19" s="257">
        <f t="shared" si="5"/>
        <v>1670063</v>
      </c>
      <c r="E19" s="257">
        <f t="shared" si="5"/>
        <v>10560</v>
      </c>
      <c r="F19" s="257">
        <f t="shared" si="5"/>
        <v>1509348</v>
      </c>
      <c r="G19" s="257">
        <f t="shared" si="5"/>
        <v>548</v>
      </c>
      <c r="H19" s="257">
        <f t="shared" si="5"/>
        <v>25613</v>
      </c>
      <c r="I19" s="257">
        <f t="shared" si="5"/>
        <v>162</v>
      </c>
      <c r="J19" s="257">
        <f t="shared" si="5"/>
        <v>3724</v>
      </c>
      <c r="K19" s="257">
        <f t="shared" si="5"/>
        <v>341</v>
      </c>
      <c r="L19" s="257">
        <f t="shared" si="5"/>
        <v>20321</v>
      </c>
      <c r="M19" s="257">
        <f t="shared" si="5"/>
        <v>49</v>
      </c>
      <c r="N19" s="257">
        <f t="shared" si="5"/>
        <v>1568</v>
      </c>
      <c r="O19" s="257">
        <f t="shared" si="5"/>
        <v>10220</v>
      </c>
      <c r="P19" s="257">
        <f t="shared" si="5"/>
        <v>135102</v>
      </c>
      <c r="Q19" s="257">
        <f t="shared" si="5"/>
        <v>10156</v>
      </c>
      <c r="R19" s="257">
        <f t="shared" si="5"/>
        <v>108995</v>
      </c>
      <c r="S19" s="257">
        <f t="shared" si="5"/>
        <v>235</v>
      </c>
      <c r="T19" s="257">
        <f t="shared" si="5"/>
        <v>4233</v>
      </c>
      <c r="U19" s="257">
        <f t="shared" si="5"/>
        <v>352</v>
      </c>
      <c r="V19" s="257">
        <f t="shared" si="5"/>
        <v>16753</v>
      </c>
      <c r="W19" s="257">
        <f t="shared" si="5"/>
        <v>648</v>
      </c>
      <c r="X19" s="257">
        <f t="shared" si="5"/>
        <v>9354</v>
      </c>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row>
    <row r="20" spans="2:71" s="267" customFormat="1" ht="15" customHeight="1">
      <c r="B20" s="268" t="s">
        <v>15</v>
      </c>
      <c r="C20" s="257">
        <f aca="true" t="shared" si="6" ref="C20:X20">+C24+C33+C37+C55+C56+C57+C58+C59</f>
        <v>22048</v>
      </c>
      <c r="D20" s="257">
        <f t="shared" si="6"/>
        <v>2782645</v>
      </c>
      <c r="E20" s="257">
        <f t="shared" si="6"/>
        <v>20582</v>
      </c>
      <c r="F20" s="257">
        <f t="shared" si="6"/>
        <v>2213905</v>
      </c>
      <c r="G20" s="257">
        <f t="shared" si="6"/>
        <v>6897</v>
      </c>
      <c r="H20" s="257">
        <f t="shared" si="6"/>
        <v>267917</v>
      </c>
      <c r="I20" s="257">
        <f t="shared" si="6"/>
        <v>4713</v>
      </c>
      <c r="J20" s="257">
        <f t="shared" si="6"/>
        <v>184331</v>
      </c>
      <c r="K20" s="257">
        <f t="shared" si="6"/>
        <v>2054</v>
      </c>
      <c r="L20" s="257">
        <f t="shared" si="6"/>
        <v>68457</v>
      </c>
      <c r="M20" s="257">
        <f t="shared" si="6"/>
        <v>456</v>
      </c>
      <c r="N20" s="257">
        <f t="shared" si="6"/>
        <v>15129</v>
      </c>
      <c r="O20" s="257">
        <f t="shared" si="6"/>
        <v>20412</v>
      </c>
      <c r="P20" s="257">
        <f t="shared" si="6"/>
        <v>300823</v>
      </c>
      <c r="Q20" s="257">
        <f t="shared" si="6"/>
        <v>20264</v>
      </c>
      <c r="R20" s="257">
        <f t="shared" si="6"/>
        <v>229617</v>
      </c>
      <c r="S20" s="257">
        <f t="shared" si="6"/>
        <v>778</v>
      </c>
      <c r="T20" s="257">
        <f t="shared" si="6"/>
        <v>18464</v>
      </c>
      <c r="U20" s="257">
        <f t="shared" si="6"/>
        <v>887</v>
      </c>
      <c r="V20" s="257">
        <f t="shared" si="6"/>
        <v>43357</v>
      </c>
      <c r="W20" s="257">
        <f t="shared" si="6"/>
        <v>2221</v>
      </c>
      <c r="X20" s="257">
        <f t="shared" si="6"/>
        <v>27849</v>
      </c>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row>
    <row r="21" spans="2:71" s="267" customFormat="1" ht="15" customHeight="1">
      <c r="B21" s="268" t="s">
        <v>17</v>
      </c>
      <c r="C21" s="257">
        <f aca="true" t="shared" si="7" ref="C21:J21">+C25+C26+C61+C62+C63+C64+C65+C66+C67+C68+C69+C70+C71+C72</f>
        <v>25305</v>
      </c>
      <c r="D21" s="257">
        <f t="shared" si="7"/>
        <v>4357719</v>
      </c>
      <c r="E21" s="257">
        <f t="shared" si="7"/>
        <v>23782</v>
      </c>
      <c r="F21" s="257">
        <f t="shared" si="7"/>
        <v>3898507</v>
      </c>
      <c r="G21" s="257">
        <f t="shared" si="7"/>
        <v>5406</v>
      </c>
      <c r="H21" s="257">
        <f t="shared" si="7"/>
        <v>121305</v>
      </c>
      <c r="I21" s="257">
        <f t="shared" si="7"/>
        <v>5158</v>
      </c>
      <c r="J21" s="257">
        <f t="shared" si="7"/>
        <v>111134</v>
      </c>
      <c r="K21" s="257">
        <v>154</v>
      </c>
      <c r="L21" s="257">
        <f aca="true" t="shared" si="8" ref="L21:X21">+L25+L26+L61+L62+L63+L64+L65+L66+L67+L68+L69+L70+L71+L72</f>
        <v>8947</v>
      </c>
      <c r="M21" s="257">
        <f t="shared" si="8"/>
        <v>191</v>
      </c>
      <c r="N21" s="257">
        <f t="shared" si="8"/>
        <v>1224</v>
      </c>
      <c r="O21" s="257">
        <f t="shared" si="8"/>
        <v>22474</v>
      </c>
      <c r="P21" s="257">
        <f t="shared" si="8"/>
        <v>337907</v>
      </c>
      <c r="Q21" s="257">
        <f t="shared" si="8"/>
        <v>22131</v>
      </c>
      <c r="R21" s="257">
        <f t="shared" si="8"/>
        <v>275881</v>
      </c>
      <c r="S21" s="257">
        <f t="shared" si="8"/>
        <v>141</v>
      </c>
      <c r="T21" s="257">
        <f t="shared" si="8"/>
        <v>3555</v>
      </c>
      <c r="U21" s="257">
        <f t="shared" si="8"/>
        <v>302</v>
      </c>
      <c r="V21" s="257">
        <f t="shared" si="8"/>
        <v>29898</v>
      </c>
      <c r="W21" s="257">
        <f t="shared" si="8"/>
        <v>2418</v>
      </c>
      <c r="X21" s="257">
        <f t="shared" si="8"/>
        <v>32128</v>
      </c>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row>
    <row r="22" spans="2:71" ht="8.25" customHeight="1">
      <c r="B22" s="236"/>
      <c r="C22" s="270"/>
      <c r="D22" s="246"/>
      <c r="E22" s="271"/>
      <c r="F22" s="271"/>
      <c r="G22" s="271"/>
      <c r="H22" s="272"/>
      <c r="I22" s="271"/>
      <c r="J22" s="271"/>
      <c r="K22" s="272"/>
      <c r="L22" s="272"/>
      <c r="M22" s="272"/>
      <c r="N22" s="271"/>
      <c r="O22" s="271"/>
      <c r="P22" s="272"/>
      <c r="Q22" s="271"/>
      <c r="R22" s="271"/>
      <c r="S22" s="271"/>
      <c r="T22" s="271"/>
      <c r="U22" s="271"/>
      <c r="V22" s="271"/>
      <c r="W22" s="271"/>
      <c r="X22" s="271"/>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row>
    <row r="23" spans="2:71" ht="12">
      <c r="B23" s="236" t="s">
        <v>20</v>
      </c>
      <c r="C23" s="271">
        <v>8507</v>
      </c>
      <c r="D23" s="246">
        <v>737040</v>
      </c>
      <c r="E23" s="274">
        <v>7805</v>
      </c>
      <c r="F23" s="274">
        <v>508702</v>
      </c>
      <c r="G23" s="274">
        <v>3960</v>
      </c>
      <c r="H23" s="246">
        <v>113914</v>
      </c>
      <c r="I23" s="274">
        <v>3235</v>
      </c>
      <c r="J23" s="275">
        <v>91030</v>
      </c>
      <c r="K23" s="275">
        <v>753</v>
      </c>
      <c r="L23" s="275">
        <v>17800</v>
      </c>
      <c r="M23" s="275">
        <v>227</v>
      </c>
      <c r="N23" s="274">
        <v>5084</v>
      </c>
      <c r="O23" s="274">
        <v>7602</v>
      </c>
      <c r="P23" s="246">
        <v>114424</v>
      </c>
      <c r="Q23" s="274">
        <v>7467</v>
      </c>
      <c r="R23" s="274">
        <v>93349</v>
      </c>
      <c r="S23" s="274">
        <v>109</v>
      </c>
      <c r="T23" s="274">
        <v>4203</v>
      </c>
      <c r="U23" s="274">
        <v>117</v>
      </c>
      <c r="V23" s="274">
        <v>5602</v>
      </c>
      <c r="W23" s="274">
        <v>1140</v>
      </c>
      <c r="X23" s="274">
        <v>15473</v>
      </c>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row>
    <row r="24" spans="2:24" ht="12">
      <c r="B24" s="236" t="s">
        <v>21</v>
      </c>
      <c r="C24" s="271">
        <v>4035</v>
      </c>
      <c r="D24" s="246">
        <v>518362</v>
      </c>
      <c r="E24" s="274">
        <v>3563</v>
      </c>
      <c r="F24" s="274">
        <v>437643</v>
      </c>
      <c r="G24" s="274">
        <v>481</v>
      </c>
      <c r="H24" s="246">
        <v>14848</v>
      </c>
      <c r="I24" s="274">
        <v>401</v>
      </c>
      <c r="J24" s="274">
        <v>12206</v>
      </c>
      <c r="K24" s="275">
        <v>44</v>
      </c>
      <c r="L24" s="275">
        <v>1078</v>
      </c>
      <c r="M24" s="275">
        <v>42</v>
      </c>
      <c r="N24" s="274">
        <v>1564</v>
      </c>
      <c r="O24" s="274">
        <v>3868</v>
      </c>
      <c r="P24" s="246">
        <v>65871</v>
      </c>
      <c r="Q24" s="274">
        <v>3851</v>
      </c>
      <c r="R24" s="274">
        <v>55200</v>
      </c>
      <c r="S24" s="274">
        <v>51</v>
      </c>
      <c r="T24" s="274">
        <v>1131</v>
      </c>
      <c r="U24" s="274">
        <v>53</v>
      </c>
      <c r="V24" s="274">
        <v>1499</v>
      </c>
      <c r="W24" s="274">
        <v>622</v>
      </c>
      <c r="X24" s="274">
        <v>9172</v>
      </c>
    </row>
    <row r="25" spans="2:24" ht="12">
      <c r="B25" s="236" t="s">
        <v>23</v>
      </c>
      <c r="C25" s="271">
        <v>3648</v>
      </c>
      <c r="D25" s="246">
        <v>702725</v>
      </c>
      <c r="E25" s="274">
        <v>3456</v>
      </c>
      <c r="F25" s="274">
        <v>643783</v>
      </c>
      <c r="G25" s="274">
        <v>775</v>
      </c>
      <c r="H25" s="246">
        <v>11819</v>
      </c>
      <c r="I25" s="274">
        <v>711</v>
      </c>
      <c r="J25" s="274">
        <v>10589</v>
      </c>
      <c r="K25" s="276">
        <v>7</v>
      </c>
      <c r="L25" s="276">
        <v>293</v>
      </c>
      <c r="M25" s="275">
        <v>165</v>
      </c>
      <c r="N25" s="274">
        <v>937</v>
      </c>
      <c r="O25" s="274">
        <v>3429</v>
      </c>
      <c r="P25" s="246">
        <v>47123</v>
      </c>
      <c r="Q25" s="274">
        <v>3381</v>
      </c>
      <c r="R25" s="274">
        <v>44184</v>
      </c>
      <c r="S25" s="274">
        <v>4</v>
      </c>
      <c r="T25" s="274">
        <v>55</v>
      </c>
      <c r="U25" s="274">
        <v>6</v>
      </c>
      <c r="V25" s="276">
        <v>75</v>
      </c>
      <c r="W25" s="274">
        <v>268</v>
      </c>
      <c r="X25" s="274">
        <v>2864</v>
      </c>
    </row>
    <row r="26" spans="2:24" ht="12">
      <c r="B26" s="236" t="s">
        <v>25</v>
      </c>
      <c r="C26" s="271">
        <v>4953</v>
      </c>
      <c r="D26" s="246">
        <v>887770</v>
      </c>
      <c r="E26" s="274">
        <v>4484</v>
      </c>
      <c r="F26" s="274">
        <v>761295</v>
      </c>
      <c r="G26" s="274">
        <v>824</v>
      </c>
      <c r="H26" s="246">
        <v>24440</v>
      </c>
      <c r="I26" s="274">
        <v>820</v>
      </c>
      <c r="J26" s="274">
        <v>24333</v>
      </c>
      <c r="K26" s="276">
        <v>2</v>
      </c>
      <c r="L26" s="276">
        <v>25</v>
      </c>
      <c r="M26" s="275">
        <v>3</v>
      </c>
      <c r="N26" s="274">
        <v>82</v>
      </c>
      <c r="O26" s="274">
        <v>4250</v>
      </c>
      <c r="P26" s="246">
        <v>102035</v>
      </c>
      <c r="Q26" s="274">
        <v>4196</v>
      </c>
      <c r="R26" s="274">
        <v>92315</v>
      </c>
      <c r="S26" s="274">
        <v>15</v>
      </c>
      <c r="T26" s="274">
        <v>313</v>
      </c>
      <c r="U26" s="274">
        <v>17</v>
      </c>
      <c r="V26" s="274">
        <v>910</v>
      </c>
      <c r="W26" s="274">
        <v>439</v>
      </c>
      <c r="X26" s="274">
        <v>8810</v>
      </c>
    </row>
    <row r="27" spans="2:24" ht="12">
      <c r="B27" s="236"/>
      <c r="C27" s="271"/>
      <c r="D27" s="275"/>
      <c r="E27" s="274"/>
      <c r="F27" s="274"/>
      <c r="G27" s="274"/>
      <c r="H27" s="275"/>
      <c r="I27" s="274"/>
      <c r="J27" s="274"/>
      <c r="K27" s="276"/>
      <c r="L27" s="275"/>
      <c r="M27" s="275"/>
      <c r="N27" s="274"/>
      <c r="O27" s="274"/>
      <c r="P27" s="275"/>
      <c r="Q27" s="274"/>
      <c r="R27" s="274"/>
      <c r="S27" s="274"/>
      <c r="T27" s="274"/>
      <c r="U27" s="274"/>
      <c r="V27" s="274"/>
      <c r="W27" s="274"/>
      <c r="X27" s="274"/>
    </row>
    <row r="28" spans="2:24" ht="12">
      <c r="B28" s="236" t="s">
        <v>27</v>
      </c>
      <c r="C28" s="271">
        <v>2693</v>
      </c>
      <c r="D28" s="246">
        <v>508240</v>
      </c>
      <c r="E28" s="274">
        <v>2641</v>
      </c>
      <c r="F28" s="274">
        <v>472578</v>
      </c>
      <c r="G28" s="274">
        <v>72</v>
      </c>
      <c r="H28" s="246">
        <v>4411</v>
      </c>
      <c r="I28" s="274">
        <v>20</v>
      </c>
      <c r="J28" s="274">
        <v>926</v>
      </c>
      <c r="K28" s="276">
        <v>40</v>
      </c>
      <c r="L28" s="275">
        <v>2877</v>
      </c>
      <c r="M28" s="275">
        <v>13</v>
      </c>
      <c r="N28" s="277">
        <v>608</v>
      </c>
      <c r="O28" s="274">
        <v>2419</v>
      </c>
      <c r="P28" s="246">
        <v>31251</v>
      </c>
      <c r="Q28" s="274">
        <v>2412</v>
      </c>
      <c r="R28" s="274">
        <v>27224</v>
      </c>
      <c r="S28" s="274">
        <v>16</v>
      </c>
      <c r="T28" s="274">
        <v>176</v>
      </c>
      <c r="U28" s="274">
        <v>42</v>
      </c>
      <c r="V28" s="274">
        <v>2107</v>
      </c>
      <c r="W28" s="274">
        <v>111</v>
      </c>
      <c r="X28" s="274">
        <v>1920</v>
      </c>
    </row>
    <row r="29" spans="2:24" ht="12">
      <c r="B29" s="236" t="s">
        <v>29</v>
      </c>
      <c r="C29" s="271">
        <v>3814</v>
      </c>
      <c r="D29" s="246">
        <v>355126</v>
      </c>
      <c r="E29" s="274">
        <v>3537</v>
      </c>
      <c r="F29" s="274">
        <v>231827</v>
      </c>
      <c r="G29" s="274">
        <v>3049</v>
      </c>
      <c r="H29" s="246">
        <v>98371</v>
      </c>
      <c r="I29" s="274">
        <v>3017</v>
      </c>
      <c r="J29" s="274">
        <v>95560</v>
      </c>
      <c r="K29" s="276">
        <v>12</v>
      </c>
      <c r="L29" s="276">
        <v>281</v>
      </c>
      <c r="M29" s="275">
        <v>112</v>
      </c>
      <c r="N29" s="274">
        <v>2530</v>
      </c>
      <c r="O29" s="274">
        <v>2737</v>
      </c>
      <c r="P29" s="246">
        <v>24928</v>
      </c>
      <c r="Q29" s="274">
        <v>2675</v>
      </c>
      <c r="R29" s="274">
        <v>20514</v>
      </c>
      <c r="S29" s="274">
        <v>38</v>
      </c>
      <c r="T29" s="274">
        <v>756</v>
      </c>
      <c r="U29" s="274">
        <v>44</v>
      </c>
      <c r="V29" s="274">
        <v>1325</v>
      </c>
      <c r="W29" s="274">
        <v>244</v>
      </c>
      <c r="X29" s="274">
        <v>3089</v>
      </c>
    </row>
    <row r="30" spans="2:24" ht="12">
      <c r="B30" s="236" t="s">
        <v>31</v>
      </c>
      <c r="C30" s="271">
        <v>2940</v>
      </c>
      <c r="D30" s="246">
        <v>295398</v>
      </c>
      <c r="E30" s="274">
        <v>2775</v>
      </c>
      <c r="F30" s="274">
        <v>159029</v>
      </c>
      <c r="G30" s="274">
        <v>1918</v>
      </c>
      <c r="H30" s="246">
        <v>82281</v>
      </c>
      <c r="I30" s="274">
        <v>1508</v>
      </c>
      <c r="J30" s="274">
        <v>62462</v>
      </c>
      <c r="K30" s="276">
        <v>547</v>
      </c>
      <c r="L30" s="275">
        <v>17535</v>
      </c>
      <c r="M30" s="275">
        <v>93</v>
      </c>
      <c r="N30" s="274">
        <v>2284</v>
      </c>
      <c r="O30" s="274">
        <v>2758</v>
      </c>
      <c r="P30" s="246">
        <v>54088</v>
      </c>
      <c r="Q30" s="274">
        <v>2722</v>
      </c>
      <c r="R30" s="274">
        <v>34347</v>
      </c>
      <c r="S30" s="274">
        <v>190</v>
      </c>
      <c r="T30" s="274">
        <v>4952</v>
      </c>
      <c r="U30" s="274">
        <v>243</v>
      </c>
      <c r="V30" s="274">
        <v>11766</v>
      </c>
      <c r="W30" s="274">
        <v>552</v>
      </c>
      <c r="X30" s="274">
        <v>7975</v>
      </c>
    </row>
    <row r="31" spans="2:24" ht="12">
      <c r="B31" s="236" t="s">
        <v>32</v>
      </c>
      <c r="C31" s="271">
        <v>4420</v>
      </c>
      <c r="D31" s="246">
        <v>466664</v>
      </c>
      <c r="E31" s="274">
        <v>4225</v>
      </c>
      <c r="F31" s="274">
        <v>299265</v>
      </c>
      <c r="G31" s="274">
        <v>2838</v>
      </c>
      <c r="H31" s="246">
        <v>99835</v>
      </c>
      <c r="I31" s="274">
        <v>1381</v>
      </c>
      <c r="J31" s="274">
        <v>31253</v>
      </c>
      <c r="K31" s="276">
        <v>1901</v>
      </c>
      <c r="L31" s="275">
        <v>66265</v>
      </c>
      <c r="M31" s="275">
        <v>83</v>
      </c>
      <c r="N31" s="274">
        <v>2317</v>
      </c>
      <c r="O31" s="274">
        <v>3891</v>
      </c>
      <c r="P31" s="246">
        <v>67564</v>
      </c>
      <c r="Q31" s="274">
        <v>3846</v>
      </c>
      <c r="R31" s="274">
        <v>57273</v>
      </c>
      <c r="S31" s="274">
        <v>106</v>
      </c>
      <c r="T31" s="274">
        <v>4480</v>
      </c>
      <c r="U31" s="274">
        <v>56</v>
      </c>
      <c r="V31" s="274">
        <v>2046</v>
      </c>
      <c r="W31" s="274">
        <v>508</v>
      </c>
      <c r="X31" s="274">
        <v>8245</v>
      </c>
    </row>
    <row r="32" spans="2:24" ht="12">
      <c r="B32" s="236"/>
      <c r="C32" s="271"/>
      <c r="D32" s="275"/>
      <c r="E32" s="274"/>
      <c r="F32" s="274"/>
      <c r="G32" s="274"/>
      <c r="H32" s="275"/>
      <c r="I32" s="274"/>
      <c r="J32" s="274"/>
      <c r="K32" s="276"/>
      <c r="L32" s="275"/>
      <c r="M32" s="275"/>
      <c r="N32" s="274"/>
      <c r="O32" s="274"/>
      <c r="P32" s="275"/>
      <c r="Q32" s="274"/>
      <c r="R32" s="274"/>
      <c r="S32" s="274"/>
      <c r="T32" s="274"/>
      <c r="U32" s="274"/>
      <c r="V32" s="274"/>
      <c r="W32" s="274"/>
      <c r="X32" s="274"/>
    </row>
    <row r="33" spans="2:24" ht="12">
      <c r="B33" s="236" t="s">
        <v>35</v>
      </c>
      <c r="C33" s="271">
        <v>2925</v>
      </c>
      <c r="D33" s="246">
        <v>355576</v>
      </c>
      <c r="E33" s="274">
        <v>2801</v>
      </c>
      <c r="F33" s="274">
        <v>305421</v>
      </c>
      <c r="G33" s="274">
        <v>750</v>
      </c>
      <c r="H33" s="246">
        <v>23749</v>
      </c>
      <c r="I33" s="274">
        <v>266</v>
      </c>
      <c r="J33" s="274">
        <v>7733</v>
      </c>
      <c r="K33" s="276">
        <v>421</v>
      </c>
      <c r="L33" s="275">
        <v>13595</v>
      </c>
      <c r="M33" s="275">
        <v>79</v>
      </c>
      <c r="N33" s="274">
        <v>2421</v>
      </c>
      <c r="O33" s="274">
        <v>2695</v>
      </c>
      <c r="P33" s="246">
        <v>26406</v>
      </c>
      <c r="Q33" s="274">
        <v>2686</v>
      </c>
      <c r="R33" s="274">
        <v>21433</v>
      </c>
      <c r="S33" s="274">
        <v>21</v>
      </c>
      <c r="T33" s="274">
        <v>326</v>
      </c>
      <c r="U33" s="274">
        <v>53</v>
      </c>
      <c r="V33" s="274">
        <v>3262</v>
      </c>
      <c r="W33" s="274">
        <v>213</v>
      </c>
      <c r="X33" s="274">
        <v>1711</v>
      </c>
    </row>
    <row r="34" spans="2:24" ht="12">
      <c r="B34" s="236" t="s">
        <v>37</v>
      </c>
      <c r="C34" s="271">
        <v>3998</v>
      </c>
      <c r="D34" s="246">
        <v>407829</v>
      </c>
      <c r="E34" s="274">
        <v>3282</v>
      </c>
      <c r="F34" s="274">
        <v>215124</v>
      </c>
      <c r="G34" s="274">
        <v>3251</v>
      </c>
      <c r="H34" s="246">
        <v>152044</v>
      </c>
      <c r="I34" s="274">
        <v>3143</v>
      </c>
      <c r="J34" s="274">
        <v>145963</v>
      </c>
      <c r="K34" s="276">
        <v>165</v>
      </c>
      <c r="L34" s="275">
        <v>5865</v>
      </c>
      <c r="M34" s="275">
        <v>15</v>
      </c>
      <c r="N34" s="274">
        <v>216</v>
      </c>
      <c r="O34" s="274">
        <v>3111</v>
      </c>
      <c r="P34" s="246">
        <v>40661</v>
      </c>
      <c r="Q34" s="274">
        <v>3063</v>
      </c>
      <c r="R34" s="274">
        <v>35825</v>
      </c>
      <c r="S34" s="274">
        <v>174</v>
      </c>
      <c r="T34" s="274">
        <v>6683</v>
      </c>
      <c r="U34" s="274">
        <v>54</v>
      </c>
      <c r="V34" s="274">
        <v>1912</v>
      </c>
      <c r="W34" s="274">
        <v>232</v>
      </c>
      <c r="X34" s="274">
        <v>2924</v>
      </c>
    </row>
    <row r="35" spans="2:24" ht="12">
      <c r="B35" s="236" t="s">
        <v>39</v>
      </c>
      <c r="C35" s="271">
        <v>3817</v>
      </c>
      <c r="D35" s="246">
        <v>367160</v>
      </c>
      <c r="E35" s="274">
        <v>2994</v>
      </c>
      <c r="F35" s="274">
        <v>168168</v>
      </c>
      <c r="G35" s="274">
        <v>2661</v>
      </c>
      <c r="H35" s="246">
        <v>124713</v>
      </c>
      <c r="I35" s="274">
        <v>2541</v>
      </c>
      <c r="J35" s="274">
        <v>118818</v>
      </c>
      <c r="K35" s="276">
        <v>174</v>
      </c>
      <c r="L35" s="275">
        <v>3951</v>
      </c>
      <c r="M35" s="275">
        <v>84</v>
      </c>
      <c r="N35" s="274">
        <v>1944</v>
      </c>
      <c r="O35" s="274">
        <v>2880</v>
      </c>
      <c r="P35" s="246">
        <v>74279</v>
      </c>
      <c r="Q35" s="274">
        <v>2818</v>
      </c>
      <c r="R35" s="274">
        <v>65566</v>
      </c>
      <c r="S35" s="274">
        <v>30</v>
      </c>
      <c r="T35" s="274">
        <v>1469</v>
      </c>
      <c r="U35" s="274">
        <v>43</v>
      </c>
      <c r="V35" s="274">
        <v>2749</v>
      </c>
      <c r="W35" s="274">
        <v>348</v>
      </c>
      <c r="X35" s="274">
        <v>5964</v>
      </c>
    </row>
    <row r="36" spans="2:24" ht="12">
      <c r="B36" s="236" t="s">
        <v>41</v>
      </c>
      <c r="C36" s="271">
        <v>3624</v>
      </c>
      <c r="D36" s="246">
        <v>534321</v>
      </c>
      <c r="E36" s="274">
        <v>3536</v>
      </c>
      <c r="F36" s="274">
        <v>387218</v>
      </c>
      <c r="G36" s="274">
        <v>1152</v>
      </c>
      <c r="H36" s="246">
        <v>55043</v>
      </c>
      <c r="I36" s="274">
        <v>51</v>
      </c>
      <c r="J36" s="274">
        <v>1526</v>
      </c>
      <c r="K36" s="276">
        <v>1033</v>
      </c>
      <c r="L36" s="275">
        <v>49403</v>
      </c>
      <c r="M36" s="275">
        <v>107</v>
      </c>
      <c r="N36" s="274">
        <v>4114</v>
      </c>
      <c r="O36" s="274">
        <v>3468</v>
      </c>
      <c r="P36" s="246">
        <v>92060</v>
      </c>
      <c r="Q36" s="274">
        <v>3446</v>
      </c>
      <c r="R36" s="274">
        <v>84193</v>
      </c>
      <c r="S36" s="274">
        <v>18</v>
      </c>
      <c r="T36" s="274">
        <v>1298</v>
      </c>
      <c r="U36" s="274">
        <v>26</v>
      </c>
      <c r="V36" s="274">
        <v>3048</v>
      </c>
      <c r="W36" s="274">
        <v>268</v>
      </c>
      <c r="X36" s="274">
        <v>4819</v>
      </c>
    </row>
    <row r="37" spans="2:24" ht="12">
      <c r="B37" s="236" t="s">
        <v>43</v>
      </c>
      <c r="C37" s="271">
        <v>3168</v>
      </c>
      <c r="D37" s="246">
        <v>359440</v>
      </c>
      <c r="E37" s="274">
        <v>2873</v>
      </c>
      <c r="F37" s="274">
        <v>234717</v>
      </c>
      <c r="G37" s="274">
        <v>1985</v>
      </c>
      <c r="H37" s="246">
        <v>78554</v>
      </c>
      <c r="I37" s="274">
        <v>1790</v>
      </c>
      <c r="J37" s="274">
        <v>69173</v>
      </c>
      <c r="K37" s="276">
        <v>189</v>
      </c>
      <c r="L37" s="275">
        <v>6537</v>
      </c>
      <c r="M37" s="275">
        <v>68</v>
      </c>
      <c r="N37" s="274">
        <v>2844</v>
      </c>
      <c r="O37" s="274">
        <v>2731</v>
      </c>
      <c r="P37" s="246">
        <v>46169</v>
      </c>
      <c r="Q37" s="274">
        <v>2695</v>
      </c>
      <c r="R37" s="274">
        <v>34715</v>
      </c>
      <c r="S37" s="274">
        <v>63</v>
      </c>
      <c r="T37" s="274">
        <v>1544</v>
      </c>
      <c r="U37" s="274">
        <v>118</v>
      </c>
      <c r="V37" s="274">
        <v>5833</v>
      </c>
      <c r="W37" s="274">
        <v>425</v>
      </c>
      <c r="X37" s="274">
        <v>5621</v>
      </c>
    </row>
    <row r="38" spans="2:24" ht="12">
      <c r="B38" s="236"/>
      <c r="C38" s="271"/>
      <c r="D38" s="275"/>
      <c r="E38" s="274"/>
      <c r="F38" s="274"/>
      <c r="G38" s="274"/>
      <c r="H38" s="275"/>
      <c r="I38" s="274"/>
      <c r="J38" s="274"/>
      <c r="K38" s="276"/>
      <c r="L38" s="275"/>
      <c r="M38" s="275"/>
      <c r="N38" s="274"/>
      <c r="O38" s="274"/>
      <c r="P38" s="275"/>
      <c r="Q38" s="274"/>
      <c r="R38" s="274"/>
      <c r="S38" s="274"/>
      <c r="T38" s="274"/>
      <c r="U38" s="274"/>
      <c r="V38" s="274"/>
      <c r="W38" s="274"/>
      <c r="X38" s="274"/>
    </row>
    <row r="39" spans="2:24" ht="12">
      <c r="B39" s="236" t="s">
        <v>45</v>
      </c>
      <c r="C39" s="271">
        <v>1431</v>
      </c>
      <c r="D39" s="246">
        <v>112793</v>
      </c>
      <c r="E39" s="274">
        <v>1276</v>
      </c>
      <c r="F39" s="274">
        <v>65028</v>
      </c>
      <c r="G39" s="274">
        <v>924</v>
      </c>
      <c r="H39" s="246">
        <v>30269</v>
      </c>
      <c r="I39" s="274">
        <v>632</v>
      </c>
      <c r="J39" s="274">
        <v>16907</v>
      </c>
      <c r="K39" s="276">
        <v>286</v>
      </c>
      <c r="L39" s="275">
        <v>11848</v>
      </c>
      <c r="M39" s="275">
        <v>63</v>
      </c>
      <c r="N39" s="274">
        <v>1514</v>
      </c>
      <c r="O39" s="274">
        <v>1112</v>
      </c>
      <c r="P39" s="246">
        <v>17496</v>
      </c>
      <c r="Q39" s="274">
        <v>1040</v>
      </c>
      <c r="R39" s="274">
        <v>9928</v>
      </c>
      <c r="S39" s="274">
        <v>55</v>
      </c>
      <c r="T39" s="274">
        <v>1680</v>
      </c>
      <c r="U39" s="274">
        <v>43</v>
      </c>
      <c r="V39" s="274">
        <v>3032</v>
      </c>
      <c r="W39" s="274">
        <v>271</v>
      </c>
      <c r="X39" s="274">
        <v>4536</v>
      </c>
    </row>
    <row r="40" spans="2:24" ht="12">
      <c r="B40" s="236" t="s">
        <v>47</v>
      </c>
      <c r="C40" s="271">
        <v>1316</v>
      </c>
      <c r="D40" s="246">
        <v>109457</v>
      </c>
      <c r="E40" s="274">
        <v>1242</v>
      </c>
      <c r="F40" s="274">
        <v>77946</v>
      </c>
      <c r="G40" s="274">
        <v>857</v>
      </c>
      <c r="H40" s="246">
        <v>22337</v>
      </c>
      <c r="I40" s="274">
        <v>836</v>
      </c>
      <c r="J40" s="274">
        <v>21043</v>
      </c>
      <c r="K40" s="276">
        <v>16</v>
      </c>
      <c r="L40" s="276">
        <v>234</v>
      </c>
      <c r="M40" s="275">
        <v>42</v>
      </c>
      <c r="N40" s="274">
        <v>1060</v>
      </c>
      <c r="O40" s="274">
        <v>1054</v>
      </c>
      <c r="P40" s="246">
        <v>9174</v>
      </c>
      <c r="Q40" s="274">
        <v>1016</v>
      </c>
      <c r="R40" s="274">
        <v>7152</v>
      </c>
      <c r="S40" s="274">
        <v>9</v>
      </c>
      <c r="T40" s="278">
        <v>155</v>
      </c>
      <c r="U40" s="276">
        <v>16</v>
      </c>
      <c r="V40" s="274">
        <v>417</v>
      </c>
      <c r="W40" s="274">
        <v>123</v>
      </c>
      <c r="X40" s="274">
        <v>1605</v>
      </c>
    </row>
    <row r="41" spans="2:24" ht="12">
      <c r="B41" s="236" t="s">
        <v>49</v>
      </c>
      <c r="C41" s="271">
        <v>2502</v>
      </c>
      <c r="D41" s="246">
        <v>226872</v>
      </c>
      <c r="E41" s="274">
        <v>2424</v>
      </c>
      <c r="F41" s="274">
        <v>180659</v>
      </c>
      <c r="G41" s="274">
        <v>1473</v>
      </c>
      <c r="H41" s="246">
        <v>29816</v>
      </c>
      <c r="I41" s="274">
        <v>1415</v>
      </c>
      <c r="J41" s="274">
        <v>27687</v>
      </c>
      <c r="K41" s="276">
        <v>89</v>
      </c>
      <c r="L41" s="275">
        <v>1316</v>
      </c>
      <c r="M41" s="275">
        <v>39</v>
      </c>
      <c r="N41" s="274">
        <v>813</v>
      </c>
      <c r="O41" s="274">
        <v>1937</v>
      </c>
      <c r="P41" s="246">
        <v>16397</v>
      </c>
      <c r="Q41" s="274">
        <v>1891</v>
      </c>
      <c r="R41" s="274">
        <v>13209</v>
      </c>
      <c r="S41" s="276">
        <v>12</v>
      </c>
      <c r="T41" s="274">
        <v>181</v>
      </c>
      <c r="U41" s="274">
        <v>18</v>
      </c>
      <c r="V41" s="278">
        <v>1075</v>
      </c>
      <c r="W41" s="274">
        <v>277</v>
      </c>
      <c r="X41" s="274">
        <v>2113</v>
      </c>
    </row>
    <row r="42" spans="2:24" ht="12">
      <c r="B42" s="236" t="s">
        <v>51</v>
      </c>
      <c r="C42" s="271">
        <v>1259</v>
      </c>
      <c r="D42" s="246">
        <v>77992</v>
      </c>
      <c r="E42" s="274">
        <v>1223</v>
      </c>
      <c r="F42" s="274">
        <v>55504</v>
      </c>
      <c r="G42" s="274">
        <v>192</v>
      </c>
      <c r="H42" s="246">
        <v>6060</v>
      </c>
      <c r="I42" s="274">
        <v>153</v>
      </c>
      <c r="J42" s="274">
        <v>5339</v>
      </c>
      <c r="K42" s="276">
        <v>37</v>
      </c>
      <c r="L42" s="276">
        <v>562</v>
      </c>
      <c r="M42" s="275">
        <v>13</v>
      </c>
      <c r="N42" s="274">
        <v>159</v>
      </c>
      <c r="O42" s="274">
        <v>1200</v>
      </c>
      <c r="P42" s="246">
        <v>16428</v>
      </c>
      <c r="Q42" s="274">
        <v>1188</v>
      </c>
      <c r="R42" s="274">
        <v>13121</v>
      </c>
      <c r="S42" s="274">
        <v>39</v>
      </c>
      <c r="T42" s="278">
        <v>468</v>
      </c>
      <c r="U42" s="274">
        <v>40</v>
      </c>
      <c r="V42" s="274">
        <v>1488</v>
      </c>
      <c r="W42" s="274">
        <v>182</v>
      </c>
      <c r="X42" s="274">
        <v>1819</v>
      </c>
    </row>
    <row r="43" spans="2:24" ht="12">
      <c r="B43" s="236" t="s">
        <v>53</v>
      </c>
      <c r="C43" s="271">
        <v>1795</v>
      </c>
      <c r="D43" s="246">
        <v>173867</v>
      </c>
      <c r="E43" s="274">
        <v>1619</v>
      </c>
      <c r="F43" s="274">
        <v>71632</v>
      </c>
      <c r="G43" s="274">
        <v>1266</v>
      </c>
      <c r="H43" s="246">
        <v>73949</v>
      </c>
      <c r="I43" s="274">
        <v>950</v>
      </c>
      <c r="J43" s="274">
        <v>57341</v>
      </c>
      <c r="K43" s="276">
        <v>413</v>
      </c>
      <c r="L43" s="275">
        <v>14307</v>
      </c>
      <c r="M43" s="275">
        <v>71</v>
      </c>
      <c r="N43" s="274">
        <v>2301</v>
      </c>
      <c r="O43" s="274">
        <v>1594</v>
      </c>
      <c r="P43" s="246">
        <v>28286</v>
      </c>
      <c r="Q43" s="274">
        <v>1571</v>
      </c>
      <c r="R43" s="274">
        <v>19684</v>
      </c>
      <c r="S43" s="274">
        <v>58</v>
      </c>
      <c r="T43" s="274">
        <v>1422</v>
      </c>
      <c r="U43" s="274">
        <v>38</v>
      </c>
      <c r="V43" s="278">
        <v>2279</v>
      </c>
      <c r="W43" s="274">
        <v>412</v>
      </c>
      <c r="X43" s="274">
        <v>6323</v>
      </c>
    </row>
    <row r="44" spans="2:24" ht="12">
      <c r="B44" s="236" t="s">
        <v>7</v>
      </c>
      <c r="C44" s="271">
        <v>1336</v>
      </c>
      <c r="D44" s="246">
        <v>118113</v>
      </c>
      <c r="E44" s="274">
        <v>1246</v>
      </c>
      <c r="F44" s="274">
        <v>63751</v>
      </c>
      <c r="G44" s="274">
        <v>770</v>
      </c>
      <c r="H44" s="246">
        <v>37363</v>
      </c>
      <c r="I44" s="274">
        <v>705</v>
      </c>
      <c r="J44" s="274">
        <v>33294</v>
      </c>
      <c r="K44" s="276">
        <v>73</v>
      </c>
      <c r="L44" s="275">
        <v>2630</v>
      </c>
      <c r="M44" s="275">
        <v>50</v>
      </c>
      <c r="N44" s="275">
        <v>1439</v>
      </c>
      <c r="O44" s="274">
        <v>1203</v>
      </c>
      <c r="P44" s="246">
        <v>16999</v>
      </c>
      <c r="Q44" s="274">
        <v>1200</v>
      </c>
      <c r="R44" s="274">
        <v>13170</v>
      </c>
      <c r="S44" s="274">
        <v>40</v>
      </c>
      <c r="T44" s="274">
        <v>955</v>
      </c>
      <c r="U44" s="274">
        <v>22</v>
      </c>
      <c r="V44" s="274">
        <v>2410</v>
      </c>
      <c r="W44" s="274">
        <v>104</v>
      </c>
      <c r="X44" s="274">
        <v>1419</v>
      </c>
    </row>
    <row r="45" spans="2:24" ht="12">
      <c r="B45" s="236" t="s">
        <v>8</v>
      </c>
      <c r="C45" s="271">
        <v>1491</v>
      </c>
      <c r="D45" s="246">
        <v>191473</v>
      </c>
      <c r="E45" s="274">
        <v>1443</v>
      </c>
      <c r="F45" s="274">
        <v>142759</v>
      </c>
      <c r="G45" s="274">
        <v>252</v>
      </c>
      <c r="H45" s="246">
        <v>10208</v>
      </c>
      <c r="I45" s="274">
        <v>61</v>
      </c>
      <c r="J45" s="274">
        <v>1410</v>
      </c>
      <c r="K45" s="276">
        <v>181</v>
      </c>
      <c r="L45" s="275">
        <v>8311</v>
      </c>
      <c r="M45" s="275">
        <v>22</v>
      </c>
      <c r="N45" s="275">
        <v>487</v>
      </c>
      <c r="O45" s="274">
        <v>1421</v>
      </c>
      <c r="P45" s="246">
        <v>38506</v>
      </c>
      <c r="Q45" s="274">
        <v>1411</v>
      </c>
      <c r="R45" s="274">
        <v>34889</v>
      </c>
      <c r="S45" s="274">
        <v>47</v>
      </c>
      <c r="T45" s="274">
        <v>2629</v>
      </c>
      <c r="U45" s="274">
        <v>25</v>
      </c>
      <c r="V45" s="274">
        <v>1358</v>
      </c>
      <c r="W45" s="274">
        <v>151</v>
      </c>
      <c r="X45" s="274">
        <v>2259</v>
      </c>
    </row>
    <row r="46" spans="2:24" ht="12">
      <c r="B46" s="236"/>
      <c r="C46" s="271"/>
      <c r="D46" s="275"/>
      <c r="E46" s="274"/>
      <c r="F46" s="274"/>
      <c r="G46" s="274"/>
      <c r="H46" s="275"/>
      <c r="I46" s="274"/>
      <c r="J46" s="274"/>
      <c r="K46" s="276"/>
      <c r="L46" s="275"/>
      <c r="M46" s="275"/>
      <c r="N46" s="275"/>
      <c r="O46" s="274"/>
      <c r="P46" s="275"/>
      <c r="Q46" s="274"/>
      <c r="R46" s="274"/>
      <c r="S46" s="274"/>
      <c r="T46" s="274"/>
      <c r="U46" s="274"/>
      <c r="V46" s="274"/>
      <c r="W46" s="274"/>
      <c r="X46" s="274"/>
    </row>
    <row r="47" spans="2:24" ht="12">
      <c r="B47" s="236" t="s">
        <v>9</v>
      </c>
      <c r="C47" s="271">
        <v>1050</v>
      </c>
      <c r="D47" s="246">
        <v>163433</v>
      </c>
      <c r="E47" s="274">
        <v>1008</v>
      </c>
      <c r="F47" s="274">
        <v>147263</v>
      </c>
      <c r="G47" s="274">
        <v>59</v>
      </c>
      <c r="H47" s="246">
        <v>2056</v>
      </c>
      <c r="I47" s="274">
        <v>4</v>
      </c>
      <c r="J47" s="274">
        <v>65</v>
      </c>
      <c r="K47" s="276">
        <v>54</v>
      </c>
      <c r="L47" s="275">
        <v>1988</v>
      </c>
      <c r="M47" s="276">
        <v>1</v>
      </c>
      <c r="N47" s="276">
        <v>3</v>
      </c>
      <c r="O47" s="274">
        <v>1009</v>
      </c>
      <c r="P47" s="246">
        <v>14114</v>
      </c>
      <c r="Q47" s="274">
        <v>1006</v>
      </c>
      <c r="R47" s="274">
        <v>11345</v>
      </c>
      <c r="S47" s="274">
        <v>36</v>
      </c>
      <c r="T47" s="274">
        <v>522</v>
      </c>
      <c r="U47" s="274">
        <v>53</v>
      </c>
      <c r="V47" s="274">
        <v>1667</v>
      </c>
      <c r="W47" s="274">
        <v>97</v>
      </c>
      <c r="X47" s="274">
        <v>1102</v>
      </c>
    </row>
    <row r="48" spans="2:24" ht="12">
      <c r="B48" s="236" t="s">
        <v>10</v>
      </c>
      <c r="C48" s="271">
        <v>1596</v>
      </c>
      <c r="D48" s="246">
        <v>219333</v>
      </c>
      <c r="E48" s="274">
        <v>1576</v>
      </c>
      <c r="F48" s="274">
        <v>201041</v>
      </c>
      <c r="G48" s="274">
        <v>69</v>
      </c>
      <c r="H48" s="246">
        <v>4887</v>
      </c>
      <c r="I48" s="274">
        <v>3</v>
      </c>
      <c r="J48" s="274">
        <v>49</v>
      </c>
      <c r="K48" s="276">
        <v>66</v>
      </c>
      <c r="L48" s="275">
        <v>4838</v>
      </c>
      <c r="M48" s="275">
        <v>0</v>
      </c>
      <c r="N48" s="276">
        <v>0</v>
      </c>
      <c r="O48" s="274">
        <v>1490</v>
      </c>
      <c r="P48" s="246">
        <v>13405</v>
      </c>
      <c r="Q48" s="274">
        <v>1487</v>
      </c>
      <c r="R48" s="274">
        <v>10207</v>
      </c>
      <c r="S48" s="274">
        <v>36</v>
      </c>
      <c r="T48" s="274">
        <v>393</v>
      </c>
      <c r="U48" s="274">
        <v>74</v>
      </c>
      <c r="V48" s="274">
        <v>2928</v>
      </c>
      <c r="W48" s="274">
        <v>15</v>
      </c>
      <c r="X48" s="274">
        <v>270</v>
      </c>
    </row>
    <row r="49" spans="2:24" ht="12">
      <c r="B49" s="236" t="s">
        <v>12</v>
      </c>
      <c r="C49" s="271">
        <v>1120</v>
      </c>
      <c r="D49" s="246">
        <v>157963</v>
      </c>
      <c r="E49" s="274">
        <v>1102</v>
      </c>
      <c r="F49" s="274">
        <v>143713</v>
      </c>
      <c r="G49" s="274">
        <v>82</v>
      </c>
      <c r="H49" s="246">
        <v>4273</v>
      </c>
      <c r="I49" s="274">
        <v>8</v>
      </c>
      <c r="J49" s="274">
        <v>368</v>
      </c>
      <c r="K49" s="276">
        <v>43</v>
      </c>
      <c r="L49" s="276">
        <v>3128</v>
      </c>
      <c r="M49" s="275">
        <v>31</v>
      </c>
      <c r="N49" s="275">
        <v>777</v>
      </c>
      <c r="O49" s="274">
        <v>1003</v>
      </c>
      <c r="P49" s="246">
        <v>9977</v>
      </c>
      <c r="Q49" s="274">
        <v>994</v>
      </c>
      <c r="R49" s="274">
        <v>8999</v>
      </c>
      <c r="S49" s="274">
        <v>8</v>
      </c>
      <c r="T49" s="274">
        <v>185</v>
      </c>
      <c r="U49" s="274">
        <v>11</v>
      </c>
      <c r="V49" s="274">
        <v>370</v>
      </c>
      <c r="W49" s="274">
        <v>43</v>
      </c>
      <c r="X49" s="274">
        <v>608</v>
      </c>
    </row>
    <row r="50" spans="2:24" ht="12">
      <c r="B50" s="236" t="s">
        <v>14</v>
      </c>
      <c r="C50" s="271">
        <v>1556</v>
      </c>
      <c r="D50" s="246">
        <v>202617</v>
      </c>
      <c r="E50" s="274">
        <v>1365</v>
      </c>
      <c r="F50" s="274">
        <v>184361</v>
      </c>
      <c r="G50" s="274">
        <v>50</v>
      </c>
      <c r="H50" s="246">
        <v>2466</v>
      </c>
      <c r="I50" s="274">
        <v>25</v>
      </c>
      <c r="J50" s="274">
        <v>555</v>
      </c>
      <c r="K50" s="276">
        <v>26</v>
      </c>
      <c r="L50" s="275">
        <v>1911</v>
      </c>
      <c r="M50" s="275">
        <v>0</v>
      </c>
      <c r="N50" s="276">
        <v>0</v>
      </c>
      <c r="O50" s="274">
        <v>1455</v>
      </c>
      <c r="P50" s="246">
        <v>15790</v>
      </c>
      <c r="Q50" s="274">
        <v>1428</v>
      </c>
      <c r="R50" s="274">
        <v>12224</v>
      </c>
      <c r="S50" s="274">
        <v>14</v>
      </c>
      <c r="T50" s="274">
        <v>218</v>
      </c>
      <c r="U50" s="274">
        <v>26</v>
      </c>
      <c r="V50" s="274">
        <v>1005</v>
      </c>
      <c r="W50" s="274">
        <v>185</v>
      </c>
      <c r="X50" s="274">
        <v>2561</v>
      </c>
    </row>
    <row r="51" spans="2:24" ht="12">
      <c r="B51" s="236" t="s">
        <v>16</v>
      </c>
      <c r="C51" s="271">
        <v>772</v>
      </c>
      <c r="D51" s="246">
        <v>103676</v>
      </c>
      <c r="E51" s="274">
        <v>734</v>
      </c>
      <c r="F51" s="274">
        <v>80739</v>
      </c>
      <c r="G51" s="274">
        <v>24</v>
      </c>
      <c r="H51" s="246">
        <v>1393</v>
      </c>
      <c r="I51" s="274">
        <v>4</v>
      </c>
      <c r="J51" s="274">
        <v>260</v>
      </c>
      <c r="K51" s="276">
        <v>20</v>
      </c>
      <c r="L51" s="275">
        <v>1133</v>
      </c>
      <c r="M51" s="276">
        <v>0</v>
      </c>
      <c r="N51" s="276">
        <v>0</v>
      </c>
      <c r="O51" s="274">
        <v>745</v>
      </c>
      <c r="P51" s="246">
        <v>21544</v>
      </c>
      <c r="Q51" s="274">
        <v>736</v>
      </c>
      <c r="R51" s="274">
        <v>13043</v>
      </c>
      <c r="S51" s="274">
        <v>111</v>
      </c>
      <c r="T51" s="274">
        <v>2509</v>
      </c>
      <c r="U51" s="274">
        <v>124</v>
      </c>
      <c r="V51" s="274">
        <v>7477</v>
      </c>
      <c r="W51" s="274">
        <v>36</v>
      </c>
      <c r="X51" s="274">
        <v>1024</v>
      </c>
    </row>
    <row r="52" spans="2:24" ht="12">
      <c r="B52" s="236" t="s">
        <v>18</v>
      </c>
      <c r="C52" s="271">
        <v>1065</v>
      </c>
      <c r="D52" s="246">
        <v>181358</v>
      </c>
      <c r="E52" s="274">
        <v>1040</v>
      </c>
      <c r="F52" s="274">
        <v>163241</v>
      </c>
      <c r="G52" s="274">
        <v>140</v>
      </c>
      <c r="H52" s="246">
        <v>3660</v>
      </c>
      <c r="I52" s="274">
        <v>83</v>
      </c>
      <c r="J52" s="274">
        <v>1313</v>
      </c>
      <c r="K52" s="276">
        <v>54</v>
      </c>
      <c r="L52" s="275">
        <v>2167</v>
      </c>
      <c r="M52" s="276">
        <v>4</v>
      </c>
      <c r="N52" s="276">
        <v>180</v>
      </c>
      <c r="O52" s="274">
        <v>999</v>
      </c>
      <c r="P52" s="246">
        <v>14457</v>
      </c>
      <c r="Q52" s="274">
        <v>996</v>
      </c>
      <c r="R52" s="274">
        <v>13305</v>
      </c>
      <c r="S52" s="274">
        <v>4</v>
      </c>
      <c r="T52" s="274">
        <v>55</v>
      </c>
      <c r="U52" s="274">
        <v>3</v>
      </c>
      <c r="V52" s="274">
        <v>323</v>
      </c>
      <c r="W52" s="274">
        <v>64</v>
      </c>
      <c r="X52" s="274">
        <v>829</v>
      </c>
    </row>
    <row r="53" spans="2:24" ht="12">
      <c r="B53" s="236" t="s">
        <v>19</v>
      </c>
      <c r="C53" s="271">
        <v>1142</v>
      </c>
      <c r="D53" s="246">
        <v>133443</v>
      </c>
      <c r="E53" s="274">
        <v>1094</v>
      </c>
      <c r="F53" s="274">
        <v>116412</v>
      </c>
      <c r="G53" s="274">
        <v>52</v>
      </c>
      <c r="H53" s="246">
        <v>2467</v>
      </c>
      <c r="I53" s="274">
        <v>15</v>
      </c>
      <c r="J53" s="274">
        <v>188</v>
      </c>
      <c r="K53" s="276">
        <v>38</v>
      </c>
      <c r="L53" s="275">
        <v>2279</v>
      </c>
      <c r="M53" s="276">
        <v>0</v>
      </c>
      <c r="N53" s="276">
        <v>0</v>
      </c>
      <c r="O53" s="274">
        <v>1100</v>
      </c>
      <c r="P53" s="246">
        <v>14564</v>
      </c>
      <c r="Q53" s="274">
        <v>1097</v>
      </c>
      <c r="R53" s="274">
        <v>12648</v>
      </c>
      <c r="S53" s="274">
        <v>10</v>
      </c>
      <c r="T53" s="274">
        <v>175</v>
      </c>
      <c r="U53" s="274">
        <v>19</v>
      </c>
      <c r="V53" s="276">
        <v>876</v>
      </c>
      <c r="W53" s="274">
        <v>97</v>
      </c>
      <c r="X53" s="274">
        <v>1040</v>
      </c>
    </row>
    <row r="54" spans="2:24" ht="12">
      <c r="B54" s="236"/>
      <c r="C54" s="271"/>
      <c r="D54" s="275"/>
      <c r="E54" s="274"/>
      <c r="F54" s="274"/>
      <c r="G54" s="274"/>
      <c r="H54" s="275"/>
      <c r="I54" s="274"/>
      <c r="J54" s="274"/>
      <c r="K54" s="276"/>
      <c r="L54" s="275"/>
      <c r="M54" s="275"/>
      <c r="N54" s="275"/>
      <c r="O54" s="274"/>
      <c r="P54" s="275"/>
      <c r="Q54" s="274"/>
      <c r="R54" s="274"/>
      <c r="S54" s="274"/>
      <c r="T54" s="278"/>
      <c r="U54" s="274"/>
      <c r="V54" s="278"/>
      <c r="W54" s="274"/>
      <c r="X54" s="274"/>
    </row>
    <row r="55" spans="2:24" ht="12">
      <c r="B55" s="236" t="s">
        <v>22</v>
      </c>
      <c r="C55" s="271">
        <v>3194</v>
      </c>
      <c r="D55" s="246">
        <v>434674</v>
      </c>
      <c r="E55" s="274">
        <v>2987</v>
      </c>
      <c r="F55" s="274">
        <v>309947</v>
      </c>
      <c r="G55" s="274">
        <v>1683</v>
      </c>
      <c r="H55" s="246">
        <v>76896</v>
      </c>
      <c r="I55" s="274">
        <v>1628</v>
      </c>
      <c r="J55" s="274">
        <v>74528</v>
      </c>
      <c r="K55" s="276">
        <v>20</v>
      </c>
      <c r="L55" s="276">
        <v>639</v>
      </c>
      <c r="M55" s="275">
        <v>61</v>
      </c>
      <c r="N55" s="275">
        <v>1729</v>
      </c>
      <c r="O55" s="274">
        <v>2853</v>
      </c>
      <c r="P55" s="246">
        <v>47831</v>
      </c>
      <c r="Q55" s="274">
        <v>2835</v>
      </c>
      <c r="R55" s="274">
        <v>39456</v>
      </c>
      <c r="S55" s="274">
        <v>282</v>
      </c>
      <c r="T55" s="274">
        <v>8923</v>
      </c>
      <c r="U55" s="274">
        <v>80</v>
      </c>
      <c r="V55" s="274">
        <v>5846</v>
      </c>
      <c r="W55" s="274">
        <v>204</v>
      </c>
      <c r="X55" s="274">
        <v>2529</v>
      </c>
    </row>
    <row r="56" spans="2:24" ht="12">
      <c r="B56" s="236" t="s">
        <v>1167</v>
      </c>
      <c r="C56" s="271">
        <v>3135</v>
      </c>
      <c r="D56" s="246">
        <v>508324</v>
      </c>
      <c r="E56" s="274">
        <v>3083</v>
      </c>
      <c r="F56" s="274">
        <v>466378</v>
      </c>
      <c r="G56" s="274">
        <v>347</v>
      </c>
      <c r="H56" s="246">
        <v>9642</v>
      </c>
      <c r="I56" s="274">
        <v>225</v>
      </c>
      <c r="J56" s="274">
        <v>6012</v>
      </c>
      <c r="K56" s="276">
        <v>74</v>
      </c>
      <c r="L56" s="275">
        <v>2028</v>
      </c>
      <c r="M56" s="275">
        <v>59</v>
      </c>
      <c r="N56" s="274">
        <v>1602</v>
      </c>
      <c r="O56" s="274">
        <v>2956</v>
      </c>
      <c r="P56" s="246">
        <v>32304</v>
      </c>
      <c r="Q56" s="274">
        <v>2935</v>
      </c>
      <c r="R56" s="274">
        <v>22657</v>
      </c>
      <c r="S56" s="274">
        <v>108</v>
      </c>
      <c r="T56" s="274">
        <v>1346</v>
      </c>
      <c r="U56" s="274">
        <v>174</v>
      </c>
      <c r="V56" s="274">
        <v>8169</v>
      </c>
      <c r="W56" s="274">
        <v>173</v>
      </c>
      <c r="X56" s="274">
        <v>1478</v>
      </c>
    </row>
    <row r="57" spans="2:24" ht="12">
      <c r="B57" s="236" t="s">
        <v>26</v>
      </c>
      <c r="C57" s="271">
        <v>1220</v>
      </c>
      <c r="D57" s="246">
        <v>129399</v>
      </c>
      <c r="E57" s="274">
        <v>1139</v>
      </c>
      <c r="F57" s="274">
        <v>111355</v>
      </c>
      <c r="G57" s="274">
        <v>11</v>
      </c>
      <c r="H57" s="246">
        <v>126</v>
      </c>
      <c r="I57" s="274">
        <v>11</v>
      </c>
      <c r="J57" s="274">
        <v>126</v>
      </c>
      <c r="K57" s="276">
        <v>0</v>
      </c>
      <c r="L57" s="276">
        <v>0</v>
      </c>
      <c r="M57" s="276">
        <v>0</v>
      </c>
      <c r="N57" s="276">
        <v>0</v>
      </c>
      <c r="O57" s="274">
        <v>1174</v>
      </c>
      <c r="P57" s="246">
        <v>17918</v>
      </c>
      <c r="Q57" s="274">
        <v>1168</v>
      </c>
      <c r="R57" s="274">
        <v>12672</v>
      </c>
      <c r="S57" s="274">
        <v>139</v>
      </c>
      <c r="T57" s="274">
        <v>1373</v>
      </c>
      <c r="U57" s="274">
        <v>185</v>
      </c>
      <c r="V57" s="274">
        <v>4375</v>
      </c>
      <c r="W57" s="274">
        <v>86</v>
      </c>
      <c r="X57" s="274">
        <v>871</v>
      </c>
    </row>
    <row r="58" spans="2:24" ht="12">
      <c r="B58" s="236" t="s">
        <v>28</v>
      </c>
      <c r="C58" s="271">
        <v>2745</v>
      </c>
      <c r="D58" s="246">
        <v>259273</v>
      </c>
      <c r="E58" s="274">
        <v>2545</v>
      </c>
      <c r="F58" s="274">
        <v>147975</v>
      </c>
      <c r="G58" s="274">
        <v>1621</v>
      </c>
      <c r="H58" s="246">
        <v>63295</v>
      </c>
      <c r="I58" s="274">
        <v>381</v>
      </c>
      <c r="J58" s="274">
        <v>14029</v>
      </c>
      <c r="K58" s="276">
        <v>1301</v>
      </c>
      <c r="L58" s="275">
        <v>44367</v>
      </c>
      <c r="M58" s="275">
        <v>144</v>
      </c>
      <c r="N58" s="274">
        <v>4899</v>
      </c>
      <c r="O58" s="274">
        <v>2589</v>
      </c>
      <c r="P58" s="246">
        <v>48003</v>
      </c>
      <c r="Q58" s="274">
        <v>2563</v>
      </c>
      <c r="R58" s="274">
        <v>33187</v>
      </c>
      <c r="S58" s="274">
        <v>77</v>
      </c>
      <c r="T58" s="274">
        <v>3173</v>
      </c>
      <c r="U58" s="274">
        <v>106</v>
      </c>
      <c r="V58" s="274">
        <v>9379</v>
      </c>
      <c r="W58" s="274">
        <v>398</v>
      </c>
      <c r="X58" s="274">
        <v>5437</v>
      </c>
    </row>
    <row r="59" spans="2:24" ht="12">
      <c r="B59" s="236" t="s">
        <v>30</v>
      </c>
      <c r="C59" s="271">
        <v>1626</v>
      </c>
      <c r="D59" s="246">
        <v>217597</v>
      </c>
      <c r="E59" s="274">
        <v>1591</v>
      </c>
      <c r="F59" s="274">
        <v>200469</v>
      </c>
      <c r="G59" s="274">
        <v>19</v>
      </c>
      <c r="H59" s="246">
        <v>807</v>
      </c>
      <c r="I59" s="274">
        <v>11</v>
      </c>
      <c r="J59" s="274">
        <v>524</v>
      </c>
      <c r="K59" s="276">
        <v>5</v>
      </c>
      <c r="L59" s="276">
        <v>213</v>
      </c>
      <c r="M59" s="275">
        <v>3</v>
      </c>
      <c r="N59" s="274">
        <v>70</v>
      </c>
      <c r="O59" s="274">
        <v>1546</v>
      </c>
      <c r="P59" s="246">
        <v>16321</v>
      </c>
      <c r="Q59" s="274">
        <v>1531</v>
      </c>
      <c r="R59" s="274">
        <v>10297</v>
      </c>
      <c r="S59" s="274">
        <v>37</v>
      </c>
      <c r="T59" s="274">
        <v>648</v>
      </c>
      <c r="U59" s="274">
        <v>118</v>
      </c>
      <c r="V59" s="274">
        <v>4994</v>
      </c>
      <c r="W59" s="274">
        <v>100</v>
      </c>
      <c r="X59" s="274">
        <v>1030</v>
      </c>
    </row>
    <row r="60" spans="2:24" ht="12">
      <c r="B60" s="236"/>
      <c r="C60" s="271"/>
      <c r="D60" s="275"/>
      <c r="E60" s="274"/>
      <c r="F60" s="274"/>
      <c r="G60" s="274"/>
      <c r="H60" s="275"/>
      <c r="I60" s="274"/>
      <c r="J60" s="274"/>
      <c r="K60" s="276"/>
      <c r="L60" s="275"/>
      <c r="M60" s="276"/>
      <c r="N60" s="274"/>
      <c r="O60" s="274"/>
      <c r="P60" s="275"/>
      <c r="Q60" s="274"/>
      <c r="R60" s="274"/>
      <c r="S60" s="274"/>
      <c r="T60" s="274"/>
      <c r="U60" s="274"/>
      <c r="V60" s="274"/>
      <c r="W60" s="274"/>
      <c r="X60" s="274"/>
    </row>
    <row r="61" spans="2:24" ht="12">
      <c r="B61" s="236" t="s">
        <v>33</v>
      </c>
      <c r="C61" s="271">
        <v>1103</v>
      </c>
      <c r="D61" s="246">
        <v>169448</v>
      </c>
      <c r="E61" s="274">
        <v>1094</v>
      </c>
      <c r="F61" s="274">
        <v>161057</v>
      </c>
      <c r="G61" s="274">
        <v>71</v>
      </c>
      <c r="H61" s="246">
        <v>2462</v>
      </c>
      <c r="I61" s="274">
        <v>66</v>
      </c>
      <c r="J61" s="274">
        <v>2052</v>
      </c>
      <c r="K61" s="276">
        <v>6</v>
      </c>
      <c r="L61" s="275">
        <v>410</v>
      </c>
      <c r="M61" s="275">
        <v>0</v>
      </c>
      <c r="N61" s="274">
        <v>0</v>
      </c>
      <c r="O61" s="274">
        <v>830</v>
      </c>
      <c r="P61" s="246">
        <v>5929</v>
      </c>
      <c r="Q61" s="274">
        <v>814</v>
      </c>
      <c r="R61" s="274">
        <v>3747</v>
      </c>
      <c r="S61" s="274">
        <v>7</v>
      </c>
      <c r="T61" s="274">
        <v>92</v>
      </c>
      <c r="U61" s="274">
        <v>15</v>
      </c>
      <c r="V61" s="274">
        <v>1518</v>
      </c>
      <c r="W61" s="274">
        <v>92</v>
      </c>
      <c r="X61" s="274">
        <v>664</v>
      </c>
    </row>
    <row r="62" spans="2:24" ht="12">
      <c r="B62" s="236" t="s">
        <v>34</v>
      </c>
      <c r="C62" s="271">
        <v>2235</v>
      </c>
      <c r="D62" s="246">
        <v>409343</v>
      </c>
      <c r="E62" s="274">
        <v>2205</v>
      </c>
      <c r="F62" s="274">
        <v>398086</v>
      </c>
      <c r="G62" s="274">
        <v>29</v>
      </c>
      <c r="H62" s="246">
        <v>365</v>
      </c>
      <c r="I62" s="274">
        <v>29</v>
      </c>
      <c r="J62" s="274">
        <v>360</v>
      </c>
      <c r="K62" s="276">
        <v>0</v>
      </c>
      <c r="L62" s="276">
        <v>0</v>
      </c>
      <c r="M62" s="276">
        <v>1</v>
      </c>
      <c r="N62" s="276">
        <v>5</v>
      </c>
      <c r="O62" s="274">
        <v>1863</v>
      </c>
      <c r="P62" s="246">
        <v>10892</v>
      </c>
      <c r="Q62" s="274">
        <v>1836</v>
      </c>
      <c r="R62" s="274">
        <v>10242</v>
      </c>
      <c r="S62" s="274">
        <v>16</v>
      </c>
      <c r="T62" s="274">
        <v>167</v>
      </c>
      <c r="U62" s="274">
        <v>13</v>
      </c>
      <c r="V62" s="276">
        <v>129</v>
      </c>
      <c r="W62" s="274">
        <v>111</v>
      </c>
      <c r="X62" s="274">
        <v>521</v>
      </c>
    </row>
    <row r="63" spans="2:24" ht="12">
      <c r="B63" s="236" t="s">
        <v>36</v>
      </c>
      <c r="C63" s="271">
        <v>1736</v>
      </c>
      <c r="D63" s="246">
        <v>384772</v>
      </c>
      <c r="E63" s="274">
        <v>1712</v>
      </c>
      <c r="F63" s="274">
        <v>362357</v>
      </c>
      <c r="G63" s="274">
        <v>309</v>
      </c>
      <c r="H63" s="246">
        <v>3815</v>
      </c>
      <c r="I63" s="274">
        <v>308</v>
      </c>
      <c r="J63" s="274">
        <v>3673</v>
      </c>
      <c r="K63" s="276">
        <v>4</v>
      </c>
      <c r="L63" s="275">
        <v>141</v>
      </c>
      <c r="M63" s="275">
        <v>1</v>
      </c>
      <c r="N63" s="276">
        <v>1</v>
      </c>
      <c r="O63" s="274">
        <v>1590</v>
      </c>
      <c r="P63" s="246">
        <v>18600</v>
      </c>
      <c r="Q63" s="274">
        <v>1548</v>
      </c>
      <c r="R63" s="274">
        <v>11567</v>
      </c>
      <c r="S63" s="274">
        <v>13</v>
      </c>
      <c r="T63" s="274">
        <v>520</v>
      </c>
      <c r="U63" s="274">
        <v>27</v>
      </c>
      <c r="V63" s="274">
        <v>4733</v>
      </c>
      <c r="W63" s="274">
        <v>273</v>
      </c>
      <c r="X63" s="274">
        <v>2300</v>
      </c>
    </row>
    <row r="64" spans="2:24" ht="12">
      <c r="B64" s="236" t="s">
        <v>38</v>
      </c>
      <c r="C64" s="271">
        <v>1576</v>
      </c>
      <c r="D64" s="246">
        <v>332468</v>
      </c>
      <c r="E64" s="274">
        <v>1440</v>
      </c>
      <c r="F64" s="274">
        <v>293862</v>
      </c>
      <c r="G64" s="274">
        <v>758</v>
      </c>
      <c r="H64" s="246">
        <v>15864</v>
      </c>
      <c r="I64" s="274">
        <v>756</v>
      </c>
      <c r="J64" s="274">
        <v>15344</v>
      </c>
      <c r="K64" s="276">
        <v>77</v>
      </c>
      <c r="L64" s="275">
        <v>520</v>
      </c>
      <c r="M64" s="275">
        <v>0</v>
      </c>
      <c r="N64" s="276">
        <v>0</v>
      </c>
      <c r="O64" s="274">
        <v>1458</v>
      </c>
      <c r="P64" s="246">
        <v>22742</v>
      </c>
      <c r="Q64" s="274">
        <v>1427</v>
      </c>
      <c r="R64" s="274">
        <v>19352</v>
      </c>
      <c r="S64" s="274">
        <v>4</v>
      </c>
      <c r="T64" s="274">
        <v>80</v>
      </c>
      <c r="U64" s="274">
        <v>3</v>
      </c>
      <c r="V64" s="274">
        <v>102</v>
      </c>
      <c r="W64" s="274">
        <v>205</v>
      </c>
      <c r="X64" s="274">
        <v>3288</v>
      </c>
    </row>
    <row r="65" spans="2:24" ht="12">
      <c r="B65" s="236" t="s">
        <v>40</v>
      </c>
      <c r="C65" s="271">
        <v>1217</v>
      </c>
      <c r="D65" s="246">
        <v>218522</v>
      </c>
      <c r="E65" s="274">
        <v>1161</v>
      </c>
      <c r="F65" s="274">
        <v>182608</v>
      </c>
      <c r="G65" s="274">
        <v>810</v>
      </c>
      <c r="H65" s="246">
        <v>18763</v>
      </c>
      <c r="I65" s="274">
        <v>810</v>
      </c>
      <c r="J65" s="274">
        <v>18724</v>
      </c>
      <c r="K65" s="276">
        <v>0</v>
      </c>
      <c r="L65" s="276">
        <v>0</v>
      </c>
      <c r="M65" s="275">
        <v>2</v>
      </c>
      <c r="N65" s="276">
        <v>39</v>
      </c>
      <c r="O65" s="274">
        <v>968</v>
      </c>
      <c r="P65" s="246">
        <v>17151</v>
      </c>
      <c r="Q65" s="274">
        <v>960</v>
      </c>
      <c r="R65" s="274">
        <v>15433</v>
      </c>
      <c r="S65" s="274">
        <v>5</v>
      </c>
      <c r="T65" s="274">
        <v>159</v>
      </c>
      <c r="U65" s="274">
        <v>5</v>
      </c>
      <c r="V65" s="274">
        <v>1285</v>
      </c>
      <c r="W65" s="274">
        <v>28</v>
      </c>
      <c r="X65" s="274">
        <v>433</v>
      </c>
    </row>
    <row r="66" spans="2:24" ht="12">
      <c r="B66" s="236" t="s">
        <v>42</v>
      </c>
      <c r="C66" s="271">
        <v>1007</v>
      </c>
      <c r="D66" s="246">
        <v>242498</v>
      </c>
      <c r="E66" s="274">
        <v>997</v>
      </c>
      <c r="F66" s="274">
        <v>233058</v>
      </c>
      <c r="G66" s="274">
        <v>186</v>
      </c>
      <c r="H66" s="246">
        <v>2173</v>
      </c>
      <c r="I66" s="274">
        <v>172</v>
      </c>
      <c r="J66" s="274">
        <v>1868</v>
      </c>
      <c r="K66" s="276">
        <v>20</v>
      </c>
      <c r="L66" s="276">
        <v>270</v>
      </c>
      <c r="M66" s="276">
        <v>1</v>
      </c>
      <c r="N66" s="276">
        <v>35</v>
      </c>
      <c r="O66" s="274">
        <v>978</v>
      </c>
      <c r="P66" s="246">
        <v>7267</v>
      </c>
      <c r="Q66" s="274">
        <v>975</v>
      </c>
      <c r="R66" s="274">
        <v>6398</v>
      </c>
      <c r="S66" s="278">
        <v>4</v>
      </c>
      <c r="T66" s="276">
        <v>22</v>
      </c>
      <c r="U66" s="278">
        <v>5</v>
      </c>
      <c r="V66" s="276">
        <v>98</v>
      </c>
      <c r="W66" s="274">
        <v>65</v>
      </c>
      <c r="X66" s="274">
        <v>771</v>
      </c>
    </row>
    <row r="67" spans="2:24" ht="12">
      <c r="B67" s="236" t="s">
        <v>44</v>
      </c>
      <c r="C67" s="271">
        <v>983</v>
      </c>
      <c r="D67" s="246">
        <v>124215</v>
      </c>
      <c r="E67" s="274">
        <v>936</v>
      </c>
      <c r="F67" s="274">
        <v>102440</v>
      </c>
      <c r="G67" s="274">
        <v>414</v>
      </c>
      <c r="H67" s="246">
        <v>10744</v>
      </c>
      <c r="I67" s="274">
        <v>378</v>
      </c>
      <c r="J67" s="274">
        <v>8982</v>
      </c>
      <c r="K67" s="276">
        <v>43</v>
      </c>
      <c r="L67" s="276">
        <v>1750</v>
      </c>
      <c r="M67" s="275">
        <v>2</v>
      </c>
      <c r="N67" s="276">
        <v>12</v>
      </c>
      <c r="O67" s="274">
        <v>897</v>
      </c>
      <c r="P67" s="246">
        <v>11031</v>
      </c>
      <c r="Q67" s="274">
        <v>892</v>
      </c>
      <c r="R67" s="274">
        <v>5448</v>
      </c>
      <c r="S67" s="274">
        <v>6</v>
      </c>
      <c r="T67" s="274">
        <v>169</v>
      </c>
      <c r="U67" s="274">
        <v>47</v>
      </c>
      <c r="V67" s="274">
        <v>4455</v>
      </c>
      <c r="W67" s="274">
        <v>63</v>
      </c>
      <c r="X67" s="274">
        <v>1128</v>
      </c>
    </row>
    <row r="68" spans="2:24" ht="12">
      <c r="B68" s="236" t="s">
        <v>46</v>
      </c>
      <c r="C68" s="271">
        <v>1238</v>
      </c>
      <c r="D68" s="246">
        <v>90288</v>
      </c>
      <c r="E68" s="274">
        <v>1164</v>
      </c>
      <c r="F68" s="274">
        <v>77220</v>
      </c>
      <c r="G68" s="274">
        <v>239</v>
      </c>
      <c r="H68" s="246">
        <v>3755</v>
      </c>
      <c r="I68" s="274">
        <v>168</v>
      </c>
      <c r="J68" s="274">
        <v>2281</v>
      </c>
      <c r="K68" s="276">
        <v>7</v>
      </c>
      <c r="L68" s="275">
        <v>1440</v>
      </c>
      <c r="M68" s="275">
        <v>8</v>
      </c>
      <c r="N68" s="275">
        <v>34</v>
      </c>
      <c r="O68" s="274">
        <v>1174</v>
      </c>
      <c r="P68" s="246">
        <v>9313</v>
      </c>
      <c r="Q68" s="274">
        <v>1142</v>
      </c>
      <c r="R68" s="274">
        <v>6707</v>
      </c>
      <c r="S68" s="274">
        <v>8</v>
      </c>
      <c r="T68" s="274">
        <v>206</v>
      </c>
      <c r="U68" s="274">
        <v>16</v>
      </c>
      <c r="V68" s="274">
        <v>1010</v>
      </c>
      <c r="W68" s="274">
        <v>207</v>
      </c>
      <c r="X68" s="274">
        <v>1596</v>
      </c>
    </row>
    <row r="69" spans="2:24" ht="12">
      <c r="B69" s="236" t="s">
        <v>48</v>
      </c>
      <c r="C69" s="271">
        <v>2648</v>
      </c>
      <c r="D69" s="246">
        <v>377657</v>
      </c>
      <c r="E69" s="274">
        <v>2297</v>
      </c>
      <c r="F69" s="274">
        <v>310183</v>
      </c>
      <c r="G69" s="274">
        <v>443</v>
      </c>
      <c r="H69" s="246">
        <v>14664</v>
      </c>
      <c r="I69" s="274">
        <v>404</v>
      </c>
      <c r="J69" s="274">
        <v>11492</v>
      </c>
      <c r="K69" s="276">
        <v>46</v>
      </c>
      <c r="L69" s="275">
        <v>3140</v>
      </c>
      <c r="M69" s="275">
        <v>4</v>
      </c>
      <c r="N69" s="275">
        <v>32</v>
      </c>
      <c r="O69" s="274">
        <v>2448</v>
      </c>
      <c r="P69" s="246">
        <v>52810</v>
      </c>
      <c r="Q69" s="274">
        <v>2410</v>
      </c>
      <c r="R69" s="274">
        <v>42300</v>
      </c>
      <c r="S69" s="274">
        <v>17</v>
      </c>
      <c r="T69" s="274">
        <v>576</v>
      </c>
      <c r="U69" s="274">
        <v>31</v>
      </c>
      <c r="V69" s="274">
        <v>3048</v>
      </c>
      <c r="W69" s="274">
        <v>392</v>
      </c>
      <c r="X69" s="274">
        <v>7462</v>
      </c>
    </row>
    <row r="70" spans="2:24" ht="12">
      <c r="B70" s="236" t="s">
        <v>50</v>
      </c>
      <c r="C70" s="271">
        <v>975</v>
      </c>
      <c r="D70" s="246">
        <v>145377</v>
      </c>
      <c r="E70" s="274">
        <v>951</v>
      </c>
      <c r="F70" s="274">
        <v>127342</v>
      </c>
      <c r="G70" s="274">
        <v>118</v>
      </c>
      <c r="H70" s="246">
        <v>2384</v>
      </c>
      <c r="I70" s="274">
        <v>114</v>
      </c>
      <c r="J70" s="274">
        <v>2199</v>
      </c>
      <c r="K70" s="276">
        <v>4</v>
      </c>
      <c r="L70" s="276">
        <v>185</v>
      </c>
      <c r="M70" s="276">
        <v>0</v>
      </c>
      <c r="N70" s="276">
        <v>0</v>
      </c>
      <c r="O70" s="274">
        <v>863</v>
      </c>
      <c r="P70" s="246">
        <v>15651</v>
      </c>
      <c r="Q70" s="274">
        <v>854</v>
      </c>
      <c r="R70" s="274">
        <v>5973</v>
      </c>
      <c r="S70" s="274">
        <v>10</v>
      </c>
      <c r="T70" s="274">
        <v>733</v>
      </c>
      <c r="U70" s="274">
        <v>22</v>
      </c>
      <c r="V70" s="274">
        <v>9039</v>
      </c>
      <c r="W70" s="274">
        <v>79</v>
      </c>
      <c r="X70" s="274">
        <v>639</v>
      </c>
    </row>
    <row r="71" spans="2:24" ht="12">
      <c r="B71" s="236" t="s">
        <v>52</v>
      </c>
      <c r="C71" s="271">
        <v>819</v>
      </c>
      <c r="D71" s="246">
        <v>114852</v>
      </c>
      <c r="E71" s="274">
        <v>755</v>
      </c>
      <c r="F71" s="274">
        <v>104256</v>
      </c>
      <c r="G71" s="274">
        <v>277</v>
      </c>
      <c r="H71" s="246">
        <v>5024</v>
      </c>
      <c r="I71" s="274">
        <v>275</v>
      </c>
      <c r="J71" s="274">
        <v>4988</v>
      </c>
      <c r="K71" s="276">
        <v>0</v>
      </c>
      <c r="L71" s="276">
        <v>0</v>
      </c>
      <c r="M71" s="276">
        <v>2</v>
      </c>
      <c r="N71" s="276">
        <v>36</v>
      </c>
      <c r="O71" s="274">
        <v>717</v>
      </c>
      <c r="P71" s="246">
        <v>5572</v>
      </c>
      <c r="Q71" s="274">
        <v>702</v>
      </c>
      <c r="R71" s="274">
        <v>3665</v>
      </c>
      <c r="S71" s="274">
        <v>6</v>
      </c>
      <c r="T71" s="274">
        <v>59</v>
      </c>
      <c r="U71" s="274">
        <v>30</v>
      </c>
      <c r="V71" s="274">
        <v>1338</v>
      </c>
      <c r="W71" s="274">
        <v>71</v>
      </c>
      <c r="X71" s="274">
        <v>569</v>
      </c>
    </row>
    <row r="72" spans="2:24" ht="12">
      <c r="B72" s="279" t="s">
        <v>54</v>
      </c>
      <c r="C72" s="280">
        <v>1167</v>
      </c>
      <c r="D72" s="281">
        <v>157784</v>
      </c>
      <c r="E72" s="282">
        <v>1130</v>
      </c>
      <c r="F72" s="282">
        <v>140960</v>
      </c>
      <c r="G72" s="282">
        <v>153</v>
      </c>
      <c r="H72" s="281">
        <v>5033</v>
      </c>
      <c r="I72" s="282">
        <v>147</v>
      </c>
      <c r="J72" s="282">
        <v>4249</v>
      </c>
      <c r="K72" s="283">
        <v>8</v>
      </c>
      <c r="L72" s="283">
        <v>773</v>
      </c>
      <c r="M72" s="283">
        <v>2</v>
      </c>
      <c r="N72" s="283">
        <v>11</v>
      </c>
      <c r="O72" s="282">
        <v>1009</v>
      </c>
      <c r="P72" s="281">
        <v>11791</v>
      </c>
      <c r="Q72" s="282">
        <v>994</v>
      </c>
      <c r="R72" s="282">
        <v>8550</v>
      </c>
      <c r="S72" s="282">
        <v>26</v>
      </c>
      <c r="T72" s="282">
        <v>404</v>
      </c>
      <c r="U72" s="282">
        <v>65</v>
      </c>
      <c r="V72" s="282">
        <v>2158</v>
      </c>
      <c r="W72" s="282">
        <v>125</v>
      </c>
      <c r="X72" s="282">
        <v>1083</v>
      </c>
    </row>
    <row r="73" ht="12">
      <c r="C73" s="230"/>
    </row>
    <row r="74" ht="12">
      <c r="C74" s="230"/>
    </row>
  </sheetData>
  <mergeCells count="31">
    <mergeCell ref="N5:N6"/>
    <mergeCell ref="O5:O6"/>
    <mergeCell ref="P5:P6"/>
    <mergeCell ref="Q5:Q6"/>
    <mergeCell ref="J5:J6"/>
    <mergeCell ref="K5:K6"/>
    <mergeCell ref="L5:L6"/>
    <mergeCell ref="M5:M6"/>
    <mergeCell ref="B5:B6"/>
    <mergeCell ref="G5:G6"/>
    <mergeCell ref="H5:H6"/>
    <mergeCell ref="I5:I6"/>
    <mergeCell ref="W4:X5"/>
    <mergeCell ref="R5:R6"/>
    <mergeCell ref="U4:V5"/>
    <mergeCell ref="Q4:T4"/>
    <mergeCell ref="S5:T5"/>
    <mergeCell ref="O3:X3"/>
    <mergeCell ref="C4:C6"/>
    <mergeCell ref="D4:D6"/>
    <mergeCell ref="E4:E6"/>
    <mergeCell ref="F4:F6"/>
    <mergeCell ref="G4:H4"/>
    <mergeCell ref="I4:J4"/>
    <mergeCell ref="K4:L4"/>
    <mergeCell ref="M4:N4"/>
    <mergeCell ref="O4:P4"/>
    <mergeCell ref="B3:B4"/>
    <mergeCell ref="C3:D3"/>
    <mergeCell ref="E3:F3"/>
    <mergeCell ref="G3:N3"/>
  </mergeCells>
  <printOptions/>
  <pageMargins left="0.75" right="0.75" top="1" bottom="1" header="0.512" footer="0.512"/>
  <pageSetup orientation="portrait" paperSize="8" r:id="rId1"/>
</worksheet>
</file>

<file path=xl/worksheets/sheet8.xml><?xml version="1.0" encoding="utf-8"?>
<worksheet xmlns="http://schemas.openxmlformats.org/spreadsheetml/2006/main" xmlns:r="http://schemas.openxmlformats.org/officeDocument/2006/relationships">
  <dimension ref="A2:Q125"/>
  <sheetViews>
    <sheetView workbookViewId="0" topLeftCell="A1">
      <selection activeCell="A1" sqref="A1"/>
    </sheetView>
  </sheetViews>
  <sheetFormatPr defaultColWidth="9.00390625" defaultRowHeight="15" customHeight="1"/>
  <cols>
    <col min="1" max="1" width="9.75390625" style="284" customWidth="1"/>
    <col min="2" max="2" width="10.625" style="284" customWidth="1"/>
    <col min="3" max="3" width="8.75390625" style="284" customWidth="1"/>
    <col min="4" max="5" width="10.625" style="284" customWidth="1"/>
    <col min="6" max="6" width="10.625" style="285" customWidth="1"/>
    <col min="7" max="7" width="7.875" style="285" customWidth="1"/>
    <col min="8" max="9" width="10.625" style="285" customWidth="1"/>
    <col min="10" max="11" width="9.625" style="284" customWidth="1"/>
    <col min="12" max="17" width="8.125" style="284" customWidth="1"/>
    <col min="18" max="16384" width="9.00390625" style="284" customWidth="1"/>
  </cols>
  <sheetData>
    <row r="1" ht="9" customHeight="1"/>
    <row r="2" ht="13.5" customHeight="1">
      <c r="A2" s="286" t="s">
        <v>135</v>
      </c>
    </row>
    <row r="3" ht="13.5" customHeight="1">
      <c r="A3" s="287"/>
    </row>
    <row r="4" spans="2:12" ht="13.5" customHeight="1" thickBot="1">
      <c r="B4" s="288"/>
      <c r="F4" s="289"/>
      <c r="G4" s="289"/>
      <c r="H4" s="289"/>
      <c r="I4" s="290" t="s">
        <v>128</v>
      </c>
      <c r="L4" s="288"/>
    </row>
    <row r="5" spans="1:17" ht="13.5" customHeight="1" thickTop="1">
      <c r="A5" s="1316" t="s">
        <v>1147</v>
      </c>
      <c r="B5" s="291" t="s">
        <v>125</v>
      </c>
      <c r="C5" s="291"/>
      <c r="D5" s="292"/>
      <c r="E5" s="292"/>
      <c r="F5" s="293" t="s">
        <v>126</v>
      </c>
      <c r="G5" s="294"/>
      <c r="H5" s="294"/>
      <c r="I5" s="294"/>
      <c r="J5" s="288"/>
      <c r="K5" s="295"/>
      <c r="L5" s="295"/>
      <c r="M5" s="295"/>
      <c r="N5" s="295"/>
      <c r="O5" s="288"/>
      <c r="P5" s="288"/>
      <c r="Q5" s="288"/>
    </row>
    <row r="6" spans="1:17" ht="25.5" customHeight="1">
      <c r="A6" s="1317"/>
      <c r="B6" s="296" t="s">
        <v>127</v>
      </c>
      <c r="C6" s="297" t="s">
        <v>129</v>
      </c>
      <c r="D6" s="298" t="s">
        <v>130</v>
      </c>
      <c r="E6" s="298" t="s">
        <v>131</v>
      </c>
      <c r="F6" s="299" t="s">
        <v>127</v>
      </c>
      <c r="G6" s="297" t="s">
        <v>129</v>
      </c>
      <c r="H6" s="298" t="s">
        <v>132</v>
      </c>
      <c r="I6" s="300" t="s">
        <v>131</v>
      </c>
      <c r="J6" s="301"/>
      <c r="K6" s="301"/>
      <c r="L6" s="288"/>
      <c r="M6" s="302"/>
      <c r="N6" s="288"/>
      <c r="O6" s="302"/>
      <c r="P6" s="288"/>
      <c r="Q6" s="302"/>
    </row>
    <row r="7" spans="1:17" ht="6.75" customHeight="1">
      <c r="A7" s="303"/>
      <c r="B7" s="304"/>
      <c r="C7" s="305"/>
      <c r="D7" s="301"/>
      <c r="E7" s="301"/>
      <c r="F7" s="306"/>
      <c r="G7" s="307"/>
      <c r="H7" s="307"/>
      <c r="I7" s="308"/>
      <c r="J7" s="301"/>
      <c r="K7" s="301"/>
      <c r="L7" s="288"/>
      <c r="M7" s="302"/>
      <c r="N7" s="288"/>
      <c r="O7" s="302"/>
      <c r="P7" s="288"/>
      <c r="Q7" s="302"/>
    </row>
    <row r="8" spans="1:17" ht="12" customHeight="1">
      <c r="A8" s="303" t="s">
        <v>133</v>
      </c>
      <c r="B8" s="309">
        <v>101900</v>
      </c>
      <c r="C8" s="310">
        <v>612</v>
      </c>
      <c r="D8" s="310">
        <v>623600</v>
      </c>
      <c r="E8" s="310">
        <v>112</v>
      </c>
      <c r="F8" s="310">
        <v>147</v>
      </c>
      <c r="G8" s="310">
        <v>152</v>
      </c>
      <c r="H8" s="310">
        <v>223</v>
      </c>
      <c r="I8" s="311">
        <v>64</v>
      </c>
      <c r="J8" s="301"/>
      <c r="K8" s="301"/>
      <c r="L8" s="288"/>
      <c r="M8" s="302"/>
      <c r="N8" s="288"/>
      <c r="O8" s="302"/>
      <c r="P8" s="288"/>
      <c r="Q8" s="302"/>
    </row>
    <row r="9" spans="1:17" ht="12" customHeight="1">
      <c r="A9" s="312">
        <v>51</v>
      </c>
      <c r="B9" s="309">
        <v>101800</v>
      </c>
      <c r="C9" s="310">
        <v>511</v>
      </c>
      <c r="D9" s="310">
        <v>520200</v>
      </c>
      <c r="E9" s="310">
        <v>92</v>
      </c>
      <c r="F9" s="310">
        <v>94</v>
      </c>
      <c r="G9" s="310">
        <v>171</v>
      </c>
      <c r="H9" s="310">
        <v>161</v>
      </c>
      <c r="I9" s="311">
        <v>72</v>
      </c>
      <c r="J9" s="301"/>
      <c r="K9" s="301"/>
      <c r="L9" s="288"/>
      <c r="M9" s="302"/>
      <c r="N9" s="288"/>
      <c r="O9" s="302"/>
      <c r="P9" s="288"/>
      <c r="Q9" s="302"/>
    </row>
    <row r="10" spans="1:17" ht="12" customHeight="1">
      <c r="A10" s="312">
        <v>52</v>
      </c>
      <c r="B10" s="309">
        <v>101200</v>
      </c>
      <c r="C10" s="310">
        <v>581</v>
      </c>
      <c r="D10" s="310">
        <v>588000</v>
      </c>
      <c r="E10" s="310">
        <v>104</v>
      </c>
      <c r="F10" s="310">
        <v>62</v>
      </c>
      <c r="G10" s="310">
        <v>237</v>
      </c>
      <c r="H10" s="310">
        <v>147</v>
      </c>
      <c r="I10" s="311">
        <v>100</v>
      </c>
      <c r="J10" s="301"/>
      <c r="K10" s="301"/>
      <c r="L10" s="288"/>
      <c r="M10" s="302"/>
      <c r="N10" s="288"/>
      <c r="O10" s="302"/>
      <c r="P10" s="288"/>
      <c r="Q10" s="302"/>
    </row>
    <row r="11" spans="1:17" ht="12" customHeight="1">
      <c r="A11" s="312">
        <v>53</v>
      </c>
      <c r="B11" s="309">
        <v>97800</v>
      </c>
      <c r="C11" s="310">
        <v>579</v>
      </c>
      <c r="D11" s="310">
        <v>566300</v>
      </c>
      <c r="E11" s="310">
        <v>104</v>
      </c>
      <c r="F11" s="310">
        <v>46</v>
      </c>
      <c r="G11" s="310">
        <v>72</v>
      </c>
      <c r="H11" s="310">
        <v>33</v>
      </c>
      <c r="I11" s="311">
        <v>32</v>
      </c>
      <c r="J11" s="301"/>
      <c r="K11" s="301"/>
      <c r="L11" s="288"/>
      <c r="M11" s="302"/>
      <c r="N11" s="288"/>
      <c r="O11" s="302"/>
      <c r="P11" s="288"/>
      <c r="Q11" s="302"/>
    </row>
    <row r="12" spans="1:17" ht="12" customHeight="1">
      <c r="A12" s="312">
        <v>54</v>
      </c>
      <c r="B12" s="309">
        <v>97100</v>
      </c>
      <c r="C12" s="310">
        <v>548</v>
      </c>
      <c r="D12" s="310">
        <v>532100</v>
      </c>
      <c r="E12" s="310">
        <v>98</v>
      </c>
      <c r="F12" s="310">
        <v>21</v>
      </c>
      <c r="G12" s="310">
        <v>205</v>
      </c>
      <c r="H12" s="310">
        <v>43</v>
      </c>
      <c r="I12" s="311">
        <v>118</v>
      </c>
      <c r="J12" s="301"/>
      <c r="K12" s="301"/>
      <c r="L12" s="288"/>
      <c r="M12" s="302"/>
      <c r="N12" s="288"/>
      <c r="O12" s="302"/>
      <c r="P12" s="288"/>
      <c r="Q12" s="302"/>
    </row>
    <row r="13" spans="1:17" ht="6.75" customHeight="1">
      <c r="A13" s="313"/>
      <c r="B13" s="310"/>
      <c r="C13" s="310"/>
      <c r="D13" s="310"/>
      <c r="E13" s="310"/>
      <c r="F13" s="310"/>
      <c r="G13" s="310"/>
      <c r="H13" s="310"/>
      <c r="I13" s="311"/>
      <c r="J13" s="301"/>
      <c r="K13" s="301"/>
      <c r="L13" s="288"/>
      <c r="M13" s="302"/>
      <c r="N13" s="288"/>
      <c r="O13" s="302"/>
      <c r="P13" s="288"/>
      <c r="Q13" s="302"/>
    </row>
    <row r="14" spans="1:17" s="321" customFormat="1" ht="12" customHeight="1">
      <c r="A14" s="314">
        <v>55</v>
      </c>
      <c r="B14" s="315">
        <v>88900</v>
      </c>
      <c r="C14" s="316">
        <v>525</v>
      </c>
      <c r="D14" s="316">
        <v>466700</v>
      </c>
      <c r="E14" s="316">
        <v>92</v>
      </c>
      <c r="F14" s="316">
        <v>15</v>
      </c>
      <c r="G14" s="316">
        <v>153</v>
      </c>
      <c r="H14" s="316">
        <v>23</v>
      </c>
      <c r="I14" s="317">
        <v>88</v>
      </c>
      <c r="J14" s="318"/>
      <c r="K14" s="318"/>
      <c r="L14" s="319"/>
      <c r="M14" s="320"/>
      <c r="N14" s="319"/>
      <c r="O14" s="320"/>
      <c r="P14" s="319"/>
      <c r="Q14" s="320"/>
    </row>
    <row r="15" spans="1:17" s="321" customFormat="1" ht="9.75" customHeight="1">
      <c r="A15" s="322"/>
      <c r="B15" s="315"/>
      <c r="C15" s="316"/>
      <c r="D15" s="316"/>
      <c r="E15" s="316"/>
      <c r="F15" s="316"/>
      <c r="G15" s="316"/>
      <c r="H15" s="316"/>
      <c r="I15" s="317"/>
      <c r="J15" s="318"/>
      <c r="K15" s="318"/>
      <c r="L15" s="319"/>
      <c r="M15" s="320"/>
      <c r="N15" s="319"/>
      <c r="O15" s="320"/>
      <c r="P15" s="319"/>
      <c r="Q15" s="320"/>
    </row>
    <row r="16" spans="1:17" s="321" customFormat="1" ht="12" customHeight="1">
      <c r="A16" s="322" t="s">
        <v>11</v>
      </c>
      <c r="B16" s="323">
        <v>22900</v>
      </c>
      <c r="C16" s="324">
        <v>548</v>
      </c>
      <c r="D16" s="324">
        <v>125500</v>
      </c>
      <c r="E16" s="324">
        <v>95</v>
      </c>
      <c r="F16" s="324">
        <v>8</v>
      </c>
      <c r="G16" s="324">
        <v>182</v>
      </c>
      <c r="H16" s="324">
        <v>15</v>
      </c>
      <c r="I16" s="325">
        <v>88</v>
      </c>
      <c r="J16" s="326"/>
      <c r="K16" s="326"/>
      <c r="L16" s="327"/>
      <c r="M16" s="327"/>
      <c r="N16" s="326"/>
      <c r="O16" s="326"/>
      <c r="P16" s="326"/>
      <c r="Q16" s="326"/>
    </row>
    <row r="17" spans="1:17" s="321" customFormat="1" ht="12" customHeight="1">
      <c r="A17" s="322" t="s">
        <v>13</v>
      </c>
      <c r="B17" s="323">
        <v>13500</v>
      </c>
      <c r="C17" s="324">
        <v>468</v>
      </c>
      <c r="D17" s="324">
        <v>63200</v>
      </c>
      <c r="E17" s="324">
        <v>90</v>
      </c>
      <c r="F17" s="328">
        <v>0</v>
      </c>
      <c r="G17" s="324">
        <v>115</v>
      </c>
      <c r="H17" s="328">
        <v>0</v>
      </c>
      <c r="I17" s="325">
        <v>53</v>
      </c>
      <c r="J17" s="326"/>
      <c r="K17" s="326"/>
      <c r="L17" s="327"/>
      <c r="M17" s="327"/>
      <c r="N17" s="326"/>
      <c r="O17" s="326"/>
      <c r="P17" s="326"/>
      <c r="Q17" s="326"/>
    </row>
    <row r="18" spans="1:17" s="321" customFormat="1" ht="12" customHeight="1">
      <c r="A18" s="322" t="s">
        <v>15</v>
      </c>
      <c r="B18" s="323">
        <v>19500</v>
      </c>
      <c r="C18" s="324">
        <v>522</v>
      </c>
      <c r="D18" s="324">
        <v>101800</v>
      </c>
      <c r="E18" s="324">
        <v>91</v>
      </c>
      <c r="F18" s="324">
        <v>7</v>
      </c>
      <c r="G18" s="324">
        <v>114</v>
      </c>
      <c r="H18" s="324">
        <v>8</v>
      </c>
      <c r="I18" s="325">
        <v>88</v>
      </c>
      <c r="J18" s="326"/>
      <c r="K18" s="326"/>
      <c r="L18" s="327"/>
      <c r="M18" s="327"/>
      <c r="N18" s="326"/>
      <c r="O18" s="326"/>
      <c r="P18" s="326"/>
      <c r="Q18" s="326"/>
    </row>
    <row r="19" spans="1:17" s="321" customFormat="1" ht="12" customHeight="1">
      <c r="A19" s="322" t="s">
        <v>17</v>
      </c>
      <c r="B19" s="323">
        <v>33000</v>
      </c>
      <c r="C19" s="324">
        <v>534</v>
      </c>
      <c r="D19" s="324">
        <v>176200</v>
      </c>
      <c r="E19" s="324">
        <v>92</v>
      </c>
      <c r="F19" s="324">
        <v>0</v>
      </c>
      <c r="G19" s="324">
        <f>G23+G24+G59+G60+G61+G62+G63+G64+G65+G66+G67+G68+G69+G70</f>
        <v>0</v>
      </c>
      <c r="H19" s="324">
        <v>0</v>
      </c>
      <c r="I19" s="325">
        <f>I23+I24+I59+I60+I61+I62+I63+I64+I65+I66+I67+I68+I69+I70</f>
        <v>0</v>
      </c>
      <c r="J19" s="326"/>
      <c r="K19" s="326"/>
      <c r="L19" s="327"/>
      <c r="M19" s="327"/>
      <c r="N19" s="326"/>
      <c r="O19" s="326"/>
      <c r="P19" s="326"/>
      <c r="Q19" s="326"/>
    </row>
    <row r="20" spans="1:17" s="321" customFormat="1" ht="12" customHeight="1">
      <c r="A20" s="322"/>
      <c r="B20" s="324"/>
      <c r="C20" s="324"/>
      <c r="D20" s="324"/>
      <c r="E20" s="324"/>
      <c r="F20" s="324"/>
      <c r="G20" s="324"/>
      <c r="H20" s="324"/>
      <c r="I20" s="325"/>
      <c r="J20" s="326"/>
      <c r="K20" s="326"/>
      <c r="L20" s="327"/>
      <c r="M20" s="327"/>
      <c r="N20" s="326"/>
      <c r="O20" s="326"/>
      <c r="P20" s="326"/>
      <c r="Q20" s="326"/>
    </row>
    <row r="21" spans="1:17" ht="12" customHeight="1">
      <c r="A21" s="329" t="s">
        <v>20</v>
      </c>
      <c r="B21" s="330">
        <v>4460</v>
      </c>
      <c r="C21" s="330">
        <v>583</v>
      </c>
      <c r="D21" s="330">
        <v>26000</v>
      </c>
      <c r="E21" s="330">
        <v>96</v>
      </c>
      <c r="F21" s="331">
        <v>0</v>
      </c>
      <c r="G21" s="331">
        <v>0</v>
      </c>
      <c r="H21" s="331">
        <v>0</v>
      </c>
      <c r="I21" s="332">
        <v>0</v>
      </c>
      <c r="J21" s="333"/>
      <c r="K21" s="333"/>
      <c r="L21" s="334"/>
      <c r="M21" s="334"/>
      <c r="N21" s="333"/>
      <c r="O21" s="333"/>
      <c r="P21" s="333"/>
      <c r="Q21" s="333"/>
    </row>
    <row r="22" spans="1:17" ht="12" customHeight="1">
      <c r="A22" s="329" t="s">
        <v>21</v>
      </c>
      <c r="B22" s="330">
        <v>3860</v>
      </c>
      <c r="C22" s="330">
        <v>513</v>
      </c>
      <c r="D22" s="330">
        <v>19800</v>
      </c>
      <c r="E22" s="330">
        <v>90</v>
      </c>
      <c r="F22" s="331">
        <v>7</v>
      </c>
      <c r="G22" s="331">
        <v>114</v>
      </c>
      <c r="H22" s="331">
        <v>8</v>
      </c>
      <c r="I22" s="335">
        <v>88</v>
      </c>
      <c r="J22" s="333"/>
      <c r="K22" s="333"/>
      <c r="L22" s="334"/>
      <c r="M22" s="288"/>
      <c r="N22" s="333"/>
      <c r="O22" s="333"/>
      <c r="P22" s="333"/>
      <c r="Q22" s="333"/>
    </row>
    <row r="23" spans="1:17" ht="12" customHeight="1">
      <c r="A23" s="329" t="s">
        <v>23</v>
      </c>
      <c r="B23" s="330">
        <v>5500</v>
      </c>
      <c r="C23" s="330">
        <v>551</v>
      </c>
      <c r="D23" s="330">
        <v>30300</v>
      </c>
      <c r="E23" s="330">
        <v>93</v>
      </c>
      <c r="F23" s="331">
        <v>0</v>
      </c>
      <c r="G23" s="331">
        <v>0</v>
      </c>
      <c r="H23" s="331">
        <v>0</v>
      </c>
      <c r="I23" s="332">
        <v>0</v>
      </c>
      <c r="J23" s="333"/>
      <c r="K23" s="333"/>
      <c r="L23" s="334"/>
      <c r="M23" s="288"/>
      <c r="N23" s="333"/>
      <c r="O23" s="333"/>
      <c r="P23" s="333"/>
      <c r="Q23" s="333"/>
    </row>
    <row r="24" spans="1:17" ht="12" customHeight="1">
      <c r="A24" s="329" t="s">
        <v>25</v>
      </c>
      <c r="B24" s="330">
        <v>5980</v>
      </c>
      <c r="C24" s="330">
        <v>543</v>
      </c>
      <c r="D24" s="330">
        <v>32500</v>
      </c>
      <c r="E24" s="330">
        <v>90</v>
      </c>
      <c r="F24" s="331">
        <v>0</v>
      </c>
      <c r="G24" s="331">
        <v>0</v>
      </c>
      <c r="H24" s="331">
        <v>0</v>
      </c>
      <c r="I24" s="332">
        <v>0</v>
      </c>
      <c r="J24" s="333"/>
      <c r="K24" s="333"/>
      <c r="L24" s="334"/>
      <c r="M24" s="288"/>
      <c r="N24" s="333"/>
      <c r="O24" s="333"/>
      <c r="P24" s="333"/>
      <c r="Q24" s="333"/>
    </row>
    <row r="25" spans="1:17" ht="12" customHeight="1">
      <c r="A25" s="329"/>
      <c r="B25" s="330"/>
      <c r="C25" s="330"/>
      <c r="D25" s="330"/>
      <c r="E25" s="330"/>
      <c r="F25" s="331"/>
      <c r="G25" s="331"/>
      <c r="H25" s="331"/>
      <c r="I25" s="332"/>
      <c r="J25" s="333"/>
      <c r="K25" s="333"/>
      <c r="L25" s="334"/>
      <c r="M25" s="288"/>
      <c r="N25" s="333"/>
      <c r="O25" s="333"/>
      <c r="P25" s="333"/>
      <c r="Q25" s="333"/>
    </row>
    <row r="26" spans="1:17" ht="12" customHeight="1">
      <c r="A26" s="329" t="s">
        <v>27</v>
      </c>
      <c r="B26" s="330">
        <v>3990</v>
      </c>
      <c r="C26" s="330">
        <v>492</v>
      </c>
      <c r="D26" s="330">
        <v>19600</v>
      </c>
      <c r="E26" s="330">
        <v>91</v>
      </c>
      <c r="F26" s="336">
        <v>0</v>
      </c>
      <c r="G26" s="331">
        <v>127</v>
      </c>
      <c r="H26" s="336">
        <v>0</v>
      </c>
      <c r="I26" s="335">
        <v>54</v>
      </c>
      <c r="J26" s="333"/>
      <c r="K26" s="333"/>
      <c r="L26" s="334"/>
      <c r="M26" s="288"/>
      <c r="N26" s="333"/>
      <c r="O26" s="333"/>
      <c r="P26" s="333"/>
      <c r="Q26" s="333"/>
    </row>
    <row r="27" spans="1:17" ht="12" customHeight="1">
      <c r="A27" s="329" t="s">
        <v>29</v>
      </c>
      <c r="B27" s="330">
        <v>1860</v>
      </c>
      <c r="C27" s="330">
        <v>584</v>
      </c>
      <c r="D27" s="330">
        <v>10900</v>
      </c>
      <c r="E27" s="330">
        <v>95</v>
      </c>
      <c r="F27" s="331">
        <v>0</v>
      </c>
      <c r="G27" s="331">
        <v>0</v>
      </c>
      <c r="H27" s="331">
        <v>0</v>
      </c>
      <c r="I27" s="332">
        <v>0</v>
      </c>
      <c r="J27" s="333"/>
      <c r="K27" s="333"/>
      <c r="L27" s="334"/>
      <c r="M27" s="288"/>
      <c r="N27" s="333"/>
      <c r="O27" s="333"/>
      <c r="P27" s="333"/>
      <c r="Q27" s="333"/>
    </row>
    <row r="28" spans="1:17" ht="12" customHeight="1">
      <c r="A28" s="329" t="s">
        <v>31</v>
      </c>
      <c r="B28" s="330">
        <v>1330</v>
      </c>
      <c r="C28" s="330">
        <v>559</v>
      </c>
      <c r="D28" s="330">
        <v>7440</v>
      </c>
      <c r="E28" s="330">
        <v>99</v>
      </c>
      <c r="F28" s="331">
        <v>0</v>
      </c>
      <c r="G28" s="331">
        <v>0</v>
      </c>
      <c r="H28" s="331">
        <v>0</v>
      </c>
      <c r="I28" s="332">
        <v>0</v>
      </c>
      <c r="J28" s="333"/>
      <c r="K28" s="333"/>
      <c r="L28" s="334"/>
      <c r="M28" s="288"/>
      <c r="N28" s="333"/>
      <c r="O28" s="333"/>
      <c r="P28" s="333"/>
      <c r="Q28" s="333"/>
    </row>
    <row r="29" spans="1:17" ht="12" customHeight="1">
      <c r="A29" s="329" t="s">
        <v>32</v>
      </c>
      <c r="B29" s="330">
        <v>2650</v>
      </c>
      <c r="C29" s="330">
        <v>542</v>
      </c>
      <c r="D29" s="330">
        <v>14400</v>
      </c>
      <c r="E29" s="330">
        <v>96</v>
      </c>
      <c r="F29" s="331">
        <v>0</v>
      </c>
      <c r="G29" s="331">
        <v>0</v>
      </c>
      <c r="H29" s="331">
        <v>0</v>
      </c>
      <c r="I29" s="332">
        <v>0</v>
      </c>
      <c r="J29" s="333"/>
      <c r="K29" s="333"/>
      <c r="L29" s="334"/>
      <c r="M29" s="288"/>
      <c r="N29" s="333"/>
      <c r="O29" s="333"/>
      <c r="P29" s="333"/>
      <c r="Q29" s="333"/>
    </row>
    <row r="30" spans="1:17" ht="12" customHeight="1">
      <c r="A30" s="329"/>
      <c r="B30" s="330"/>
      <c r="C30" s="330"/>
      <c r="D30" s="330"/>
      <c r="E30" s="330"/>
      <c r="F30" s="331"/>
      <c r="G30" s="331"/>
      <c r="H30" s="331"/>
      <c r="I30" s="332"/>
      <c r="J30" s="333"/>
      <c r="K30" s="333"/>
      <c r="L30" s="334"/>
      <c r="M30" s="288"/>
      <c r="N30" s="333"/>
      <c r="O30" s="333"/>
      <c r="P30" s="333"/>
      <c r="Q30" s="333"/>
    </row>
    <row r="31" spans="1:17" ht="12" customHeight="1">
      <c r="A31" s="329" t="s">
        <v>35</v>
      </c>
      <c r="B31" s="330">
        <v>2670</v>
      </c>
      <c r="C31" s="330">
        <v>539</v>
      </c>
      <c r="D31" s="330">
        <v>14400</v>
      </c>
      <c r="E31" s="330">
        <v>93</v>
      </c>
      <c r="F31" s="331">
        <v>0</v>
      </c>
      <c r="G31" s="331">
        <v>0</v>
      </c>
      <c r="H31" s="331">
        <v>0</v>
      </c>
      <c r="I31" s="332">
        <v>0</v>
      </c>
      <c r="J31" s="333"/>
      <c r="K31" s="333"/>
      <c r="L31" s="334"/>
      <c r="M31" s="288"/>
      <c r="N31" s="333"/>
      <c r="O31" s="333"/>
      <c r="P31" s="333"/>
      <c r="Q31" s="333"/>
    </row>
    <row r="32" spans="1:17" ht="12" customHeight="1">
      <c r="A32" s="329" t="s">
        <v>37</v>
      </c>
      <c r="B32" s="330">
        <v>1760</v>
      </c>
      <c r="C32" s="330">
        <v>594</v>
      </c>
      <c r="D32" s="330">
        <v>10500</v>
      </c>
      <c r="E32" s="330">
        <v>97</v>
      </c>
      <c r="F32" s="331">
        <v>0</v>
      </c>
      <c r="G32" s="331">
        <v>0</v>
      </c>
      <c r="H32" s="331">
        <v>0</v>
      </c>
      <c r="I32" s="332">
        <v>0</v>
      </c>
      <c r="J32" s="333"/>
      <c r="K32" s="333"/>
      <c r="L32" s="334"/>
      <c r="M32" s="288"/>
      <c r="N32" s="333"/>
      <c r="O32" s="333"/>
      <c r="P32" s="333"/>
      <c r="Q32" s="333"/>
    </row>
    <row r="33" spans="1:17" ht="12" customHeight="1">
      <c r="A33" s="329" t="s">
        <v>39</v>
      </c>
      <c r="B33" s="330">
        <v>1610</v>
      </c>
      <c r="C33" s="330">
        <v>545</v>
      </c>
      <c r="D33" s="330">
        <v>8770</v>
      </c>
      <c r="E33" s="330">
        <v>95</v>
      </c>
      <c r="F33" s="331">
        <v>0</v>
      </c>
      <c r="G33" s="331">
        <v>0</v>
      </c>
      <c r="H33" s="331">
        <v>0</v>
      </c>
      <c r="I33" s="332">
        <v>0</v>
      </c>
      <c r="J33" s="333"/>
      <c r="K33" s="333"/>
      <c r="L33" s="334"/>
      <c r="M33" s="288"/>
      <c r="N33" s="333"/>
      <c r="O33" s="333"/>
      <c r="P33" s="333"/>
      <c r="Q33" s="333"/>
    </row>
    <row r="34" spans="1:17" ht="12" customHeight="1">
      <c r="A34" s="329" t="s">
        <v>41</v>
      </c>
      <c r="B34" s="330">
        <v>3560</v>
      </c>
      <c r="C34" s="330">
        <v>504</v>
      </c>
      <c r="D34" s="330">
        <v>17900</v>
      </c>
      <c r="E34" s="330">
        <v>94</v>
      </c>
      <c r="F34" s="331">
        <v>5</v>
      </c>
      <c r="G34" s="331">
        <v>176</v>
      </c>
      <c r="H34" s="331">
        <v>9</v>
      </c>
      <c r="I34" s="332">
        <v>85</v>
      </c>
      <c r="J34" s="333"/>
      <c r="K34" s="333"/>
      <c r="L34" s="334"/>
      <c r="M34" s="288"/>
      <c r="N34" s="333"/>
      <c r="O34" s="333"/>
      <c r="P34" s="333"/>
      <c r="Q34" s="333"/>
    </row>
    <row r="35" spans="1:17" ht="12" customHeight="1">
      <c r="A35" s="329" t="s">
        <v>43</v>
      </c>
      <c r="B35" s="330">
        <v>1930</v>
      </c>
      <c r="C35" s="330">
        <v>549</v>
      </c>
      <c r="D35" s="330">
        <v>10600</v>
      </c>
      <c r="E35" s="330">
        <v>92</v>
      </c>
      <c r="F35" s="337">
        <v>0</v>
      </c>
      <c r="G35" s="331">
        <v>114</v>
      </c>
      <c r="H35" s="336">
        <v>0</v>
      </c>
      <c r="I35" s="338">
        <v>88</v>
      </c>
      <c r="J35" s="333"/>
      <c r="K35" s="333"/>
      <c r="L35" s="334"/>
      <c r="M35" s="288"/>
      <c r="N35" s="333"/>
      <c r="O35" s="333"/>
      <c r="P35" s="333"/>
      <c r="Q35" s="333"/>
    </row>
    <row r="36" spans="1:17" ht="12" customHeight="1">
      <c r="A36" s="329"/>
      <c r="B36" s="330"/>
      <c r="C36" s="330"/>
      <c r="D36" s="330"/>
      <c r="E36" s="330"/>
      <c r="F36" s="337"/>
      <c r="G36" s="331"/>
      <c r="H36" s="336"/>
      <c r="I36" s="338"/>
      <c r="J36" s="333"/>
      <c r="K36" s="333"/>
      <c r="L36" s="334"/>
      <c r="M36" s="288"/>
      <c r="N36" s="333"/>
      <c r="O36" s="333"/>
      <c r="P36" s="333"/>
      <c r="Q36" s="333"/>
    </row>
    <row r="37" spans="1:17" ht="12" customHeight="1">
      <c r="A37" s="329" t="s">
        <v>45</v>
      </c>
      <c r="B37" s="330">
        <v>622</v>
      </c>
      <c r="C37" s="330">
        <v>490</v>
      </c>
      <c r="D37" s="330">
        <v>3050</v>
      </c>
      <c r="E37" s="330">
        <v>88</v>
      </c>
      <c r="F37" s="331">
        <v>0</v>
      </c>
      <c r="G37" s="331">
        <v>0</v>
      </c>
      <c r="H37" s="331">
        <v>0</v>
      </c>
      <c r="I37" s="332">
        <v>0</v>
      </c>
      <c r="J37" s="333"/>
      <c r="K37" s="333"/>
      <c r="L37" s="334"/>
      <c r="M37" s="288"/>
      <c r="N37" s="333"/>
      <c r="O37" s="333"/>
      <c r="P37" s="333"/>
      <c r="Q37" s="333"/>
    </row>
    <row r="38" spans="1:17" ht="12" customHeight="1">
      <c r="A38" s="329" t="s">
        <v>47</v>
      </c>
      <c r="B38" s="330">
        <v>626</v>
      </c>
      <c r="C38" s="330">
        <v>597</v>
      </c>
      <c r="D38" s="330">
        <v>3740</v>
      </c>
      <c r="E38" s="330">
        <v>96</v>
      </c>
      <c r="F38" s="331">
        <v>0</v>
      </c>
      <c r="G38" s="331">
        <v>0</v>
      </c>
      <c r="H38" s="331">
        <v>0</v>
      </c>
      <c r="I38" s="332">
        <v>0</v>
      </c>
      <c r="J38" s="333"/>
      <c r="K38" s="333"/>
      <c r="L38" s="334"/>
      <c r="M38" s="288"/>
      <c r="N38" s="333"/>
      <c r="O38" s="333"/>
      <c r="P38" s="333"/>
      <c r="Q38" s="333"/>
    </row>
    <row r="39" spans="1:17" ht="12" customHeight="1">
      <c r="A39" s="329" t="s">
        <v>49</v>
      </c>
      <c r="B39" s="330">
        <v>1400</v>
      </c>
      <c r="C39" s="330">
        <v>586</v>
      </c>
      <c r="D39" s="330">
        <v>8200</v>
      </c>
      <c r="E39" s="330">
        <v>94</v>
      </c>
      <c r="F39" s="331">
        <v>0</v>
      </c>
      <c r="G39" s="331">
        <v>0</v>
      </c>
      <c r="H39" s="331">
        <v>0</v>
      </c>
      <c r="I39" s="332">
        <v>0</v>
      </c>
      <c r="J39" s="333"/>
      <c r="K39" s="333"/>
      <c r="L39" s="334"/>
      <c r="M39" s="288"/>
      <c r="N39" s="333"/>
      <c r="O39" s="333"/>
      <c r="P39" s="333"/>
      <c r="Q39" s="333"/>
    </row>
    <row r="40" spans="1:17" ht="12" customHeight="1">
      <c r="A40" s="329" t="s">
        <v>51</v>
      </c>
      <c r="B40" s="330">
        <v>488</v>
      </c>
      <c r="C40" s="330">
        <v>434</v>
      </c>
      <c r="D40" s="330">
        <v>2120</v>
      </c>
      <c r="E40" s="330">
        <v>93</v>
      </c>
      <c r="F40" s="331">
        <v>0</v>
      </c>
      <c r="G40" s="331">
        <v>0</v>
      </c>
      <c r="H40" s="331">
        <v>0</v>
      </c>
      <c r="I40" s="332">
        <v>0</v>
      </c>
      <c r="J40" s="333"/>
      <c r="K40" s="333"/>
      <c r="L40" s="334"/>
      <c r="M40" s="288"/>
      <c r="N40" s="333"/>
      <c r="O40" s="333"/>
      <c r="P40" s="333"/>
      <c r="Q40" s="333"/>
    </row>
    <row r="41" spans="1:17" ht="12" customHeight="1">
      <c r="A41" s="329" t="s">
        <v>53</v>
      </c>
      <c r="B41" s="330">
        <v>653</v>
      </c>
      <c r="C41" s="330">
        <v>494</v>
      </c>
      <c r="D41" s="330">
        <v>3230</v>
      </c>
      <c r="E41" s="330">
        <v>94</v>
      </c>
      <c r="F41" s="331">
        <v>0</v>
      </c>
      <c r="G41" s="331">
        <v>0</v>
      </c>
      <c r="H41" s="331">
        <v>0</v>
      </c>
      <c r="I41" s="332">
        <v>0</v>
      </c>
      <c r="J41" s="333"/>
      <c r="K41" s="333"/>
      <c r="L41" s="334"/>
      <c r="M41" s="288"/>
      <c r="N41" s="333"/>
      <c r="O41" s="333"/>
      <c r="P41" s="333"/>
      <c r="Q41" s="333"/>
    </row>
    <row r="42" spans="1:17" ht="12" customHeight="1">
      <c r="A42" s="329" t="s">
        <v>7</v>
      </c>
      <c r="B42" s="330">
        <v>578</v>
      </c>
      <c r="C42" s="330">
        <v>488</v>
      </c>
      <c r="D42" s="330">
        <v>2820</v>
      </c>
      <c r="E42" s="330">
        <v>92</v>
      </c>
      <c r="F42" s="331">
        <v>0</v>
      </c>
      <c r="G42" s="331">
        <v>0</v>
      </c>
      <c r="H42" s="331">
        <v>0</v>
      </c>
      <c r="I42" s="332">
        <v>0</v>
      </c>
      <c r="J42" s="333"/>
      <c r="K42" s="333"/>
      <c r="L42" s="334"/>
      <c r="M42" s="288"/>
      <c r="N42" s="333"/>
      <c r="O42" s="333"/>
      <c r="P42" s="333"/>
      <c r="Q42" s="333"/>
    </row>
    <row r="43" spans="1:17" ht="12" customHeight="1">
      <c r="A43" s="329" t="s">
        <v>8</v>
      </c>
      <c r="B43" s="330">
        <v>1250</v>
      </c>
      <c r="C43" s="330">
        <v>516</v>
      </c>
      <c r="D43" s="330">
        <v>6450</v>
      </c>
      <c r="E43" s="330">
        <v>96</v>
      </c>
      <c r="F43" s="331">
        <v>0</v>
      </c>
      <c r="G43" s="331">
        <v>184</v>
      </c>
      <c r="H43" s="331">
        <v>6</v>
      </c>
      <c r="I43" s="332">
        <v>89</v>
      </c>
      <c r="J43" s="333"/>
      <c r="K43" s="333"/>
      <c r="L43" s="334"/>
      <c r="M43" s="288"/>
      <c r="N43" s="333"/>
      <c r="O43" s="333"/>
      <c r="P43" s="333"/>
      <c r="Q43" s="333"/>
    </row>
    <row r="44" spans="1:17" ht="12" customHeight="1">
      <c r="A44" s="329"/>
      <c r="B44" s="330"/>
      <c r="C44" s="330"/>
      <c r="D44" s="330"/>
      <c r="E44" s="330"/>
      <c r="F44" s="336"/>
      <c r="G44" s="331"/>
      <c r="H44" s="331"/>
      <c r="I44" s="332"/>
      <c r="J44" s="333"/>
      <c r="K44" s="333"/>
      <c r="L44" s="334"/>
      <c r="M44" s="288"/>
      <c r="N44" s="333"/>
      <c r="O44" s="333"/>
      <c r="P44" s="333"/>
      <c r="Q44" s="333"/>
    </row>
    <row r="45" spans="1:17" ht="12" customHeight="1">
      <c r="A45" s="329" t="s">
        <v>9</v>
      </c>
      <c r="B45" s="330">
        <v>1290</v>
      </c>
      <c r="C45" s="330">
        <v>463</v>
      </c>
      <c r="D45" s="330">
        <v>5970</v>
      </c>
      <c r="E45" s="330">
        <v>92</v>
      </c>
      <c r="F45" s="331">
        <v>0</v>
      </c>
      <c r="G45" s="331">
        <v>0</v>
      </c>
      <c r="H45" s="331">
        <v>0</v>
      </c>
      <c r="I45" s="332">
        <v>0</v>
      </c>
      <c r="J45" s="333"/>
      <c r="K45" s="333"/>
      <c r="L45" s="334"/>
      <c r="M45" s="288"/>
      <c r="N45" s="333"/>
      <c r="O45" s="333"/>
      <c r="P45" s="333"/>
      <c r="Q45" s="333"/>
    </row>
    <row r="46" spans="1:17" ht="12" customHeight="1">
      <c r="A46" s="329" t="s">
        <v>10</v>
      </c>
      <c r="B46" s="330">
        <v>1850</v>
      </c>
      <c r="C46" s="330">
        <v>423</v>
      </c>
      <c r="D46" s="330">
        <v>7830</v>
      </c>
      <c r="E46" s="330">
        <v>81</v>
      </c>
      <c r="F46" s="331">
        <v>0</v>
      </c>
      <c r="G46" s="331">
        <v>0</v>
      </c>
      <c r="H46" s="331">
        <v>0</v>
      </c>
      <c r="I46" s="332">
        <v>0</v>
      </c>
      <c r="J46" s="333"/>
      <c r="K46" s="333"/>
      <c r="L46" s="334"/>
      <c r="M46" s="288"/>
      <c r="N46" s="333"/>
      <c r="O46" s="333"/>
      <c r="P46" s="333"/>
      <c r="Q46" s="333"/>
    </row>
    <row r="47" spans="1:17" ht="12" customHeight="1">
      <c r="A47" s="329" t="s">
        <v>12</v>
      </c>
      <c r="B47" s="330">
        <v>1280</v>
      </c>
      <c r="C47" s="330">
        <v>488</v>
      </c>
      <c r="D47" s="330">
        <v>6250</v>
      </c>
      <c r="E47" s="330">
        <v>94</v>
      </c>
      <c r="F47" s="331">
        <v>0</v>
      </c>
      <c r="G47" s="331">
        <v>0</v>
      </c>
      <c r="H47" s="331">
        <v>0</v>
      </c>
      <c r="I47" s="332">
        <v>0</v>
      </c>
      <c r="J47" s="333"/>
      <c r="K47" s="333"/>
      <c r="L47" s="334"/>
      <c r="M47" s="288"/>
      <c r="N47" s="333"/>
      <c r="O47" s="333"/>
      <c r="P47" s="333"/>
      <c r="Q47" s="333"/>
    </row>
    <row r="48" spans="1:17" ht="12" customHeight="1">
      <c r="A48" s="329" t="s">
        <v>14</v>
      </c>
      <c r="B48" s="330">
        <v>1650</v>
      </c>
      <c r="C48" s="330">
        <v>468</v>
      </c>
      <c r="D48" s="330">
        <v>7720</v>
      </c>
      <c r="E48" s="330">
        <v>93</v>
      </c>
      <c r="F48" s="336">
        <v>0</v>
      </c>
      <c r="G48" s="331">
        <v>114</v>
      </c>
      <c r="H48" s="336">
        <v>0</v>
      </c>
      <c r="I48" s="332">
        <v>54</v>
      </c>
      <c r="J48" s="333"/>
      <c r="K48" s="333"/>
      <c r="L48" s="334"/>
      <c r="M48" s="288"/>
      <c r="N48" s="333"/>
      <c r="O48" s="333"/>
      <c r="P48" s="333"/>
      <c r="Q48" s="333"/>
    </row>
    <row r="49" spans="1:17" ht="12" customHeight="1">
      <c r="A49" s="329" t="s">
        <v>16</v>
      </c>
      <c r="B49" s="330">
        <v>735</v>
      </c>
      <c r="C49" s="330">
        <v>449</v>
      </c>
      <c r="D49" s="330">
        <v>3300</v>
      </c>
      <c r="E49" s="330">
        <v>89</v>
      </c>
      <c r="F49" s="336">
        <v>0</v>
      </c>
      <c r="G49" s="331">
        <v>104</v>
      </c>
      <c r="H49" s="336">
        <v>0</v>
      </c>
      <c r="I49" s="332">
        <v>53</v>
      </c>
      <c r="J49" s="333"/>
      <c r="K49" s="333"/>
      <c r="L49" s="334"/>
      <c r="M49" s="288"/>
      <c r="N49" s="333"/>
      <c r="O49" s="333"/>
      <c r="P49" s="333"/>
      <c r="Q49" s="333"/>
    </row>
    <row r="50" spans="1:17" ht="12" customHeight="1">
      <c r="A50" s="329" t="s">
        <v>18</v>
      </c>
      <c r="B50" s="330">
        <v>1530</v>
      </c>
      <c r="C50" s="330">
        <v>476</v>
      </c>
      <c r="D50" s="330">
        <v>7290</v>
      </c>
      <c r="E50" s="330">
        <v>92</v>
      </c>
      <c r="F50" s="331">
        <v>0</v>
      </c>
      <c r="G50" s="331">
        <v>0</v>
      </c>
      <c r="H50" s="331">
        <v>0</v>
      </c>
      <c r="I50" s="332">
        <v>0</v>
      </c>
      <c r="J50" s="333"/>
      <c r="K50" s="333"/>
      <c r="L50" s="334"/>
      <c r="M50" s="288"/>
      <c r="N50" s="333"/>
      <c r="O50" s="333"/>
      <c r="P50" s="333"/>
      <c r="Q50" s="333"/>
    </row>
    <row r="51" spans="1:17" ht="12" customHeight="1">
      <c r="A51" s="329" t="s">
        <v>19</v>
      </c>
      <c r="B51" s="330">
        <v>1170</v>
      </c>
      <c r="C51" s="330">
        <v>444</v>
      </c>
      <c r="D51" s="330">
        <v>5190</v>
      </c>
      <c r="E51" s="330">
        <v>88</v>
      </c>
      <c r="F51" s="336">
        <v>0</v>
      </c>
      <c r="G51" s="331">
        <v>102</v>
      </c>
      <c r="H51" s="336">
        <v>0</v>
      </c>
      <c r="I51" s="332">
        <v>0</v>
      </c>
      <c r="J51" s="333"/>
      <c r="K51" s="333"/>
      <c r="L51" s="334"/>
      <c r="M51" s="288"/>
      <c r="N51" s="333"/>
      <c r="O51" s="333"/>
      <c r="P51" s="333"/>
      <c r="Q51" s="333"/>
    </row>
    <row r="52" spans="1:17" ht="12" customHeight="1">
      <c r="A52" s="329"/>
      <c r="B52" s="330"/>
      <c r="C52" s="330"/>
      <c r="D52" s="330"/>
      <c r="E52" s="330"/>
      <c r="F52" s="336"/>
      <c r="G52" s="331"/>
      <c r="H52" s="336"/>
      <c r="I52" s="332"/>
      <c r="J52" s="333"/>
      <c r="K52" s="333"/>
      <c r="L52" s="334"/>
      <c r="M52" s="288"/>
      <c r="N52" s="333"/>
      <c r="O52" s="333"/>
      <c r="P52" s="333"/>
      <c r="Q52" s="333"/>
    </row>
    <row r="53" spans="1:17" ht="12" customHeight="1">
      <c r="A53" s="329" t="s">
        <v>22</v>
      </c>
      <c r="B53" s="330">
        <v>2820</v>
      </c>
      <c r="C53" s="330">
        <v>553</v>
      </c>
      <c r="D53" s="330">
        <v>15600</v>
      </c>
      <c r="E53" s="330">
        <v>93</v>
      </c>
      <c r="F53" s="331">
        <v>0</v>
      </c>
      <c r="G53" s="331">
        <v>0</v>
      </c>
      <c r="H53" s="331">
        <v>0</v>
      </c>
      <c r="I53" s="332">
        <v>0</v>
      </c>
      <c r="J53" s="333"/>
      <c r="K53" s="333"/>
      <c r="L53" s="334"/>
      <c r="M53" s="288"/>
      <c r="N53" s="333"/>
      <c r="O53" s="333"/>
      <c r="P53" s="333"/>
      <c r="Q53" s="333"/>
    </row>
    <row r="54" spans="1:17" ht="12" customHeight="1">
      <c r="A54" s="329" t="s">
        <v>24</v>
      </c>
      <c r="B54" s="330">
        <v>4110</v>
      </c>
      <c r="C54" s="330">
        <v>538</v>
      </c>
      <c r="D54" s="330">
        <v>22100</v>
      </c>
      <c r="E54" s="330">
        <v>88</v>
      </c>
      <c r="F54" s="331">
        <v>0</v>
      </c>
      <c r="G54" s="331">
        <v>0</v>
      </c>
      <c r="H54" s="331">
        <v>0</v>
      </c>
      <c r="I54" s="332">
        <v>0</v>
      </c>
      <c r="J54" s="333"/>
      <c r="K54" s="333"/>
      <c r="L54" s="334"/>
      <c r="M54" s="288"/>
      <c r="N54" s="333"/>
      <c r="O54" s="333"/>
      <c r="P54" s="333"/>
      <c r="Q54" s="333"/>
    </row>
    <row r="55" spans="1:17" ht="12" customHeight="1">
      <c r="A55" s="329" t="s">
        <v>26</v>
      </c>
      <c r="B55" s="330">
        <v>897</v>
      </c>
      <c r="C55" s="330">
        <v>392</v>
      </c>
      <c r="D55" s="330">
        <v>3520</v>
      </c>
      <c r="E55" s="330">
        <v>92</v>
      </c>
      <c r="F55" s="331">
        <v>0</v>
      </c>
      <c r="G55" s="331">
        <v>0</v>
      </c>
      <c r="H55" s="331">
        <v>0</v>
      </c>
      <c r="I55" s="332">
        <v>0</v>
      </c>
      <c r="J55" s="333"/>
      <c r="K55" s="333"/>
      <c r="L55" s="334"/>
      <c r="M55" s="288"/>
      <c r="N55" s="333"/>
      <c r="O55" s="333"/>
      <c r="P55" s="333"/>
      <c r="Q55" s="333"/>
    </row>
    <row r="56" spans="1:17" ht="12" customHeight="1">
      <c r="A56" s="329" t="s">
        <v>28</v>
      </c>
      <c r="B56" s="330">
        <v>1350</v>
      </c>
      <c r="C56" s="330">
        <v>473</v>
      </c>
      <c r="D56" s="330">
        <v>6390</v>
      </c>
      <c r="E56" s="330">
        <v>88</v>
      </c>
      <c r="F56" s="331">
        <v>0</v>
      </c>
      <c r="G56" s="331">
        <v>0</v>
      </c>
      <c r="H56" s="331">
        <v>0</v>
      </c>
      <c r="I56" s="332">
        <v>0</v>
      </c>
      <c r="J56" s="333"/>
      <c r="K56" s="333"/>
      <c r="L56" s="334"/>
      <c r="M56" s="288"/>
      <c r="N56" s="333"/>
      <c r="O56" s="333"/>
      <c r="P56" s="333"/>
      <c r="Q56" s="333"/>
    </row>
    <row r="57" spans="1:17" ht="12" customHeight="1">
      <c r="A57" s="329" t="s">
        <v>30</v>
      </c>
      <c r="B57" s="330">
        <v>1910</v>
      </c>
      <c r="C57" s="330">
        <v>494</v>
      </c>
      <c r="D57" s="330">
        <v>9430</v>
      </c>
      <c r="E57" s="330">
        <v>90</v>
      </c>
      <c r="F57" s="331">
        <v>0</v>
      </c>
      <c r="G57" s="331">
        <v>0</v>
      </c>
      <c r="H57" s="331">
        <v>0</v>
      </c>
      <c r="I57" s="332">
        <v>0</v>
      </c>
      <c r="J57" s="333"/>
      <c r="K57" s="333"/>
      <c r="L57" s="334"/>
      <c r="M57" s="288"/>
      <c r="N57" s="333"/>
      <c r="O57" s="333"/>
      <c r="P57" s="333"/>
      <c r="Q57" s="333"/>
    </row>
    <row r="58" spans="1:17" ht="12" customHeight="1">
      <c r="A58" s="329"/>
      <c r="B58" s="330"/>
      <c r="C58" s="330"/>
      <c r="D58" s="330"/>
      <c r="E58" s="330"/>
      <c r="F58" s="331"/>
      <c r="G58" s="331"/>
      <c r="H58" s="331"/>
      <c r="I58" s="332"/>
      <c r="J58" s="333"/>
      <c r="K58" s="333"/>
      <c r="L58" s="334"/>
      <c r="M58" s="288"/>
      <c r="N58" s="333"/>
      <c r="O58" s="333"/>
      <c r="P58" s="333"/>
      <c r="Q58" s="333"/>
    </row>
    <row r="59" spans="1:17" ht="12" customHeight="1">
      <c r="A59" s="329" t="s">
        <v>33</v>
      </c>
      <c r="B59" s="330">
        <v>1440</v>
      </c>
      <c r="C59" s="330">
        <v>516</v>
      </c>
      <c r="D59" s="330">
        <v>7430</v>
      </c>
      <c r="E59" s="330">
        <v>96</v>
      </c>
      <c r="F59" s="331">
        <v>0</v>
      </c>
      <c r="G59" s="331">
        <v>0</v>
      </c>
      <c r="H59" s="331">
        <v>0</v>
      </c>
      <c r="I59" s="332">
        <v>0</v>
      </c>
      <c r="J59" s="333"/>
      <c r="K59" s="333"/>
      <c r="L59" s="334"/>
      <c r="M59" s="288"/>
      <c r="N59" s="333"/>
      <c r="O59" s="333"/>
      <c r="P59" s="333"/>
      <c r="Q59" s="333"/>
    </row>
    <row r="60" spans="1:17" ht="12" customHeight="1">
      <c r="A60" s="329" t="s">
        <v>34</v>
      </c>
      <c r="B60" s="330">
        <v>3160</v>
      </c>
      <c r="C60" s="330">
        <v>568</v>
      </c>
      <c r="D60" s="331">
        <v>17900</v>
      </c>
      <c r="E60" s="331">
        <v>94</v>
      </c>
      <c r="F60" s="331">
        <v>0</v>
      </c>
      <c r="G60" s="331">
        <v>0</v>
      </c>
      <c r="H60" s="331">
        <v>0</v>
      </c>
      <c r="I60" s="332">
        <v>0</v>
      </c>
      <c r="J60" s="333"/>
      <c r="K60" s="333"/>
      <c r="L60" s="334"/>
      <c r="M60" s="288"/>
      <c r="N60" s="333"/>
      <c r="O60" s="333"/>
      <c r="P60" s="333"/>
      <c r="Q60" s="333"/>
    </row>
    <row r="61" spans="1:17" ht="12" customHeight="1">
      <c r="A61" s="329" t="s">
        <v>36</v>
      </c>
      <c r="B61" s="330">
        <v>3130</v>
      </c>
      <c r="C61" s="330">
        <v>558</v>
      </c>
      <c r="D61" s="330">
        <v>17500</v>
      </c>
      <c r="E61" s="330">
        <v>93</v>
      </c>
      <c r="F61" s="331">
        <v>0</v>
      </c>
      <c r="G61" s="331">
        <v>0</v>
      </c>
      <c r="H61" s="331">
        <v>0</v>
      </c>
      <c r="I61" s="332">
        <v>0</v>
      </c>
      <c r="J61" s="333"/>
      <c r="K61" s="333"/>
      <c r="L61" s="334"/>
      <c r="M61" s="288"/>
      <c r="N61" s="333"/>
      <c r="O61" s="333"/>
      <c r="P61" s="333"/>
      <c r="Q61" s="333"/>
    </row>
    <row r="62" spans="1:17" ht="12" customHeight="1">
      <c r="A62" s="329" t="s">
        <v>38</v>
      </c>
      <c r="B62" s="330">
        <v>2520</v>
      </c>
      <c r="C62" s="330">
        <v>498</v>
      </c>
      <c r="D62" s="330">
        <v>12500</v>
      </c>
      <c r="E62" s="330">
        <v>94</v>
      </c>
      <c r="F62" s="331">
        <v>0</v>
      </c>
      <c r="G62" s="331">
        <v>0</v>
      </c>
      <c r="H62" s="331">
        <v>0</v>
      </c>
      <c r="I62" s="332">
        <v>0</v>
      </c>
      <c r="J62" s="333"/>
      <c r="K62" s="333"/>
      <c r="L62" s="334"/>
      <c r="M62" s="288"/>
      <c r="N62" s="333"/>
      <c r="O62" s="333"/>
      <c r="P62" s="333"/>
      <c r="Q62" s="333"/>
    </row>
    <row r="63" spans="1:17" ht="12" customHeight="1">
      <c r="A63" s="329" t="s">
        <v>40</v>
      </c>
      <c r="B63" s="330">
        <v>1650</v>
      </c>
      <c r="C63" s="330">
        <v>500</v>
      </c>
      <c r="D63" s="330">
        <v>8250</v>
      </c>
      <c r="E63" s="330">
        <v>91</v>
      </c>
      <c r="F63" s="331">
        <v>0</v>
      </c>
      <c r="G63" s="331">
        <v>0</v>
      </c>
      <c r="H63" s="331">
        <v>0</v>
      </c>
      <c r="I63" s="332">
        <v>0</v>
      </c>
      <c r="J63" s="333"/>
      <c r="K63" s="333"/>
      <c r="L63" s="334"/>
      <c r="M63" s="288"/>
      <c r="N63" s="333"/>
      <c r="O63" s="333"/>
      <c r="P63" s="333"/>
      <c r="Q63" s="333"/>
    </row>
    <row r="64" spans="1:17" ht="12" customHeight="1">
      <c r="A64" s="329" t="s">
        <v>42</v>
      </c>
      <c r="B64" s="330">
        <v>2080</v>
      </c>
      <c r="C64" s="330">
        <v>538</v>
      </c>
      <c r="D64" s="330">
        <v>11200</v>
      </c>
      <c r="E64" s="330">
        <v>90</v>
      </c>
      <c r="F64" s="331">
        <v>0</v>
      </c>
      <c r="G64" s="331">
        <v>0</v>
      </c>
      <c r="H64" s="331">
        <v>0</v>
      </c>
      <c r="I64" s="332">
        <v>0</v>
      </c>
      <c r="J64" s="333"/>
      <c r="K64" s="333"/>
      <c r="L64" s="334"/>
      <c r="M64" s="288"/>
      <c r="N64" s="333"/>
      <c r="O64" s="333"/>
      <c r="P64" s="333"/>
      <c r="Q64" s="333"/>
    </row>
    <row r="65" spans="1:17" ht="12" customHeight="1">
      <c r="A65" s="329" t="s">
        <v>44</v>
      </c>
      <c r="B65" s="330">
        <v>844</v>
      </c>
      <c r="C65" s="330">
        <v>476</v>
      </c>
      <c r="D65" s="330">
        <v>4020</v>
      </c>
      <c r="E65" s="330">
        <v>91</v>
      </c>
      <c r="F65" s="331">
        <v>0</v>
      </c>
      <c r="G65" s="331">
        <v>0</v>
      </c>
      <c r="H65" s="331">
        <v>0</v>
      </c>
      <c r="I65" s="332">
        <v>0</v>
      </c>
      <c r="J65" s="333"/>
      <c r="K65" s="333"/>
      <c r="L65" s="334"/>
      <c r="M65" s="288"/>
      <c r="N65" s="333"/>
      <c r="O65" s="333"/>
      <c r="P65" s="333"/>
      <c r="Q65" s="333"/>
    </row>
    <row r="66" spans="1:17" ht="12" customHeight="1">
      <c r="A66" s="329" t="s">
        <v>46</v>
      </c>
      <c r="B66" s="330">
        <v>633</v>
      </c>
      <c r="C66" s="330">
        <v>428</v>
      </c>
      <c r="D66" s="330">
        <v>2710</v>
      </c>
      <c r="E66" s="330">
        <v>95</v>
      </c>
      <c r="F66" s="331">
        <v>0</v>
      </c>
      <c r="G66" s="331">
        <v>0</v>
      </c>
      <c r="H66" s="331">
        <v>0</v>
      </c>
      <c r="I66" s="332">
        <v>0</v>
      </c>
      <c r="J66" s="333"/>
      <c r="K66" s="333"/>
      <c r="L66" s="334"/>
      <c r="M66" s="288"/>
      <c r="N66" s="333"/>
      <c r="O66" s="333"/>
      <c r="P66" s="333"/>
      <c r="Q66" s="333"/>
    </row>
    <row r="67" spans="1:17" ht="12" customHeight="1">
      <c r="A67" s="329" t="s">
        <v>48</v>
      </c>
      <c r="B67" s="330">
        <v>2730</v>
      </c>
      <c r="C67" s="330">
        <v>540</v>
      </c>
      <c r="D67" s="330">
        <v>14700</v>
      </c>
      <c r="E67" s="330">
        <v>92</v>
      </c>
      <c r="F67" s="331">
        <v>0</v>
      </c>
      <c r="G67" s="331">
        <v>0</v>
      </c>
      <c r="H67" s="331">
        <v>0</v>
      </c>
      <c r="I67" s="332">
        <v>0</v>
      </c>
      <c r="J67" s="333"/>
      <c r="K67" s="333"/>
      <c r="L67" s="334"/>
      <c r="M67" s="288"/>
      <c r="N67" s="333"/>
      <c r="O67" s="333"/>
      <c r="P67" s="333"/>
      <c r="Q67" s="333"/>
    </row>
    <row r="68" spans="1:17" ht="12" customHeight="1">
      <c r="A68" s="329" t="s">
        <v>50</v>
      </c>
      <c r="B68" s="330">
        <v>1110</v>
      </c>
      <c r="C68" s="330">
        <v>528</v>
      </c>
      <c r="D68" s="330">
        <v>5860</v>
      </c>
      <c r="E68" s="330">
        <v>93</v>
      </c>
      <c r="F68" s="331">
        <v>0</v>
      </c>
      <c r="G68" s="331">
        <v>0</v>
      </c>
      <c r="H68" s="331">
        <v>0</v>
      </c>
      <c r="I68" s="332">
        <v>0</v>
      </c>
      <c r="J68" s="333"/>
      <c r="K68" s="333"/>
      <c r="L68" s="334"/>
      <c r="M68" s="288"/>
      <c r="N68" s="333"/>
      <c r="O68" s="333"/>
      <c r="P68" s="333"/>
      <c r="Q68" s="333"/>
    </row>
    <row r="69" spans="1:17" ht="12" customHeight="1">
      <c r="A69" s="329" t="s">
        <v>52</v>
      </c>
      <c r="B69" s="330">
        <v>828</v>
      </c>
      <c r="C69" s="330">
        <v>506</v>
      </c>
      <c r="D69" s="330">
        <v>4190</v>
      </c>
      <c r="E69" s="330">
        <v>92</v>
      </c>
      <c r="F69" s="331">
        <v>0</v>
      </c>
      <c r="G69" s="331">
        <v>0</v>
      </c>
      <c r="H69" s="331">
        <v>0</v>
      </c>
      <c r="I69" s="332">
        <v>0</v>
      </c>
      <c r="J69" s="333"/>
      <c r="K69" s="333"/>
      <c r="L69" s="334"/>
      <c r="M69" s="288"/>
      <c r="N69" s="333"/>
      <c r="O69" s="333"/>
      <c r="P69" s="333"/>
      <c r="Q69" s="333"/>
    </row>
    <row r="70" spans="1:17" ht="12" customHeight="1">
      <c r="A70" s="296" t="s">
        <v>54</v>
      </c>
      <c r="B70" s="339">
        <v>1390</v>
      </c>
      <c r="C70" s="339">
        <v>512</v>
      </c>
      <c r="D70" s="339">
        <v>7120</v>
      </c>
      <c r="E70" s="339">
        <v>93</v>
      </c>
      <c r="F70" s="340">
        <v>0</v>
      </c>
      <c r="G70" s="340">
        <v>0</v>
      </c>
      <c r="H70" s="340">
        <v>0</v>
      </c>
      <c r="I70" s="341">
        <v>0</v>
      </c>
      <c r="J70" s="333"/>
      <c r="K70" s="333"/>
      <c r="L70" s="334"/>
      <c r="M70" s="288"/>
      <c r="N70" s="333"/>
      <c r="O70" s="333"/>
      <c r="P70" s="333"/>
      <c r="Q70" s="333"/>
    </row>
    <row r="71" spans="1:12" ht="13.5" customHeight="1">
      <c r="A71" s="342" t="s">
        <v>134</v>
      </c>
      <c r="B71" s="288"/>
      <c r="C71" s="288"/>
      <c r="D71" s="288"/>
      <c r="E71" s="288"/>
      <c r="F71" s="289"/>
      <c r="G71" s="289"/>
      <c r="H71" s="289"/>
      <c r="I71" s="289"/>
      <c r="J71" s="288"/>
      <c r="K71" s="288"/>
      <c r="L71" s="288"/>
    </row>
    <row r="72" spans="1:12" ht="13.5" customHeight="1">
      <c r="A72" s="343"/>
      <c r="B72" s="288"/>
      <c r="C72" s="288"/>
      <c r="D72" s="288"/>
      <c r="E72" s="288"/>
      <c r="F72" s="289"/>
      <c r="G72" s="289"/>
      <c r="H72" s="289"/>
      <c r="I72" s="289"/>
      <c r="J72" s="288"/>
      <c r="K72" s="288"/>
      <c r="L72" s="288"/>
    </row>
    <row r="73" spans="2:12" ht="13.5" customHeight="1">
      <c r="B73" s="288"/>
      <c r="C73" s="288"/>
      <c r="D73" s="288"/>
      <c r="E73" s="288"/>
      <c r="F73" s="289"/>
      <c r="G73" s="289"/>
      <c r="H73" s="289"/>
      <c r="I73" s="289"/>
      <c r="J73" s="288"/>
      <c r="K73" s="288"/>
      <c r="L73" s="288"/>
    </row>
    <row r="74" spans="2:12" ht="15" customHeight="1">
      <c r="B74" s="288"/>
      <c r="C74" s="288"/>
      <c r="D74" s="288"/>
      <c r="E74" s="288"/>
      <c r="F74" s="289"/>
      <c r="G74" s="289"/>
      <c r="H74" s="289"/>
      <c r="I74" s="289"/>
      <c r="J74" s="288"/>
      <c r="K74" s="288"/>
      <c r="L74" s="288"/>
    </row>
    <row r="75" spans="1:12" ht="15" customHeight="1">
      <c r="A75" s="288"/>
      <c r="B75" s="288"/>
      <c r="C75" s="288"/>
      <c r="D75" s="288"/>
      <c r="E75" s="288"/>
      <c r="F75" s="289"/>
      <c r="G75" s="289"/>
      <c r="H75" s="289"/>
      <c r="I75" s="289"/>
      <c r="L75" s="288"/>
    </row>
    <row r="76" spans="1:12" ht="15" customHeight="1">
      <c r="A76" s="288"/>
      <c r="B76" s="288"/>
      <c r="C76" s="288"/>
      <c r="D76" s="288"/>
      <c r="E76" s="288"/>
      <c r="F76" s="289"/>
      <c r="G76" s="289"/>
      <c r="H76" s="289"/>
      <c r="I76" s="289"/>
      <c r="L76" s="288"/>
    </row>
    <row r="77" spans="1:12" ht="15" customHeight="1">
      <c r="A77" s="288"/>
      <c r="B77" s="288"/>
      <c r="C77" s="288"/>
      <c r="D77" s="288"/>
      <c r="E77" s="288"/>
      <c r="F77" s="289"/>
      <c r="G77" s="289"/>
      <c r="H77" s="289"/>
      <c r="I77" s="289"/>
      <c r="L77" s="288"/>
    </row>
    <row r="78" spans="1:12" ht="15" customHeight="1">
      <c r="A78" s="288"/>
      <c r="B78" s="288"/>
      <c r="C78" s="288"/>
      <c r="D78" s="288"/>
      <c r="E78" s="288"/>
      <c r="F78" s="289"/>
      <c r="G78" s="289"/>
      <c r="H78" s="289"/>
      <c r="I78" s="289"/>
      <c r="L78" s="288"/>
    </row>
    <row r="79" spans="1:12" ht="15" customHeight="1">
      <c r="A79" s="288"/>
      <c r="B79" s="288"/>
      <c r="C79" s="288"/>
      <c r="D79" s="288"/>
      <c r="E79" s="288"/>
      <c r="F79" s="289"/>
      <c r="G79" s="289"/>
      <c r="H79" s="289"/>
      <c r="I79" s="289"/>
      <c r="L79" s="288"/>
    </row>
    <row r="80" spans="1:12" ht="15" customHeight="1">
      <c r="A80" s="288"/>
      <c r="B80" s="288"/>
      <c r="C80" s="288"/>
      <c r="D80" s="288"/>
      <c r="E80" s="288"/>
      <c r="F80" s="289"/>
      <c r="G80" s="289"/>
      <c r="H80" s="289"/>
      <c r="I80" s="289"/>
      <c r="L80" s="288"/>
    </row>
    <row r="81" spans="1:12" ht="15" customHeight="1">
      <c r="A81" s="288"/>
      <c r="B81" s="288"/>
      <c r="C81" s="288"/>
      <c r="D81" s="288"/>
      <c r="E81" s="288"/>
      <c r="F81" s="289"/>
      <c r="G81" s="289"/>
      <c r="H81" s="289"/>
      <c r="I81" s="289"/>
      <c r="L81" s="288"/>
    </row>
    <row r="82" spans="1:12" ht="15" customHeight="1">
      <c r="A82" s="288"/>
      <c r="B82" s="288"/>
      <c r="C82" s="288"/>
      <c r="D82" s="288"/>
      <c r="E82" s="288"/>
      <c r="F82" s="289"/>
      <c r="G82" s="289"/>
      <c r="H82" s="289"/>
      <c r="I82" s="289"/>
      <c r="L82" s="288"/>
    </row>
    <row r="83" spans="1:12" ht="15" customHeight="1">
      <c r="A83" s="288"/>
      <c r="B83" s="288"/>
      <c r="C83" s="288"/>
      <c r="D83" s="288"/>
      <c r="E83" s="288"/>
      <c r="F83" s="289"/>
      <c r="G83" s="289"/>
      <c r="H83" s="289"/>
      <c r="I83" s="289"/>
      <c r="L83" s="288"/>
    </row>
    <row r="84" spans="1:12" ht="15" customHeight="1">
      <c r="A84" s="288"/>
      <c r="B84" s="288"/>
      <c r="C84" s="288"/>
      <c r="D84" s="288"/>
      <c r="E84" s="288"/>
      <c r="F84" s="289"/>
      <c r="G84" s="289"/>
      <c r="H84" s="289"/>
      <c r="I84" s="289"/>
      <c r="L84" s="288"/>
    </row>
    <row r="85" spans="1:12" ht="15" customHeight="1">
      <c r="A85" s="288"/>
      <c r="B85" s="288"/>
      <c r="C85" s="288"/>
      <c r="D85" s="288"/>
      <c r="E85" s="288"/>
      <c r="F85" s="289"/>
      <c r="G85" s="289"/>
      <c r="H85" s="289"/>
      <c r="I85" s="289"/>
      <c r="L85" s="288"/>
    </row>
    <row r="86" spans="1:12" ht="15" customHeight="1">
      <c r="A86" s="288"/>
      <c r="B86" s="288"/>
      <c r="C86" s="288"/>
      <c r="D86" s="288"/>
      <c r="E86" s="288"/>
      <c r="F86" s="289"/>
      <c r="G86" s="289"/>
      <c r="H86" s="289"/>
      <c r="I86" s="289"/>
      <c r="L86" s="288"/>
    </row>
    <row r="87" spans="1:9" ht="15" customHeight="1">
      <c r="A87" s="288"/>
      <c r="B87" s="288"/>
      <c r="C87" s="288"/>
      <c r="D87" s="288"/>
      <c r="E87" s="288"/>
      <c r="F87" s="289"/>
      <c r="G87" s="289"/>
      <c r="H87" s="289"/>
      <c r="I87" s="289"/>
    </row>
    <row r="88" spans="1:9" ht="15" customHeight="1">
      <c r="A88" s="288"/>
      <c r="B88" s="288"/>
      <c r="C88" s="288"/>
      <c r="D88" s="288"/>
      <c r="E88" s="288"/>
      <c r="F88" s="289"/>
      <c r="G88" s="289"/>
      <c r="H88" s="289"/>
      <c r="I88" s="289"/>
    </row>
    <row r="89" spans="1:9" ht="15" customHeight="1">
      <c r="A89" s="288"/>
      <c r="B89" s="288"/>
      <c r="C89" s="288"/>
      <c r="D89" s="288"/>
      <c r="E89" s="288"/>
      <c r="F89" s="289"/>
      <c r="G89" s="289"/>
      <c r="H89" s="289"/>
      <c r="I89" s="289"/>
    </row>
    <row r="90" spans="1:9" ht="15" customHeight="1">
      <c r="A90" s="288"/>
      <c r="B90" s="288"/>
      <c r="C90" s="288"/>
      <c r="D90" s="288"/>
      <c r="E90" s="288"/>
      <c r="F90" s="289"/>
      <c r="G90" s="289"/>
      <c r="H90" s="289"/>
      <c r="I90" s="289"/>
    </row>
    <row r="91" spans="1:9" ht="15" customHeight="1">
      <c r="A91" s="288"/>
      <c r="B91" s="288"/>
      <c r="C91" s="288"/>
      <c r="D91" s="288"/>
      <c r="E91" s="288"/>
      <c r="F91" s="289"/>
      <c r="G91" s="289"/>
      <c r="H91" s="289"/>
      <c r="I91" s="289"/>
    </row>
    <row r="92" spans="1:9" ht="15" customHeight="1">
      <c r="A92" s="288"/>
      <c r="B92" s="288"/>
      <c r="C92" s="288"/>
      <c r="D92" s="288"/>
      <c r="E92" s="288"/>
      <c r="F92" s="289"/>
      <c r="G92" s="289"/>
      <c r="H92" s="289"/>
      <c r="I92" s="289"/>
    </row>
    <row r="93" spans="1:9" ht="15" customHeight="1">
      <c r="A93" s="288"/>
      <c r="B93" s="288"/>
      <c r="C93" s="288"/>
      <c r="D93" s="288"/>
      <c r="E93" s="288"/>
      <c r="F93" s="289"/>
      <c r="G93" s="289"/>
      <c r="H93" s="289"/>
      <c r="I93" s="289"/>
    </row>
    <row r="94" spans="1:9" ht="15" customHeight="1">
      <c r="A94" s="288"/>
      <c r="B94" s="288"/>
      <c r="C94" s="288"/>
      <c r="D94" s="288"/>
      <c r="E94" s="288"/>
      <c r="F94" s="289"/>
      <c r="G94" s="289"/>
      <c r="H94" s="289"/>
      <c r="I94" s="289"/>
    </row>
    <row r="95" spans="1:9" ht="15" customHeight="1">
      <c r="A95" s="288"/>
      <c r="B95" s="288"/>
      <c r="C95" s="288"/>
      <c r="D95" s="288"/>
      <c r="E95" s="288"/>
      <c r="F95" s="289"/>
      <c r="G95" s="289"/>
      <c r="H95" s="289"/>
      <c r="I95" s="289"/>
    </row>
    <row r="96" spans="1:9" ht="15" customHeight="1">
      <c r="A96" s="288"/>
      <c r="B96" s="288"/>
      <c r="C96" s="288"/>
      <c r="D96" s="288"/>
      <c r="E96" s="288"/>
      <c r="F96" s="289"/>
      <c r="G96" s="289"/>
      <c r="H96" s="289"/>
      <c r="I96" s="289"/>
    </row>
    <row r="97" spans="1:9" ht="15" customHeight="1">
      <c r="A97" s="288"/>
      <c r="B97" s="288"/>
      <c r="C97" s="288"/>
      <c r="D97" s="288"/>
      <c r="E97" s="288"/>
      <c r="F97" s="289"/>
      <c r="G97" s="289"/>
      <c r="H97" s="289"/>
      <c r="I97" s="289"/>
    </row>
    <row r="98" spans="1:9" ht="15" customHeight="1">
      <c r="A98" s="288"/>
      <c r="B98" s="288"/>
      <c r="C98" s="288"/>
      <c r="D98" s="288"/>
      <c r="E98" s="288"/>
      <c r="F98" s="289"/>
      <c r="G98" s="289"/>
      <c r="H98" s="289"/>
      <c r="I98" s="289"/>
    </row>
    <row r="99" spans="1:9" ht="15" customHeight="1">
      <c r="A99" s="288"/>
      <c r="B99" s="288"/>
      <c r="C99" s="288"/>
      <c r="D99" s="288"/>
      <c r="E99" s="288"/>
      <c r="F99" s="289"/>
      <c r="G99" s="289"/>
      <c r="H99" s="289"/>
      <c r="I99" s="289"/>
    </row>
    <row r="100" spans="1:9" ht="15" customHeight="1">
      <c r="A100" s="288"/>
      <c r="B100" s="288"/>
      <c r="C100" s="288"/>
      <c r="D100" s="288"/>
      <c r="E100" s="288"/>
      <c r="F100" s="289"/>
      <c r="G100" s="289"/>
      <c r="H100" s="289"/>
      <c r="I100" s="289"/>
    </row>
    <row r="101" spans="1:9" ht="15" customHeight="1">
      <c r="A101" s="288"/>
      <c r="B101" s="288"/>
      <c r="C101" s="288"/>
      <c r="D101" s="288"/>
      <c r="E101" s="288"/>
      <c r="F101" s="289"/>
      <c r="G101" s="289"/>
      <c r="H101" s="289"/>
      <c r="I101" s="289"/>
    </row>
    <row r="102" spans="1:9" ht="15" customHeight="1">
      <c r="A102" s="288"/>
      <c r="B102" s="288"/>
      <c r="C102" s="288"/>
      <c r="D102" s="288"/>
      <c r="E102" s="288"/>
      <c r="F102" s="289"/>
      <c r="G102" s="289"/>
      <c r="H102" s="289"/>
      <c r="I102" s="289"/>
    </row>
    <row r="103" spans="1:9" ht="15" customHeight="1">
      <c r="A103" s="288"/>
      <c r="B103" s="288"/>
      <c r="C103" s="288"/>
      <c r="D103" s="288"/>
      <c r="E103" s="288"/>
      <c r="F103" s="289"/>
      <c r="G103" s="289"/>
      <c r="H103" s="289"/>
      <c r="I103" s="289"/>
    </row>
    <row r="104" spans="1:9" ht="15" customHeight="1">
      <c r="A104" s="288"/>
      <c r="B104" s="288"/>
      <c r="C104" s="288"/>
      <c r="D104" s="288"/>
      <c r="E104" s="288"/>
      <c r="F104" s="289"/>
      <c r="G104" s="289"/>
      <c r="H104" s="289"/>
      <c r="I104" s="289"/>
    </row>
    <row r="105" spans="1:9" ht="15" customHeight="1">
      <c r="A105" s="288"/>
      <c r="B105" s="288"/>
      <c r="C105" s="288"/>
      <c r="D105" s="288"/>
      <c r="E105" s="288"/>
      <c r="F105" s="289"/>
      <c r="G105" s="289"/>
      <c r="H105" s="289"/>
      <c r="I105" s="289"/>
    </row>
    <row r="106" spans="1:9" ht="15" customHeight="1">
      <c r="A106" s="288"/>
      <c r="B106" s="288"/>
      <c r="C106" s="288"/>
      <c r="D106" s="288"/>
      <c r="E106" s="288"/>
      <c r="F106" s="289"/>
      <c r="G106" s="289"/>
      <c r="H106" s="289"/>
      <c r="I106" s="289"/>
    </row>
    <row r="107" spans="1:9" ht="15" customHeight="1">
      <c r="A107" s="288"/>
      <c r="B107" s="288"/>
      <c r="C107" s="288"/>
      <c r="D107" s="288"/>
      <c r="E107" s="288"/>
      <c r="F107" s="289"/>
      <c r="G107" s="289"/>
      <c r="H107" s="289"/>
      <c r="I107" s="289"/>
    </row>
    <row r="108" spans="1:9" ht="15" customHeight="1">
      <c r="A108" s="288"/>
      <c r="B108" s="288"/>
      <c r="C108" s="288"/>
      <c r="D108" s="288"/>
      <c r="E108" s="288"/>
      <c r="F108" s="289"/>
      <c r="G108" s="289"/>
      <c r="H108" s="289"/>
      <c r="I108" s="289"/>
    </row>
    <row r="109" spans="1:9" ht="15" customHeight="1">
      <c r="A109" s="288"/>
      <c r="B109" s="288"/>
      <c r="C109" s="288"/>
      <c r="D109" s="288"/>
      <c r="E109" s="288"/>
      <c r="F109" s="289"/>
      <c r="G109" s="289"/>
      <c r="H109" s="289"/>
      <c r="I109" s="289"/>
    </row>
    <row r="110" spans="1:9" ht="15" customHeight="1">
      <c r="A110" s="288"/>
      <c r="B110" s="288"/>
      <c r="C110" s="288"/>
      <c r="D110" s="288"/>
      <c r="E110" s="288"/>
      <c r="F110" s="289"/>
      <c r="G110" s="289"/>
      <c r="H110" s="289"/>
      <c r="I110" s="289"/>
    </row>
    <row r="111" spans="1:9" ht="15" customHeight="1">
      <c r="A111" s="288"/>
      <c r="B111" s="288"/>
      <c r="C111" s="288"/>
      <c r="D111" s="288"/>
      <c r="E111" s="288"/>
      <c r="F111" s="289"/>
      <c r="G111" s="289"/>
      <c r="H111" s="289"/>
      <c r="I111" s="289"/>
    </row>
    <row r="112" spans="1:9" ht="15" customHeight="1">
      <c r="A112" s="288"/>
      <c r="B112" s="288"/>
      <c r="C112" s="288"/>
      <c r="D112" s="288"/>
      <c r="E112" s="288"/>
      <c r="F112" s="289"/>
      <c r="G112" s="289"/>
      <c r="H112" s="289"/>
      <c r="I112" s="289"/>
    </row>
    <row r="113" spans="1:9" ht="15" customHeight="1">
      <c r="A113" s="288"/>
      <c r="B113" s="288"/>
      <c r="C113" s="288"/>
      <c r="D113" s="288"/>
      <c r="E113" s="288"/>
      <c r="F113" s="289"/>
      <c r="G113" s="289"/>
      <c r="H113" s="289"/>
      <c r="I113" s="289"/>
    </row>
    <row r="114" spans="1:9" ht="15" customHeight="1">
      <c r="A114" s="288"/>
      <c r="B114" s="288"/>
      <c r="C114" s="288"/>
      <c r="D114" s="288"/>
      <c r="E114" s="288"/>
      <c r="F114" s="289"/>
      <c r="G114" s="289"/>
      <c r="H114" s="289"/>
      <c r="I114" s="289"/>
    </row>
    <row r="115" spans="1:9" ht="15" customHeight="1">
      <c r="A115" s="288"/>
      <c r="B115" s="288"/>
      <c r="C115" s="288"/>
      <c r="D115" s="288"/>
      <c r="E115" s="288"/>
      <c r="F115" s="289"/>
      <c r="G115" s="289"/>
      <c r="H115" s="289"/>
      <c r="I115" s="289"/>
    </row>
    <row r="116" spans="1:9" ht="15" customHeight="1">
      <c r="A116" s="288"/>
      <c r="B116" s="288"/>
      <c r="C116" s="288"/>
      <c r="D116" s="288"/>
      <c r="E116" s="288"/>
      <c r="F116" s="289"/>
      <c r="G116" s="289"/>
      <c r="H116" s="289"/>
      <c r="I116" s="289"/>
    </row>
    <row r="117" spans="1:9" ht="15" customHeight="1">
      <c r="A117" s="288"/>
      <c r="B117" s="288"/>
      <c r="C117" s="288"/>
      <c r="D117" s="288"/>
      <c r="E117" s="288"/>
      <c r="F117" s="289"/>
      <c r="G117" s="289"/>
      <c r="H117" s="289"/>
      <c r="I117" s="289"/>
    </row>
    <row r="118" spans="1:9" ht="15" customHeight="1">
      <c r="A118" s="288"/>
      <c r="B118" s="288"/>
      <c r="C118" s="288"/>
      <c r="D118" s="288"/>
      <c r="E118" s="288"/>
      <c r="F118" s="289"/>
      <c r="G118" s="289"/>
      <c r="H118" s="289"/>
      <c r="I118" s="289"/>
    </row>
    <row r="119" spans="1:9" ht="15" customHeight="1">
      <c r="A119" s="288"/>
      <c r="B119" s="288"/>
      <c r="C119" s="288"/>
      <c r="D119" s="288"/>
      <c r="E119" s="288"/>
      <c r="F119" s="289"/>
      <c r="G119" s="289"/>
      <c r="H119" s="289"/>
      <c r="I119" s="289"/>
    </row>
    <row r="120" spans="1:9" ht="15" customHeight="1">
      <c r="A120" s="288"/>
      <c r="B120" s="288"/>
      <c r="C120" s="288"/>
      <c r="D120" s="288"/>
      <c r="E120" s="288"/>
      <c r="F120" s="289"/>
      <c r="G120" s="289"/>
      <c r="H120" s="289"/>
      <c r="I120" s="289"/>
    </row>
    <row r="121" spans="1:9" ht="15" customHeight="1">
      <c r="A121" s="288"/>
      <c r="B121" s="288"/>
      <c r="C121" s="288"/>
      <c r="D121" s="288"/>
      <c r="E121" s="288"/>
      <c r="F121" s="289"/>
      <c r="G121" s="289"/>
      <c r="H121" s="289"/>
      <c r="I121" s="289"/>
    </row>
    <row r="122" spans="1:9" ht="15" customHeight="1">
      <c r="A122" s="288"/>
      <c r="B122" s="288"/>
      <c r="C122" s="288"/>
      <c r="D122" s="288"/>
      <c r="E122" s="288"/>
      <c r="F122" s="289"/>
      <c r="G122" s="289"/>
      <c r="H122" s="289"/>
      <c r="I122" s="289"/>
    </row>
    <row r="123" spans="1:9" ht="15" customHeight="1">
      <c r="A123" s="288"/>
      <c r="B123" s="288"/>
      <c r="C123" s="288"/>
      <c r="D123" s="288"/>
      <c r="E123" s="288"/>
      <c r="F123" s="289"/>
      <c r="G123" s="289"/>
      <c r="H123" s="289"/>
      <c r="I123" s="289"/>
    </row>
    <row r="124" spans="1:9" ht="15" customHeight="1">
      <c r="A124" s="288"/>
      <c r="B124" s="288"/>
      <c r="C124" s="288"/>
      <c r="D124" s="288"/>
      <c r="E124" s="288"/>
      <c r="F124" s="289"/>
      <c r="G124" s="289"/>
      <c r="H124" s="289"/>
      <c r="I124" s="289"/>
    </row>
    <row r="125" spans="1:9" ht="15" customHeight="1">
      <c r="A125" s="288"/>
      <c r="B125" s="288"/>
      <c r="C125" s="288"/>
      <c r="D125" s="288"/>
      <c r="E125" s="288"/>
      <c r="F125" s="289"/>
      <c r="G125" s="289"/>
      <c r="H125" s="289"/>
      <c r="I125" s="289"/>
    </row>
  </sheetData>
  <mergeCells count="1">
    <mergeCell ref="A5:A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1"/>
  <dimension ref="B1:N118"/>
  <sheetViews>
    <sheetView workbookViewId="0" topLeftCell="A1">
      <selection activeCell="A1" sqref="A1"/>
    </sheetView>
  </sheetViews>
  <sheetFormatPr defaultColWidth="9.00390625" defaultRowHeight="13.5"/>
  <cols>
    <col min="1" max="1" width="2.625" style="344" customWidth="1"/>
    <col min="2" max="2" width="11.125" style="344" customWidth="1"/>
    <col min="3" max="3" width="7.625" style="344" customWidth="1"/>
    <col min="4" max="4" width="6.75390625" style="344" customWidth="1"/>
    <col min="5" max="5" width="7.75390625" style="344" customWidth="1"/>
    <col min="6" max="6" width="9.375" style="344" customWidth="1"/>
    <col min="7" max="7" width="9.00390625" style="344" customWidth="1"/>
    <col min="8" max="8" width="9.125" style="344" customWidth="1"/>
    <col min="9" max="9" width="10.625" style="344" customWidth="1"/>
    <col min="10" max="11" width="8.625" style="344" customWidth="1"/>
    <col min="12" max="14" width="12.125" style="344" customWidth="1"/>
    <col min="15" max="16384" width="9.00390625" style="344" customWidth="1"/>
  </cols>
  <sheetData>
    <row r="1" spans="2:6" ht="14.25">
      <c r="B1" s="345" t="s">
        <v>153</v>
      </c>
      <c r="C1" s="345"/>
      <c r="D1" s="345"/>
      <c r="E1" s="345"/>
      <c r="F1" s="345"/>
    </row>
    <row r="2" ht="12.75" thickBot="1">
      <c r="N2" s="346" t="s">
        <v>136</v>
      </c>
    </row>
    <row r="3" spans="2:14" ht="13.5" customHeight="1" thickTop="1">
      <c r="B3" s="1318" t="s">
        <v>55</v>
      </c>
      <c r="C3" s="1339" t="s">
        <v>137</v>
      </c>
      <c r="D3" s="1339" t="s">
        <v>138</v>
      </c>
      <c r="E3" s="1339" t="s">
        <v>139</v>
      </c>
      <c r="F3" s="1321" t="s">
        <v>140</v>
      </c>
      <c r="G3" s="1342"/>
      <c r="H3" s="1343"/>
      <c r="I3" s="1321" t="s">
        <v>141</v>
      </c>
      <c r="J3" s="1322"/>
      <c r="K3" s="1323"/>
      <c r="L3" s="1323"/>
      <c r="M3" s="1323"/>
      <c r="N3" s="1324"/>
    </row>
    <row r="4" spans="2:14" ht="13.5" customHeight="1">
      <c r="B4" s="1319"/>
      <c r="C4" s="1340"/>
      <c r="D4" s="1340"/>
      <c r="E4" s="1340"/>
      <c r="F4" s="1325" t="s">
        <v>142</v>
      </c>
      <c r="G4" s="1328" t="s">
        <v>143</v>
      </c>
      <c r="H4" s="1328" t="s">
        <v>144</v>
      </c>
      <c r="I4" s="1331" t="s">
        <v>145</v>
      </c>
      <c r="J4" s="1331" t="s">
        <v>146</v>
      </c>
      <c r="K4" s="1331" t="s">
        <v>147</v>
      </c>
      <c r="L4" s="1334" t="s">
        <v>148</v>
      </c>
      <c r="M4" s="1331" t="s">
        <v>149</v>
      </c>
      <c r="N4" s="1331" t="s">
        <v>150</v>
      </c>
    </row>
    <row r="5" spans="2:14" ht="12">
      <c r="B5" s="1319"/>
      <c r="C5" s="1340"/>
      <c r="D5" s="1340"/>
      <c r="E5" s="1340"/>
      <c r="F5" s="1326"/>
      <c r="G5" s="1329"/>
      <c r="H5" s="1329"/>
      <c r="I5" s="1332"/>
      <c r="J5" s="1332"/>
      <c r="K5" s="1332"/>
      <c r="L5" s="1335"/>
      <c r="M5" s="1337"/>
      <c r="N5" s="1337"/>
    </row>
    <row r="6" spans="2:14" ht="12">
      <c r="B6" s="1320"/>
      <c r="C6" s="1341"/>
      <c r="D6" s="1341"/>
      <c r="E6" s="1341"/>
      <c r="F6" s="1327"/>
      <c r="G6" s="1330"/>
      <c r="H6" s="1330"/>
      <c r="I6" s="1333"/>
      <c r="J6" s="1333"/>
      <c r="K6" s="1333"/>
      <c r="L6" s="1336"/>
      <c r="M6" s="1338"/>
      <c r="N6" s="1338"/>
    </row>
    <row r="7" spans="2:14" s="349" customFormat="1" ht="11.25">
      <c r="B7" s="350" t="s">
        <v>151</v>
      </c>
      <c r="C7" s="351">
        <f aca="true" t="shared" si="0" ref="C7:N7">SUM(C9:C10)</f>
        <v>49012</v>
      </c>
      <c r="D7" s="352">
        <f t="shared" si="0"/>
        <v>341</v>
      </c>
      <c r="E7" s="352">
        <f t="shared" si="0"/>
        <v>2297</v>
      </c>
      <c r="F7" s="352">
        <f t="shared" si="0"/>
        <v>49899</v>
      </c>
      <c r="G7" s="352">
        <f t="shared" si="0"/>
        <v>35450</v>
      </c>
      <c r="H7" s="352">
        <f t="shared" si="0"/>
        <v>32816</v>
      </c>
      <c r="I7" s="352">
        <f t="shared" si="0"/>
        <v>116733</v>
      </c>
      <c r="J7" s="352">
        <f t="shared" si="0"/>
        <v>1826</v>
      </c>
      <c r="K7" s="352">
        <f t="shared" si="0"/>
        <v>4483</v>
      </c>
      <c r="L7" s="352">
        <f t="shared" si="0"/>
        <v>119390</v>
      </c>
      <c r="M7" s="352">
        <f t="shared" si="0"/>
        <v>53611</v>
      </c>
      <c r="N7" s="353">
        <f t="shared" si="0"/>
        <v>63340</v>
      </c>
    </row>
    <row r="8" spans="2:14" s="349" customFormat="1" ht="11.25">
      <c r="B8" s="350"/>
      <c r="C8" s="354"/>
      <c r="D8" s="355"/>
      <c r="E8" s="355"/>
      <c r="F8" s="355"/>
      <c r="G8" s="355"/>
      <c r="H8" s="355"/>
      <c r="I8" s="355"/>
      <c r="J8" s="355"/>
      <c r="K8" s="355"/>
      <c r="L8" s="355"/>
      <c r="M8" s="355"/>
      <c r="N8" s="356"/>
    </row>
    <row r="9" spans="2:14" s="349" customFormat="1" ht="11.25">
      <c r="B9" s="350" t="s">
        <v>1129</v>
      </c>
      <c r="C9" s="354">
        <f aca="true" t="shared" si="1" ref="C9:L9">SUM(C17:C31)</f>
        <v>22787</v>
      </c>
      <c r="D9" s="355">
        <f t="shared" si="1"/>
        <v>90</v>
      </c>
      <c r="E9" s="355">
        <f t="shared" si="1"/>
        <v>882</v>
      </c>
      <c r="F9" s="355">
        <f t="shared" si="1"/>
        <v>23201</v>
      </c>
      <c r="G9" s="355">
        <f t="shared" si="1"/>
        <v>14645</v>
      </c>
      <c r="H9" s="355">
        <f t="shared" si="1"/>
        <v>16092</v>
      </c>
      <c r="I9" s="355">
        <f t="shared" si="1"/>
        <v>48229</v>
      </c>
      <c r="J9" s="355">
        <f t="shared" si="1"/>
        <v>597</v>
      </c>
      <c r="K9" s="355">
        <f t="shared" si="1"/>
        <v>2584</v>
      </c>
      <c r="L9" s="355">
        <f t="shared" si="1"/>
        <v>50216</v>
      </c>
      <c r="M9" s="355">
        <v>21966</v>
      </c>
      <c r="N9" s="356">
        <f>SUM(N17:N31)</f>
        <v>30167</v>
      </c>
    </row>
    <row r="10" spans="2:14" s="349" customFormat="1" ht="11.25" customHeight="1">
      <c r="B10" s="350" t="s">
        <v>1130</v>
      </c>
      <c r="C10" s="354">
        <f>SUM(C33:C66)</f>
        <v>26225</v>
      </c>
      <c r="D10" s="355">
        <f>SUM(D33:D66)</f>
        <v>251</v>
      </c>
      <c r="E10" s="355">
        <f>SUM(E33:E66)</f>
        <v>1415</v>
      </c>
      <c r="F10" s="355">
        <v>26698</v>
      </c>
      <c r="G10" s="355">
        <f aca="true" t="shared" si="2" ref="G10:L10">SUM(G33:G66)</f>
        <v>20805</v>
      </c>
      <c r="H10" s="355">
        <f t="shared" si="2"/>
        <v>16724</v>
      </c>
      <c r="I10" s="355">
        <f t="shared" si="2"/>
        <v>68504</v>
      </c>
      <c r="J10" s="355">
        <f t="shared" si="2"/>
        <v>1229</v>
      </c>
      <c r="K10" s="355">
        <f t="shared" si="2"/>
        <v>1899</v>
      </c>
      <c r="L10" s="355">
        <f t="shared" si="2"/>
        <v>69174</v>
      </c>
      <c r="M10" s="355">
        <v>31645</v>
      </c>
      <c r="N10" s="356">
        <f>SUM(N33:N66)</f>
        <v>33173</v>
      </c>
    </row>
    <row r="11" spans="2:14" s="349" customFormat="1" ht="11.25">
      <c r="B11" s="350"/>
      <c r="C11" s="357"/>
      <c r="D11" s="358"/>
      <c r="E11" s="358"/>
      <c r="F11" s="358"/>
      <c r="G11" s="358"/>
      <c r="H11" s="358"/>
      <c r="I11" s="358"/>
      <c r="J11" s="358"/>
      <c r="K11" s="358"/>
      <c r="L11" s="358"/>
      <c r="M11" s="358"/>
      <c r="N11" s="359"/>
    </row>
    <row r="12" spans="2:14" s="349" customFormat="1" ht="11.25">
      <c r="B12" s="350" t="s">
        <v>87</v>
      </c>
      <c r="C12" s="354">
        <f aca="true" t="shared" si="3" ref="C12:N12">C17+C23+C24+C25+C28+C29+C30+C33+C34+C35+C36+C37+C38+C39</f>
        <v>18574</v>
      </c>
      <c r="D12" s="355">
        <f t="shared" si="3"/>
        <v>27</v>
      </c>
      <c r="E12" s="355">
        <f t="shared" si="3"/>
        <v>642</v>
      </c>
      <c r="F12" s="355">
        <f t="shared" si="3"/>
        <v>18847</v>
      </c>
      <c r="G12" s="355">
        <f t="shared" si="3"/>
        <v>12408</v>
      </c>
      <c r="H12" s="355">
        <f t="shared" si="3"/>
        <v>14358</v>
      </c>
      <c r="I12" s="355">
        <f t="shared" si="3"/>
        <v>34770</v>
      </c>
      <c r="J12" s="355">
        <f t="shared" si="3"/>
        <v>102</v>
      </c>
      <c r="K12" s="355">
        <f t="shared" si="3"/>
        <v>2253</v>
      </c>
      <c r="L12" s="355">
        <f t="shared" si="3"/>
        <v>36921</v>
      </c>
      <c r="M12" s="355">
        <f t="shared" si="3"/>
        <v>13589</v>
      </c>
      <c r="N12" s="356">
        <f t="shared" si="3"/>
        <v>22618</v>
      </c>
    </row>
    <row r="13" spans="2:14" s="349" customFormat="1" ht="11.25">
      <c r="B13" s="350" t="s">
        <v>88</v>
      </c>
      <c r="C13" s="354">
        <f aca="true" t="shared" si="4" ref="C13:N13">C22+C41+C42+C43+C44+C45+C46+C47</f>
        <v>7083</v>
      </c>
      <c r="D13" s="355">
        <f t="shared" si="4"/>
        <v>9</v>
      </c>
      <c r="E13" s="355">
        <f t="shared" si="4"/>
        <v>104</v>
      </c>
      <c r="F13" s="355">
        <f t="shared" si="4"/>
        <v>7114</v>
      </c>
      <c r="G13" s="355">
        <f t="shared" si="4"/>
        <v>5772</v>
      </c>
      <c r="H13" s="355">
        <f t="shared" si="4"/>
        <v>4023</v>
      </c>
      <c r="I13" s="355">
        <f t="shared" si="4"/>
        <v>15945</v>
      </c>
      <c r="J13" s="355">
        <f t="shared" si="4"/>
        <v>31</v>
      </c>
      <c r="K13" s="355">
        <f t="shared" si="4"/>
        <v>142</v>
      </c>
      <c r="L13" s="355">
        <f t="shared" si="4"/>
        <v>16056</v>
      </c>
      <c r="M13" s="355">
        <f t="shared" si="4"/>
        <v>9996</v>
      </c>
      <c r="N13" s="356">
        <f t="shared" si="4"/>
        <v>5811</v>
      </c>
    </row>
    <row r="14" spans="2:14" s="349" customFormat="1" ht="11.25">
      <c r="B14" s="350" t="s">
        <v>152</v>
      </c>
      <c r="C14" s="354">
        <f aca="true" t="shared" si="5" ref="C14:N14">C18+C27+C31+C49+C50+C51+C52+C53</f>
        <v>9539</v>
      </c>
      <c r="D14" s="355">
        <f t="shared" si="5"/>
        <v>218</v>
      </c>
      <c r="E14" s="355">
        <f t="shared" si="5"/>
        <v>1130</v>
      </c>
      <c r="F14" s="355">
        <f t="shared" si="5"/>
        <v>10006</v>
      </c>
      <c r="G14" s="355">
        <f t="shared" si="5"/>
        <v>6337</v>
      </c>
      <c r="H14" s="355">
        <f t="shared" si="5"/>
        <v>7202</v>
      </c>
      <c r="I14" s="355">
        <f t="shared" si="5"/>
        <v>33273</v>
      </c>
      <c r="J14" s="355">
        <f t="shared" si="5"/>
        <v>1519</v>
      </c>
      <c r="K14" s="355">
        <f t="shared" si="5"/>
        <v>1857</v>
      </c>
      <c r="L14" s="355">
        <f t="shared" si="5"/>
        <v>33611</v>
      </c>
      <c r="M14" s="355">
        <f t="shared" si="5"/>
        <v>10916</v>
      </c>
      <c r="N14" s="356">
        <f t="shared" si="5"/>
        <v>22104</v>
      </c>
    </row>
    <row r="15" spans="2:14" s="349" customFormat="1" ht="11.25">
      <c r="B15" s="350" t="s">
        <v>90</v>
      </c>
      <c r="C15" s="354">
        <f aca="true" t="shared" si="6" ref="C15:N15">C19+C20+C55+C56+C57+C58+C59+C60+C61+C62+C63+C64+C65+C66</f>
        <v>13816</v>
      </c>
      <c r="D15" s="355">
        <f t="shared" si="6"/>
        <v>87</v>
      </c>
      <c r="E15" s="355">
        <f t="shared" si="6"/>
        <v>421</v>
      </c>
      <c r="F15" s="355">
        <f t="shared" si="6"/>
        <v>13922</v>
      </c>
      <c r="G15" s="355">
        <f t="shared" si="6"/>
        <v>10933</v>
      </c>
      <c r="H15" s="355">
        <f t="shared" si="6"/>
        <v>7233</v>
      </c>
      <c r="I15" s="355">
        <f t="shared" si="6"/>
        <v>32745</v>
      </c>
      <c r="J15" s="355">
        <f t="shared" si="6"/>
        <v>174</v>
      </c>
      <c r="K15" s="355">
        <f t="shared" si="6"/>
        <v>231</v>
      </c>
      <c r="L15" s="355">
        <f t="shared" si="6"/>
        <v>32802</v>
      </c>
      <c r="M15" s="355">
        <f t="shared" si="6"/>
        <v>19110</v>
      </c>
      <c r="N15" s="356">
        <f t="shared" si="6"/>
        <v>12807</v>
      </c>
    </row>
    <row r="16" spans="2:14" ht="12.75" customHeight="1">
      <c r="B16" s="360"/>
      <c r="C16" s="361"/>
      <c r="D16" s="362"/>
      <c r="E16" s="362"/>
      <c r="F16" s="362"/>
      <c r="G16" s="363"/>
      <c r="H16" s="363"/>
      <c r="I16" s="363"/>
      <c r="J16" s="363"/>
      <c r="K16" s="363"/>
      <c r="L16" s="363"/>
      <c r="M16" s="363"/>
      <c r="N16" s="364"/>
    </row>
    <row r="17" spans="2:14" ht="12">
      <c r="B17" s="347" t="s">
        <v>20</v>
      </c>
      <c r="C17" s="365">
        <v>3600</v>
      </c>
      <c r="D17" s="366">
        <v>4</v>
      </c>
      <c r="E17" s="366">
        <v>11</v>
      </c>
      <c r="F17" s="366">
        <v>3602</v>
      </c>
      <c r="G17" s="366">
        <v>2006</v>
      </c>
      <c r="H17" s="366">
        <v>2671</v>
      </c>
      <c r="I17" s="366">
        <v>5289</v>
      </c>
      <c r="J17" s="366">
        <v>2</v>
      </c>
      <c r="K17" s="366">
        <v>15</v>
      </c>
      <c r="L17" s="366">
        <v>5302</v>
      </c>
      <c r="M17" s="366">
        <v>1506</v>
      </c>
      <c r="N17" s="367">
        <v>3556</v>
      </c>
    </row>
    <row r="18" spans="2:14" ht="12">
      <c r="B18" s="347" t="s">
        <v>21</v>
      </c>
      <c r="C18" s="365">
        <v>2083</v>
      </c>
      <c r="D18" s="366">
        <v>54</v>
      </c>
      <c r="E18" s="366">
        <v>14</v>
      </c>
      <c r="F18" s="366">
        <v>2088</v>
      </c>
      <c r="G18" s="366">
        <v>1262</v>
      </c>
      <c r="H18" s="366">
        <v>1470</v>
      </c>
      <c r="I18" s="366">
        <v>11236</v>
      </c>
      <c r="J18" s="366">
        <v>296</v>
      </c>
      <c r="K18" s="366">
        <v>34</v>
      </c>
      <c r="L18" s="366">
        <v>10974</v>
      </c>
      <c r="M18" s="366">
        <v>2853</v>
      </c>
      <c r="N18" s="367">
        <v>7932</v>
      </c>
    </row>
    <row r="19" spans="2:14" ht="12">
      <c r="B19" s="347" t="s">
        <v>23</v>
      </c>
      <c r="C19" s="365">
        <v>2356</v>
      </c>
      <c r="D19" s="366">
        <v>11</v>
      </c>
      <c r="E19" s="366">
        <v>6</v>
      </c>
      <c r="F19" s="366">
        <v>2356</v>
      </c>
      <c r="G19" s="366">
        <v>1553</v>
      </c>
      <c r="H19" s="366">
        <v>1292</v>
      </c>
      <c r="I19" s="366">
        <v>4982</v>
      </c>
      <c r="J19" s="366">
        <v>41</v>
      </c>
      <c r="K19" s="366">
        <v>55</v>
      </c>
      <c r="L19" s="366">
        <v>4996</v>
      </c>
      <c r="M19" s="366">
        <v>3219</v>
      </c>
      <c r="N19" s="367">
        <v>1557</v>
      </c>
    </row>
    <row r="20" spans="2:14" ht="12">
      <c r="B20" s="347" t="s">
        <v>25</v>
      </c>
      <c r="C20" s="365">
        <v>1648</v>
      </c>
      <c r="D20" s="366">
        <v>2</v>
      </c>
      <c r="E20" s="366">
        <v>3</v>
      </c>
      <c r="F20" s="366">
        <v>1648</v>
      </c>
      <c r="G20" s="366">
        <v>1313</v>
      </c>
      <c r="H20" s="366">
        <v>306</v>
      </c>
      <c r="I20" s="366">
        <v>1824</v>
      </c>
      <c r="J20" s="366">
        <v>2</v>
      </c>
      <c r="K20" s="366">
        <v>2</v>
      </c>
      <c r="L20" s="366">
        <v>1824</v>
      </c>
      <c r="M20" s="366">
        <v>1453</v>
      </c>
      <c r="N20" s="367">
        <v>265</v>
      </c>
    </row>
    <row r="21" spans="2:14" ht="8.25" customHeight="1">
      <c r="B21" s="347"/>
      <c r="C21" s="365"/>
      <c r="D21" s="366"/>
      <c r="E21" s="366"/>
      <c r="F21" s="366"/>
      <c r="G21" s="366"/>
      <c r="H21" s="366"/>
      <c r="I21" s="366"/>
      <c r="J21" s="366"/>
      <c r="K21" s="366"/>
      <c r="L21" s="366"/>
      <c r="M21" s="366"/>
      <c r="N21" s="367"/>
    </row>
    <row r="22" spans="2:14" ht="12">
      <c r="B22" s="347" t="s">
        <v>27</v>
      </c>
      <c r="C22" s="365">
        <v>1401</v>
      </c>
      <c r="D22" s="366">
        <v>1</v>
      </c>
      <c r="E22" s="366">
        <v>1</v>
      </c>
      <c r="F22" s="366">
        <v>1401</v>
      </c>
      <c r="G22" s="366">
        <v>895</v>
      </c>
      <c r="H22" s="366">
        <v>908</v>
      </c>
      <c r="I22" s="366">
        <v>3018</v>
      </c>
      <c r="J22" s="368">
        <v>0</v>
      </c>
      <c r="K22" s="368">
        <v>0</v>
      </c>
      <c r="L22" s="366">
        <v>3018</v>
      </c>
      <c r="M22" s="366">
        <v>1565</v>
      </c>
      <c r="N22" s="367">
        <v>1395</v>
      </c>
    </row>
    <row r="23" spans="2:14" ht="12">
      <c r="B23" s="347" t="s">
        <v>29</v>
      </c>
      <c r="C23" s="365">
        <v>1014</v>
      </c>
      <c r="D23" s="366">
        <v>2</v>
      </c>
      <c r="E23" s="366">
        <v>121</v>
      </c>
      <c r="F23" s="366">
        <v>1064</v>
      </c>
      <c r="G23" s="366">
        <v>608</v>
      </c>
      <c r="H23" s="366">
        <v>740</v>
      </c>
      <c r="I23" s="366">
        <v>1151</v>
      </c>
      <c r="J23" s="366">
        <v>1</v>
      </c>
      <c r="K23" s="366">
        <v>160</v>
      </c>
      <c r="L23" s="366">
        <v>1310</v>
      </c>
      <c r="M23" s="366">
        <v>552</v>
      </c>
      <c r="N23" s="367">
        <v>696</v>
      </c>
    </row>
    <row r="24" spans="2:14" ht="12">
      <c r="B24" s="347" t="s">
        <v>31</v>
      </c>
      <c r="C24" s="365">
        <v>1712</v>
      </c>
      <c r="D24" s="366">
        <v>1</v>
      </c>
      <c r="E24" s="366">
        <v>11</v>
      </c>
      <c r="F24" s="366">
        <v>1712</v>
      </c>
      <c r="G24" s="366">
        <v>1085</v>
      </c>
      <c r="H24" s="366">
        <v>1446</v>
      </c>
      <c r="I24" s="366">
        <v>3514</v>
      </c>
      <c r="J24" s="368">
        <v>0</v>
      </c>
      <c r="K24" s="366">
        <v>63</v>
      </c>
      <c r="L24" s="366">
        <v>3577</v>
      </c>
      <c r="M24" s="366">
        <v>1249</v>
      </c>
      <c r="N24" s="367">
        <v>2290</v>
      </c>
    </row>
    <row r="25" spans="2:14" ht="12">
      <c r="B25" s="347" t="s">
        <v>32</v>
      </c>
      <c r="C25" s="365">
        <v>2281</v>
      </c>
      <c r="D25" s="366">
        <v>2</v>
      </c>
      <c r="E25" s="366">
        <v>28</v>
      </c>
      <c r="F25" s="366">
        <v>2296</v>
      </c>
      <c r="G25" s="366">
        <v>1503</v>
      </c>
      <c r="H25" s="366">
        <v>1729</v>
      </c>
      <c r="I25" s="366">
        <v>3443</v>
      </c>
      <c r="J25" s="366">
        <v>6</v>
      </c>
      <c r="K25" s="366">
        <v>8</v>
      </c>
      <c r="L25" s="366">
        <v>3445</v>
      </c>
      <c r="M25" s="366">
        <v>1194</v>
      </c>
      <c r="N25" s="367">
        <v>2196</v>
      </c>
    </row>
    <row r="26" spans="2:14" ht="8.25" customHeight="1">
      <c r="B26" s="347"/>
      <c r="C26" s="365"/>
      <c r="D26" s="366"/>
      <c r="E26" s="366"/>
      <c r="F26" s="366"/>
      <c r="G26" s="366"/>
      <c r="H26" s="366"/>
      <c r="I26" s="366"/>
      <c r="J26" s="366"/>
      <c r="K26" s="366"/>
      <c r="L26" s="366"/>
      <c r="M26" s="366"/>
      <c r="N26" s="367"/>
    </row>
    <row r="27" spans="2:14" ht="12">
      <c r="B27" s="347" t="s">
        <v>35</v>
      </c>
      <c r="C27" s="365">
        <v>1360</v>
      </c>
      <c r="D27" s="366">
        <v>4</v>
      </c>
      <c r="E27" s="366">
        <v>127</v>
      </c>
      <c r="F27" s="366">
        <v>1461</v>
      </c>
      <c r="G27" s="366">
        <v>729</v>
      </c>
      <c r="H27" s="366">
        <v>1165</v>
      </c>
      <c r="I27" s="366">
        <v>2713</v>
      </c>
      <c r="J27" s="366">
        <v>224</v>
      </c>
      <c r="K27" s="366">
        <v>114</v>
      </c>
      <c r="L27" s="366">
        <v>2603</v>
      </c>
      <c r="M27" s="366">
        <v>587</v>
      </c>
      <c r="N27" s="367">
        <v>1945</v>
      </c>
    </row>
    <row r="28" spans="2:14" ht="12">
      <c r="B28" s="347" t="s">
        <v>37</v>
      </c>
      <c r="C28" s="365">
        <v>1138</v>
      </c>
      <c r="D28" s="366">
        <v>3</v>
      </c>
      <c r="E28" s="366">
        <v>147</v>
      </c>
      <c r="F28" s="366">
        <v>1181</v>
      </c>
      <c r="G28" s="366">
        <v>697</v>
      </c>
      <c r="H28" s="366">
        <v>956</v>
      </c>
      <c r="I28" s="366">
        <v>1811</v>
      </c>
      <c r="J28" s="366">
        <v>14</v>
      </c>
      <c r="K28" s="366">
        <v>141</v>
      </c>
      <c r="L28" s="366">
        <v>1938</v>
      </c>
      <c r="M28" s="366">
        <v>503</v>
      </c>
      <c r="N28" s="367">
        <v>1373</v>
      </c>
    </row>
    <row r="29" spans="2:14" ht="12">
      <c r="B29" s="347" t="s">
        <v>39</v>
      </c>
      <c r="C29" s="365">
        <v>773</v>
      </c>
      <c r="D29" s="366">
        <v>1</v>
      </c>
      <c r="E29" s="366">
        <v>223</v>
      </c>
      <c r="F29" s="366">
        <v>920</v>
      </c>
      <c r="G29" s="366">
        <v>681</v>
      </c>
      <c r="H29" s="366">
        <v>803</v>
      </c>
      <c r="I29" s="366">
        <v>1483</v>
      </c>
      <c r="J29" s="366">
        <v>3</v>
      </c>
      <c r="K29" s="366">
        <v>1626</v>
      </c>
      <c r="L29" s="366">
        <v>3106</v>
      </c>
      <c r="M29" s="366">
        <v>627</v>
      </c>
      <c r="N29" s="367">
        <v>2451</v>
      </c>
    </row>
    <row r="30" spans="2:14" ht="12">
      <c r="B30" s="347" t="s">
        <v>41</v>
      </c>
      <c r="C30" s="365">
        <v>2316</v>
      </c>
      <c r="D30" s="366">
        <v>2</v>
      </c>
      <c r="E30" s="366">
        <v>11</v>
      </c>
      <c r="F30" s="366">
        <v>2319</v>
      </c>
      <c r="G30" s="366">
        <v>1530</v>
      </c>
      <c r="H30" s="366">
        <v>1836</v>
      </c>
      <c r="I30" s="366">
        <v>4313</v>
      </c>
      <c r="J30" s="366">
        <v>5</v>
      </c>
      <c r="K30" s="366">
        <v>53</v>
      </c>
      <c r="L30" s="366">
        <v>4361</v>
      </c>
      <c r="M30" s="366">
        <v>1644</v>
      </c>
      <c r="N30" s="367">
        <v>2655</v>
      </c>
    </row>
    <row r="31" spans="2:14" ht="12">
      <c r="B31" s="347" t="s">
        <v>43</v>
      </c>
      <c r="C31" s="365">
        <v>1105</v>
      </c>
      <c r="D31" s="366">
        <v>3</v>
      </c>
      <c r="E31" s="366">
        <v>179</v>
      </c>
      <c r="F31" s="366">
        <v>1153</v>
      </c>
      <c r="G31" s="366">
        <v>783</v>
      </c>
      <c r="H31" s="366">
        <v>770</v>
      </c>
      <c r="I31" s="366">
        <v>3452</v>
      </c>
      <c r="J31" s="366">
        <v>3</v>
      </c>
      <c r="K31" s="366">
        <v>313</v>
      </c>
      <c r="L31" s="366">
        <v>3762</v>
      </c>
      <c r="M31" s="366">
        <v>1795</v>
      </c>
      <c r="N31" s="367">
        <v>1856</v>
      </c>
    </row>
    <row r="32" spans="2:14" ht="7.5" customHeight="1">
      <c r="B32" s="347"/>
      <c r="C32" s="365"/>
      <c r="D32" s="366"/>
      <c r="E32" s="366"/>
      <c r="F32" s="366"/>
      <c r="G32" s="366"/>
      <c r="H32" s="366"/>
      <c r="I32" s="366"/>
      <c r="J32" s="366"/>
      <c r="K32" s="366"/>
      <c r="L32" s="366"/>
      <c r="M32" s="366"/>
      <c r="N32" s="367"/>
    </row>
    <row r="33" spans="2:14" ht="12">
      <c r="B33" s="347" t="s">
        <v>45</v>
      </c>
      <c r="C33" s="365">
        <v>841</v>
      </c>
      <c r="D33" s="366">
        <v>3</v>
      </c>
      <c r="E33" s="368">
        <v>0</v>
      </c>
      <c r="F33" s="366">
        <v>841</v>
      </c>
      <c r="G33" s="366">
        <v>565</v>
      </c>
      <c r="H33" s="366">
        <v>663</v>
      </c>
      <c r="I33" s="366">
        <v>1457</v>
      </c>
      <c r="J33" s="366">
        <v>18</v>
      </c>
      <c r="K33" s="368">
        <v>0</v>
      </c>
      <c r="L33" s="366">
        <v>1439</v>
      </c>
      <c r="M33" s="366">
        <v>583</v>
      </c>
      <c r="N33" s="367">
        <v>840</v>
      </c>
    </row>
    <row r="34" spans="2:14" ht="12">
      <c r="B34" s="347" t="s">
        <v>47</v>
      </c>
      <c r="C34" s="365">
        <v>581</v>
      </c>
      <c r="D34" s="368">
        <v>0</v>
      </c>
      <c r="E34" s="368">
        <v>0</v>
      </c>
      <c r="F34" s="366">
        <v>581</v>
      </c>
      <c r="G34" s="366">
        <v>368</v>
      </c>
      <c r="H34" s="366">
        <v>479</v>
      </c>
      <c r="I34" s="366">
        <v>741</v>
      </c>
      <c r="J34" s="368">
        <v>0</v>
      </c>
      <c r="K34" s="368">
        <v>0</v>
      </c>
      <c r="L34" s="366">
        <v>741</v>
      </c>
      <c r="M34" s="366">
        <v>206</v>
      </c>
      <c r="N34" s="367">
        <v>518</v>
      </c>
    </row>
    <row r="35" spans="2:14" ht="12">
      <c r="B35" s="347" t="s">
        <v>49</v>
      </c>
      <c r="C35" s="365">
        <v>543</v>
      </c>
      <c r="D35" s="366">
        <v>1</v>
      </c>
      <c r="E35" s="366">
        <v>1</v>
      </c>
      <c r="F35" s="366">
        <v>543</v>
      </c>
      <c r="G35" s="366">
        <v>416</v>
      </c>
      <c r="H35" s="366">
        <v>449</v>
      </c>
      <c r="I35" s="366">
        <v>977</v>
      </c>
      <c r="J35" s="368">
        <v>0</v>
      </c>
      <c r="K35" s="366">
        <v>3</v>
      </c>
      <c r="L35" s="366">
        <v>980</v>
      </c>
      <c r="M35" s="366">
        <v>429</v>
      </c>
      <c r="N35" s="367">
        <v>540</v>
      </c>
    </row>
    <row r="36" spans="2:14" ht="12">
      <c r="B36" s="347" t="s">
        <v>51</v>
      </c>
      <c r="C36" s="365">
        <v>1169</v>
      </c>
      <c r="D36" s="366">
        <v>2</v>
      </c>
      <c r="E36" s="366">
        <v>78</v>
      </c>
      <c r="F36" s="366">
        <v>1179</v>
      </c>
      <c r="G36" s="366">
        <v>1002</v>
      </c>
      <c r="H36" s="366">
        <v>613</v>
      </c>
      <c r="I36" s="366">
        <v>3108</v>
      </c>
      <c r="J36" s="366">
        <v>25</v>
      </c>
      <c r="K36" s="366">
        <v>147</v>
      </c>
      <c r="L36" s="366">
        <v>3230</v>
      </c>
      <c r="M36" s="366">
        <v>2052</v>
      </c>
      <c r="N36" s="367">
        <v>1121</v>
      </c>
    </row>
    <row r="37" spans="2:14" ht="12">
      <c r="B37" s="347" t="s">
        <v>53</v>
      </c>
      <c r="C37" s="365">
        <v>1073</v>
      </c>
      <c r="D37" s="368">
        <v>0</v>
      </c>
      <c r="E37" s="366">
        <v>3</v>
      </c>
      <c r="F37" s="366">
        <v>1075</v>
      </c>
      <c r="G37" s="366">
        <v>826</v>
      </c>
      <c r="H37" s="366">
        <v>831</v>
      </c>
      <c r="I37" s="366">
        <v>2709</v>
      </c>
      <c r="J37" s="368">
        <v>0</v>
      </c>
      <c r="K37" s="366">
        <v>12</v>
      </c>
      <c r="L37" s="366">
        <v>2721</v>
      </c>
      <c r="M37" s="366">
        <v>877</v>
      </c>
      <c r="N37" s="367">
        <v>1811</v>
      </c>
    </row>
    <row r="38" spans="2:14" ht="12">
      <c r="B38" s="347" t="s">
        <v>7</v>
      </c>
      <c r="C38" s="365">
        <v>945</v>
      </c>
      <c r="D38" s="368">
        <v>0</v>
      </c>
      <c r="E38" s="366">
        <v>3</v>
      </c>
      <c r="F38" s="366">
        <v>945</v>
      </c>
      <c r="G38" s="366">
        <v>689</v>
      </c>
      <c r="H38" s="366">
        <v>750</v>
      </c>
      <c r="I38" s="366">
        <v>3286</v>
      </c>
      <c r="J38" s="368">
        <v>0</v>
      </c>
      <c r="K38" s="366">
        <v>1</v>
      </c>
      <c r="L38" s="366">
        <v>3287</v>
      </c>
      <c r="M38" s="366">
        <v>1615</v>
      </c>
      <c r="N38" s="367">
        <v>1650</v>
      </c>
    </row>
    <row r="39" spans="2:14" ht="12">
      <c r="B39" s="347" t="s">
        <v>8</v>
      </c>
      <c r="C39" s="365">
        <v>588</v>
      </c>
      <c r="D39" s="366">
        <v>6</v>
      </c>
      <c r="E39" s="366">
        <v>5</v>
      </c>
      <c r="F39" s="366">
        <v>589</v>
      </c>
      <c r="G39" s="366">
        <v>432</v>
      </c>
      <c r="H39" s="366">
        <v>392</v>
      </c>
      <c r="I39" s="366">
        <v>1488</v>
      </c>
      <c r="J39" s="366">
        <v>28</v>
      </c>
      <c r="K39" s="366">
        <v>24</v>
      </c>
      <c r="L39" s="366">
        <v>1484</v>
      </c>
      <c r="M39" s="366">
        <v>552</v>
      </c>
      <c r="N39" s="367">
        <v>921</v>
      </c>
    </row>
    <row r="40" spans="2:14" ht="8.25" customHeight="1">
      <c r="B40" s="347"/>
      <c r="C40" s="369"/>
      <c r="D40" s="366"/>
      <c r="E40" s="366"/>
      <c r="F40" s="366"/>
      <c r="G40" s="366"/>
      <c r="H40" s="366"/>
      <c r="I40" s="366"/>
      <c r="J40" s="366"/>
      <c r="K40" s="366"/>
      <c r="L40" s="366"/>
      <c r="M40" s="366"/>
      <c r="N40" s="367"/>
    </row>
    <row r="41" spans="2:14" ht="12">
      <c r="B41" s="347" t="s">
        <v>9</v>
      </c>
      <c r="C41" s="365">
        <v>761</v>
      </c>
      <c r="D41" s="368">
        <v>0</v>
      </c>
      <c r="E41" s="366">
        <v>2</v>
      </c>
      <c r="F41" s="366">
        <v>761</v>
      </c>
      <c r="G41" s="366">
        <v>639</v>
      </c>
      <c r="H41" s="366">
        <v>554</v>
      </c>
      <c r="I41" s="366">
        <v>2635</v>
      </c>
      <c r="J41" s="368">
        <v>0</v>
      </c>
      <c r="K41" s="366">
        <v>1</v>
      </c>
      <c r="L41" s="366">
        <v>2636</v>
      </c>
      <c r="M41" s="366">
        <v>1452</v>
      </c>
      <c r="N41" s="367">
        <v>1136</v>
      </c>
    </row>
    <row r="42" spans="2:14" ht="12">
      <c r="B42" s="347" t="s">
        <v>10</v>
      </c>
      <c r="C42" s="365">
        <v>1409</v>
      </c>
      <c r="D42" s="368">
        <v>0</v>
      </c>
      <c r="E42" s="366">
        <v>6</v>
      </c>
      <c r="F42" s="366">
        <v>1409</v>
      </c>
      <c r="G42" s="366">
        <v>1234</v>
      </c>
      <c r="H42" s="366">
        <v>674</v>
      </c>
      <c r="I42" s="366">
        <v>2792</v>
      </c>
      <c r="J42" s="368">
        <v>0</v>
      </c>
      <c r="K42" s="366">
        <v>21</v>
      </c>
      <c r="L42" s="366">
        <v>2813</v>
      </c>
      <c r="M42" s="366">
        <v>2165</v>
      </c>
      <c r="N42" s="367">
        <v>602</v>
      </c>
    </row>
    <row r="43" spans="2:14" ht="12">
      <c r="B43" s="347" t="s">
        <v>12</v>
      </c>
      <c r="C43" s="365">
        <v>847</v>
      </c>
      <c r="D43" s="368">
        <v>0</v>
      </c>
      <c r="E43" s="366">
        <v>3</v>
      </c>
      <c r="F43" s="366">
        <v>847</v>
      </c>
      <c r="G43" s="366">
        <v>671</v>
      </c>
      <c r="H43" s="366">
        <v>549</v>
      </c>
      <c r="I43" s="366">
        <v>1243</v>
      </c>
      <c r="J43" s="368">
        <v>0</v>
      </c>
      <c r="K43" s="366">
        <v>1</v>
      </c>
      <c r="L43" s="366">
        <v>1244</v>
      </c>
      <c r="M43" s="366">
        <v>565</v>
      </c>
      <c r="N43" s="367">
        <v>657</v>
      </c>
    </row>
    <row r="44" spans="2:14" ht="12">
      <c r="B44" s="347" t="s">
        <v>14</v>
      </c>
      <c r="C44" s="365">
        <v>823</v>
      </c>
      <c r="D44" s="368">
        <v>0</v>
      </c>
      <c r="E44" s="366">
        <v>89</v>
      </c>
      <c r="F44" s="366">
        <v>854</v>
      </c>
      <c r="G44" s="366">
        <v>754</v>
      </c>
      <c r="H44" s="366">
        <v>309</v>
      </c>
      <c r="I44" s="366">
        <v>3018</v>
      </c>
      <c r="J44" s="368">
        <v>0</v>
      </c>
      <c r="K44" s="366">
        <v>116</v>
      </c>
      <c r="L44" s="366">
        <v>3134</v>
      </c>
      <c r="M44" s="366">
        <v>2289</v>
      </c>
      <c r="N44" s="367">
        <v>812</v>
      </c>
    </row>
    <row r="45" spans="2:14" ht="12">
      <c r="B45" s="347" t="s">
        <v>16</v>
      </c>
      <c r="C45" s="365">
        <v>526</v>
      </c>
      <c r="D45" s="366">
        <v>5</v>
      </c>
      <c r="E45" s="368">
        <v>0</v>
      </c>
      <c r="F45" s="366">
        <v>526</v>
      </c>
      <c r="G45" s="366">
        <v>439</v>
      </c>
      <c r="H45" s="366">
        <v>310</v>
      </c>
      <c r="I45" s="366">
        <v>777</v>
      </c>
      <c r="J45" s="366">
        <v>21</v>
      </c>
      <c r="K45" s="368">
        <v>0</v>
      </c>
      <c r="L45" s="366">
        <v>756</v>
      </c>
      <c r="M45" s="366">
        <v>398</v>
      </c>
      <c r="N45" s="367">
        <v>346</v>
      </c>
    </row>
    <row r="46" spans="2:14" ht="12">
      <c r="B46" s="347" t="s">
        <v>18</v>
      </c>
      <c r="C46" s="365">
        <v>567</v>
      </c>
      <c r="D46" s="366">
        <v>1</v>
      </c>
      <c r="E46" s="366">
        <v>1</v>
      </c>
      <c r="F46" s="366">
        <v>567</v>
      </c>
      <c r="G46" s="366">
        <v>479</v>
      </c>
      <c r="H46" s="366">
        <v>360</v>
      </c>
      <c r="I46" s="366">
        <v>1208</v>
      </c>
      <c r="J46" s="366">
        <v>1</v>
      </c>
      <c r="K46" s="368">
        <v>0</v>
      </c>
      <c r="L46" s="366">
        <v>1207</v>
      </c>
      <c r="M46" s="366">
        <v>772</v>
      </c>
      <c r="N46" s="367">
        <v>427</v>
      </c>
    </row>
    <row r="47" spans="2:14" ht="12">
      <c r="B47" s="347" t="s">
        <v>19</v>
      </c>
      <c r="C47" s="365">
        <v>749</v>
      </c>
      <c r="D47" s="366">
        <v>2</v>
      </c>
      <c r="E47" s="366">
        <v>2</v>
      </c>
      <c r="F47" s="366">
        <v>749</v>
      </c>
      <c r="G47" s="366">
        <v>661</v>
      </c>
      <c r="H47" s="366">
        <v>359</v>
      </c>
      <c r="I47" s="366">
        <v>1254</v>
      </c>
      <c r="J47" s="366">
        <v>9</v>
      </c>
      <c r="K47" s="366">
        <v>3</v>
      </c>
      <c r="L47" s="366">
        <v>1248</v>
      </c>
      <c r="M47" s="366">
        <v>790</v>
      </c>
      <c r="N47" s="367">
        <v>436</v>
      </c>
    </row>
    <row r="48" spans="2:14" ht="8.25" customHeight="1">
      <c r="B48" s="347"/>
      <c r="C48" s="365"/>
      <c r="D48" s="366"/>
      <c r="E48" s="366"/>
      <c r="F48" s="366"/>
      <c r="G48" s="366"/>
      <c r="H48" s="366"/>
      <c r="I48" s="366"/>
      <c r="J48" s="366"/>
      <c r="K48" s="366"/>
      <c r="L48" s="366"/>
      <c r="M48" s="366"/>
      <c r="N48" s="367"/>
    </row>
    <row r="49" spans="2:14" ht="12">
      <c r="B49" s="347" t="s">
        <v>22</v>
      </c>
      <c r="C49" s="365">
        <v>690</v>
      </c>
      <c r="D49" s="366">
        <v>8</v>
      </c>
      <c r="E49" s="366">
        <v>135</v>
      </c>
      <c r="F49" s="366">
        <v>775</v>
      </c>
      <c r="G49" s="366">
        <v>505</v>
      </c>
      <c r="H49" s="366">
        <v>514</v>
      </c>
      <c r="I49" s="366">
        <v>2325</v>
      </c>
      <c r="J49" s="366">
        <v>584</v>
      </c>
      <c r="K49" s="366">
        <v>103</v>
      </c>
      <c r="L49" s="366">
        <v>1844</v>
      </c>
      <c r="M49" s="366">
        <v>943</v>
      </c>
      <c r="N49" s="367">
        <v>870</v>
      </c>
    </row>
    <row r="50" spans="2:14" ht="12">
      <c r="B50" s="347" t="s">
        <v>1167</v>
      </c>
      <c r="C50" s="365">
        <v>695</v>
      </c>
      <c r="D50" s="366">
        <v>17</v>
      </c>
      <c r="E50" s="366">
        <v>2</v>
      </c>
      <c r="F50" s="366">
        <v>695</v>
      </c>
      <c r="G50" s="366">
        <v>382</v>
      </c>
      <c r="H50" s="366">
        <v>517</v>
      </c>
      <c r="I50" s="366">
        <v>3474</v>
      </c>
      <c r="J50" s="366">
        <v>75</v>
      </c>
      <c r="K50" s="368">
        <v>0</v>
      </c>
      <c r="L50" s="366">
        <v>3399</v>
      </c>
      <c r="M50" s="366">
        <v>859</v>
      </c>
      <c r="N50" s="367">
        <v>2518</v>
      </c>
    </row>
    <row r="51" spans="2:14" ht="12">
      <c r="B51" s="347" t="s">
        <v>26</v>
      </c>
      <c r="C51" s="365">
        <v>1148</v>
      </c>
      <c r="D51" s="366">
        <v>23</v>
      </c>
      <c r="E51" s="366">
        <v>313</v>
      </c>
      <c r="F51" s="366">
        <v>1227</v>
      </c>
      <c r="G51" s="366">
        <v>1042</v>
      </c>
      <c r="H51" s="366">
        <v>718</v>
      </c>
      <c r="I51" s="366">
        <v>3081</v>
      </c>
      <c r="J51" s="366">
        <v>87</v>
      </c>
      <c r="K51" s="366">
        <v>222</v>
      </c>
      <c r="L51" s="366">
        <v>3216</v>
      </c>
      <c r="M51" s="366">
        <v>1305</v>
      </c>
      <c r="N51" s="367">
        <v>1817</v>
      </c>
    </row>
    <row r="52" spans="2:14" ht="12">
      <c r="B52" s="347" t="s">
        <v>28</v>
      </c>
      <c r="C52" s="365">
        <v>1190</v>
      </c>
      <c r="D52" s="366">
        <v>2</v>
      </c>
      <c r="E52" s="366">
        <v>135</v>
      </c>
      <c r="F52" s="366">
        <v>1272</v>
      </c>
      <c r="G52" s="366">
        <v>1006</v>
      </c>
      <c r="H52" s="366">
        <v>894</v>
      </c>
      <c r="I52" s="366">
        <v>3393</v>
      </c>
      <c r="J52" s="366">
        <v>10</v>
      </c>
      <c r="K52" s="366">
        <v>49</v>
      </c>
      <c r="L52" s="366">
        <v>3432</v>
      </c>
      <c r="M52" s="366">
        <v>1773</v>
      </c>
      <c r="N52" s="367">
        <v>1633</v>
      </c>
    </row>
    <row r="53" spans="2:14" ht="12">
      <c r="B53" s="347" t="s">
        <v>30</v>
      </c>
      <c r="C53" s="365">
        <v>1268</v>
      </c>
      <c r="D53" s="366">
        <v>107</v>
      </c>
      <c r="E53" s="366">
        <v>225</v>
      </c>
      <c r="F53" s="366">
        <v>1335</v>
      </c>
      <c r="G53" s="366">
        <v>628</v>
      </c>
      <c r="H53" s="366">
        <v>1154</v>
      </c>
      <c r="I53" s="366">
        <v>3599</v>
      </c>
      <c r="J53" s="366">
        <v>240</v>
      </c>
      <c r="K53" s="366">
        <v>1022</v>
      </c>
      <c r="L53" s="366">
        <v>4381</v>
      </c>
      <c r="M53" s="366">
        <v>801</v>
      </c>
      <c r="N53" s="367">
        <v>3533</v>
      </c>
    </row>
    <row r="54" spans="2:14" ht="8.25" customHeight="1">
      <c r="B54" s="347"/>
      <c r="C54" s="365"/>
      <c r="D54" s="366"/>
      <c r="E54" s="366"/>
      <c r="F54" s="366"/>
      <c r="G54" s="366"/>
      <c r="H54" s="366"/>
      <c r="I54" s="366"/>
      <c r="J54" s="366"/>
      <c r="K54" s="366"/>
      <c r="L54" s="366"/>
      <c r="M54" s="366"/>
      <c r="N54" s="367"/>
    </row>
    <row r="55" spans="2:14" ht="12">
      <c r="B55" s="347" t="s">
        <v>33</v>
      </c>
      <c r="C55" s="365">
        <v>962</v>
      </c>
      <c r="D55" s="368">
        <v>0</v>
      </c>
      <c r="E55" s="366">
        <v>325</v>
      </c>
      <c r="F55" s="366">
        <v>1062</v>
      </c>
      <c r="G55" s="366">
        <v>907</v>
      </c>
      <c r="H55" s="366">
        <v>504</v>
      </c>
      <c r="I55" s="366">
        <v>1425</v>
      </c>
      <c r="J55" s="368">
        <v>0</v>
      </c>
      <c r="K55" s="366">
        <v>122</v>
      </c>
      <c r="L55" s="366">
        <v>1547</v>
      </c>
      <c r="M55" s="366">
        <v>1147</v>
      </c>
      <c r="N55" s="367">
        <v>351</v>
      </c>
    </row>
    <row r="56" spans="2:14" ht="12">
      <c r="B56" s="347" t="s">
        <v>34</v>
      </c>
      <c r="C56" s="365">
        <v>204</v>
      </c>
      <c r="D56" s="368">
        <v>0</v>
      </c>
      <c r="E56" s="368">
        <v>0</v>
      </c>
      <c r="F56" s="366">
        <v>204</v>
      </c>
      <c r="G56" s="366">
        <v>146</v>
      </c>
      <c r="H56" s="366">
        <v>73</v>
      </c>
      <c r="I56" s="366">
        <v>160</v>
      </c>
      <c r="J56" s="368">
        <v>0</v>
      </c>
      <c r="K56" s="368">
        <v>0</v>
      </c>
      <c r="L56" s="366">
        <v>160</v>
      </c>
      <c r="M56" s="366">
        <v>113</v>
      </c>
      <c r="N56" s="367">
        <v>39</v>
      </c>
    </row>
    <row r="57" spans="2:14" ht="12">
      <c r="B57" s="347" t="s">
        <v>36</v>
      </c>
      <c r="C57" s="365">
        <v>435</v>
      </c>
      <c r="D57" s="368">
        <v>0</v>
      </c>
      <c r="E57" s="368">
        <v>0</v>
      </c>
      <c r="F57" s="366">
        <v>435</v>
      </c>
      <c r="G57" s="366">
        <v>288</v>
      </c>
      <c r="H57" s="366">
        <v>293</v>
      </c>
      <c r="I57" s="366">
        <v>452</v>
      </c>
      <c r="J57" s="368">
        <v>0</v>
      </c>
      <c r="K57" s="368">
        <v>0</v>
      </c>
      <c r="L57" s="366">
        <v>452</v>
      </c>
      <c r="M57" s="366">
        <v>252</v>
      </c>
      <c r="N57" s="367">
        <v>192</v>
      </c>
    </row>
    <row r="58" spans="2:14" ht="12">
      <c r="B58" s="347" t="s">
        <v>38</v>
      </c>
      <c r="C58" s="365">
        <v>581</v>
      </c>
      <c r="D58" s="366">
        <v>1</v>
      </c>
      <c r="E58" s="366">
        <v>3</v>
      </c>
      <c r="F58" s="366">
        <v>581</v>
      </c>
      <c r="G58" s="366">
        <v>431</v>
      </c>
      <c r="H58" s="366">
        <v>276</v>
      </c>
      <c r="I58" s="366">
        <v>684</v>
      </c>
      <c r="J58" s="368">
        <v>0</v>
      </c>
      <c r="K58" s="366">
        <v>1</v>
      </c>
      <c r="L58" s="366">
        <v>685</v>
      </c>
      <c r="M58" s="366">
        <v>506</v>
      </c>
      <c r="N58" s="367">
        <v>157</v>
      </c>
    </row>
    <row r="59" spans="2:14" ht="12">
      <c r="B59" s="347" t="s">
        <v>40</v>
      </c>
      <c r="C59" s="365">
        <v>772</v>
      </c>
      <c r="D59" s="368">
        <v>0</v>
      </c>
      <c r="E59" s="368">
        <v>0</v>
      </c>
      <c r="F59" s="366">
        <v>772</v>
      </c>
      <c r="G59" s="366">
        <v>603</v>
      </c>
      <c r="H59" s="366">
        <v>575</v>
      </c>
      <c r="I59" s="366">
        <v>997</v>
      </c>
      <c r="J59" s="368">
        <v>0</v>
      </c>
      <c r="K59" s="368">
        <v>0</v>
      </c>
      <c r="L59" s="366">
        <v>997</v>
      </c>
      <c r="M59" s="366">
        <v>490</v>
      </c>
      <c r="N59" s="367">
        <v>497</v>
      </c>
    </row>
    <row r="60" spans="2:14" ht="12">
      <c r="B60" s="347" t="s">
        <v>42</v>
      </c>
      <c r="C60" s="365">
        <v>85</v>
      </c>
      <c r="D60" s="368">
        <v>0</v>
      </c>
      <c r="E60" s="368">
        <v>0</v>
      </c>
      <c r="F60" s="366">
        <v>85</v>
      </c>
      <c r="G60" s="366">
        <v>43</v>
      </c>
      <c r="H60" s="366">
        <v>41</v>
      </c>
      <c r="I60" s="366">
        <v>47</v>
      </c>
      <c r="J60" s="368">
        <v>0</v>
      </c>
      <c r="K60" s="368">
        <v>0</v>
      </c>
      <c r="L60" s="366">
        <v>47</v>
      </c>
      <c r="M60" s="366">
        <v>30</v>
      </c>
      <c r="N60" s="367">
        <v>12</v>
      </c>
    </row>
    <row r="61" spans="2:14" ht="12">
      <c r="B61" s="347" t="s">
        <v>44</v>
      </c>
      <c r="C61" s="365">
        <v>1102</v>
      </c>
      <c r="D61" s="366">
        <v>1</v>
      </c>
      <c r="E61" s="366">
        <v>21</v>
      </c>
      <c r="F61" s="366">
        <v>1102</v>
      </c>
      <c r="G61" s="366">
        <v>941</v>
      </c>
      <c r="H61" s="366">
        <v>1009</v>
      </c>
      <c r="I61" s="366">
        <v>6295</v>
      </c>
      <c r="J61" s="366">
        <v>1</v>
      </c>
      <c r="K61" s="366">
        <v>20</v>
      </c>
      <c r="L61" s="366">
        <v>6314</v>
      </c>
      <c r="M61" s="366">
        <v>1615</v>
      </c>
      <c r="N61" s="367">
        <v>4635</v>
      </c>
    </row>
    <row r="62" spans="2:14" ht="12">
      <c r="B62" s="347" t="s">
        <v>46</v>
      </c>
      <c r="C62" s="365">
        <v>1432</v>
      </c>
      <c r="D62" s="366">
        <v>19</v>
      </c>
      <c r="E62" s="366">
        <v>19</v>
      </c>
      <c r="F62" s="366">
        <v>1435</v>
      </c>
      <c r="G62" s="366">
        <v>1179</v>
      </c>
      <c r="H62" s="366">
        <v>1086</v>
      </c>
      <c r="I62" s="366">
        <v>8175</v>
      </c>
      <c r="J62" s="366">
        <v>99</v>
      </c>
      <c r="K62" s="366">
        <v>12</v>
      </c>
      <c r="L62" s="366">
        <v>8088</v>
      </c>
      <c r="M62" s="366">
        <v>4248</v>
      </c>
      <c r="N62" s="367">
        <v>3668</v>
      </c>
    </row>
    <row r="63" spans="2:14" ht="12">
      <c r="B63" s="347" t="s">
        <v>48</v>
      </c>
      <c r="C63" s="365">
        <v>1775</v>
      </c>
      <c r="D63" s="366">
        <v>2</v>
      </c>
      <c r="E63" s="366">
        <v>11</v>
      </c>
      <c r="F63" s="366">
        <v>1775</v>
      </c>
      <c r="G63" s="366">
        <v>1459</v>
      </c>
      <c r="H63" s="366">
        <v>659</v>
      </c>
      <c r="I63" s="366">
        <v>2493</v>
      </c>
      <c r="J63" s="366">
        <v>1</v>
      </c>
      <c r="K63" s="366">
        <v>3</v>
      </c>
      <c r="L63" s="366">
        <v>2495</v>
      </c>
      <c r="M63" s="366">
        <v>1965</v>
      </c>
      <c r="N63" s="367">
        <v>446</v>
      </c>
    </row>
    <row r="64" spans="2:14" ht="12">
      <c r="B64" s="347" t="s">
        <v>50</v>
      </c>
      <c r="C64" s="365">
        <v>1026</v>
      </c>
      <c r="D64" s="368">
        <v>0</v>
      </c>
      <c r="E64" s="366">
        <v>2</v>
      </c>
      <c r="F64" s="366">
        <v>1026</v>
      </c>
      <c r="G64" s="366">
        <v>828</v>
      </c>
      <c r="H64" s="366">
        <v>367</v>
      </c>
      <c r="I64" s="366">
        <v>2114</v>
      </c>
      <c r="J64" s="368">
        <v>0</v>
      </c>
      <c r="K64" s="366">
        <v>7</v>
      </c>
      <c r="L64" s="366">
        <v>2121</v>
      </c>
      <c r="M64" s="366">
        <v>1732</v>
      </c>
      <c r="N64" s="367">
        <v>317</v>
      </c>
    </row>
    <row r="65" spans="2:14" ht="12">
      <c r="B65" s="347" t="s">
        <v>52</v>
      </c>
      <c r="C65" s="365">
        <v>549</v>
      </c>
      <c r="D65" s="366">
        <v>17</v>
      </c>
      <c r="E65" s="366">
        <v>6</v>
      </c>
      <c r="F65" s="366">
        <v>549</v>
      </c>
      <c r="G65" s="366">
        <v>455</v>
      </c>
      <c r="H65" s="366">
        <v>312</v>
      </c>
      <c r="I65" s="366">
        <v>919</v>
      </c>
      <c r="J65" s="366">
        <v>5</v>
      </c>
      <c r="K65" s="366">
        <v>2</v>
      </c>
      <c r="L65" s="366">
        <v>916</v>
      </c>
      <c r="M65" s="366">
        <v>631</v>
      </c>
      <c r="N65" s="367">
        <v>263</v>
      </c>
    </row>
    <row r="66" spans="2:14" ht="12">
      <c r="B66" s="348" t="s">
        <v>54</v>
      </c>
      <c r="C66" s="370">
        <v>889</v>
      </c>
      <c r="D66" s="371">
        <v>34</v>
      </c>
      <c r="E66" s="371">
        <v>25</v>
      </c>
      <c r="F66" s="371">
        <v>892</v>
      </c>
      <c r="G66" s="371">
        <v>787</v>
      </c>
      <c r="H66" s="371">
        <v>440</v>
      </c>
      <c r="I66" s="371">
        <v>2178</v>
      </c>
      <c r="J66" s="371">
        <v>25</v>
      </c>
      <c r="K66" s="371">
        <v>7</v>
      </c>
      <c r="L66" s="371">
        <v>2160</v>
      </c>
      <c r="M66" s="371">
        <v>1709</v>
      </c>
      <c r="N66" s="372">
        <v>408</v>
      </c>
    </row>
    <row r="67" spans="2:14" ht="12">
      <c r="B67" s="362"/>
      <c r="C67" s="362"/>
      <c r="D67" s="362"/>
      <c r="E67" s="362"/>
      <c r="F67" s="362"/>
      <c r="G67" s="362"/>
      <c r="H67" s="362"/>
      <c r="I67" s="362"/>
      <c r="J67" s="362"/>
      <c r="K67" s="362"/>
      <c r="L67" s="362"/>
      <c r="M67" s="362"/>
      <c r="N67" s="362"/>
    </row>
    <row r="68" spans="2:14" ht="12">
      <c r="B68" s="362"/>
      <c r="C68" s="362"/>
      <c r="D68" s="362"/>
      <c r="E68" s="362"/>
      <c r="F68" s="362"/>
      <c r="G68" s="362"/>
      <c r="H68" s="362"/>
      <c r="I68" s="362"/>
      <c r="J68" s="362"/>
      <c r="K68" s="362"/>
      <c r="L68" s="362"/>
      <c r="M68" s="362"/>
      <c r="N68" s="362"/>
    </row>
    <row r="69" spans="2:14" ht="12">
      <c r="B69" s="362"/>
      <c r="C69" s="362"/>
      <c r="D69" s="362"/>
      <c r="E69" s="362"/>
      <c r="F69" s="362"/>
      <c r="G69" s="362"/>
      <c r="H69" s="362"/>
      <c r="I69" s="362"/>
      <c r="J69" s="362"/>
      <c r="K69" s="362"/>
      <c r="L69" s="362"/>
      <c r="M69" s="362"/>
      <c r="N69" s="362"/>
    </row>
    <row r="70" spans="2:14" ht="12">
      <c r="B70" s="362"/>
      <c r="C70" s="362"/>
      <c r="D70" s="362"/>
      <c r="E70" s="362"/>
      <c r="F70" s="362"/>
      <c r="G70" s="362"/>
      <c r="H70" s="362"/>
      <c r="I70" s="362"/>
      <c r="J70" s="362"/>
      <c r="K70" s="362"/>
      <c r="L70" s="362"/>
      <c r="M70" s="362"/>
      <c r="N70" s="362"/>
    </row>
    <row r="71" spans="2:14" ht="12">
      <c r="B71" s="362"/>
      <c r="C71" s="362"/>
      <c r="D71" s="362"/>
      <c r="E71" s="362"/>
      <c r="F71" s="362"/>
      <c r="G71" s="362"/>
      <c r="H71" s="362"/>
      <c r="I71" s="362"/>
      <c r="J71" s="362"/>
      <c r="K71" s="362"/>
      <c r="L71" s="362"/>
      <c r="M71" s="362"/>
      <c r="N71" s="362"/>
    </row>
    <row r="72" spans="2:14" ht="12">
      <c r="B72" s="362"/>
      <c r="C72" s="362"/>
      <c r="D72" s="362"/>
      <c r="E72" s="362"/>
      <c r="F72" s="362"/>
      <c r="G72" s="362"/>
      <c r="H72" s="362"/>
      <c r="I72" s="362"/>
      <c r="J72" s="362"/>
      <c r="K72" s="362"/>
      <c r="L72" s="362"/>
      <c r="M72" s="362"/>
      <c r="N72" s="362"/>
    </row>
    <row r="73" spans="2:14" ht="12">
      <c r="B73" s="362"/>
      <c r="C73" s="362"/>
      <c r="D73" s="362"/>
      <c r="E73" s="362"/>
      <c r="F73" s="362"/>
      <c r="G73" s="362"/>
      <c r="H73" s="362"/>
      <c r="I73" s="362"/>
      <c r="J73" s="362"/>
      <c r="K73" s="362"/>
      <c r="L73" s="362"/>
      <c r="M73" s="362"/>
      <c r="N73" s="362"/>
    </row>
    <row r="74" spans="2:14" ht="12">
      <c r="B74" s="362"/>
      <c r="C74" s="362"/>
      <c r="D74" s="362"/>
      <c r="E74" s="362"/>
      <c r="F74" s="362"/>
      <c r="G74" s="362"/>
      <c r="H74" s="362"/>
      <c r="I74" s="362"/>
      <c r="J74" s="362"/>
      <c r="K74" s="362"/>
      <c r="L74" s="362"/>
      <c r="M74" s="362"/>
      <c r="N74" s="362"/>
    </row>
    <row r="75" spans="2:14" ht="12">
      <c r="B75" s="362"/>
      <c r="C75" s="362"/>
      <c r="D75" s="362"/>
      <c r="E75" s="362"/>
      <c r="F75" s="362"/>
      <c r="G75" s="362"/>
      <c r="H75" s="362"/>
      <c r="I75" s="362"/>
      <c r="J75" s="362"/>
      <c r="K75" s="362"/>
      <c r="L75" s="362"/>
      <c r="M75" s="362"/>
      <c r="N75" s="362"/>
    </row>
    <row r="76" spans="2:14" ht="12">
      <c r="B76" s="362"/>
      <c r="C76" s="362"/>
      <c r="D76" s="362"/>
      <c r="E76" s="362"/>
      <c r="F76" s="362"/>
      <c r="G76" s="362"/>
      <c r="H76" s="362"/>
      <c r="I76" s="362"/>
      <c r="J76" s="362"/>
      <c r="K76" s="362"/>
      <c r="L76" s="362"/>
      <c r="M76" s="362"/>
      <c r="N76" s="362"/>
    </row>
    <row r="77" spans="2:14" ht="12">
      <c r="B77" s="362"/>
      <c r="C77" s="362"/>
      <c r="D77" s="362"/>
      <c r="E77" s="362"/>
      <c r="F77" s="362"/>
      <c r="G77" s="362"/>
      <c r="H77" s="362"/>
      <c r="I77" s="362"/>
      <c r="J77" s="362"/>
      <c r="K77" s="362"/>
      <c r="L77" s="362"/>
      <c r="M77" s="362"/>
      <c r="N77" s="362"/>
    </row>
    <row r="78" spans="2:14" ht="12">
      <c r="B78" s="362"/>
      <c r="C78" s="362"/>
      <c r="D78" s="362"/>
      <c r="E78" s="362"/>
      <c r="F78" s="362"/>
      <c r="G78" s="362"/>
      <c r="H78" s="362"/>
      <c r="I78" s="362"/>
      <c r="J78" s="362"/>
      <c r="K78" s="362"/>
      <c r="L78" s="362"/>
      <c r="M78" s="362"/>
      <c r="N78" s="362"/>
    </row>
    <row r="79" spans="2:14" ht="12">
      <c r="B79" s="362"/>
      <c r="C79" s="362"/>
      <c r="D79" s="362"/>
      <c r="E79" s="362"/>
      <c r="F79" s="362"/>
      <c r="G79" s="362"/>
      <c r="H79" s="362"/>
      <c r="I79" s="362"/>
      <c r="J79" s="362"/>
      <c r="K79" s="362"/>
      <c r="L79" s="362"/>
      <c r="M79" s="362"/>
      <c r="N79" s="362"/>
    </row>
    <row r="80" spans="2:14" ht="12">
      <c r="B80" s="362"/>
      <c r="C80" s="362"/>
      <c r="D80" s="362"/>
      <c r="E80" s="362"/>
      <c r="F80" s="362"/>
      <c r="G80" s="362"/>
      <c r="H80" s="362"/>
      <c r="I80" s="362"/>
      <c r="J80" s="362"/>
      <c r="K80" s="362"/>
      <c r="L80" s="362"/>
      <c r="M80" s="362"/>
      <c r="N80" s="362"/>
    </row>
    <row r="81" spans="2:14" ht="12">
      <c r="B81" s="362"/>
      <c r="C81" s="362"/>
      <c r="D81" s="362"/>
      <c r="E81" s="362"/>
      <c r="F81" s="362"/>
      <c r="G81" s="362"/>
      <c r="H81" s="362"/>
      <c r="I81" s="362"/>
      <c r="J81" s="362"/>
      <c r="K81" s="362"/>
      <c r="L81" s="362"/>
      <c r="M81" s="362"/>
      <c r="N81" s="362"/>
    </row>
    <row r="82" spans="2:14" ht="12">
      <c r="B82" s="362"/>
      <c r="C82" s="362"/>
      <c r="D82" s="362"/>
      <c r="E82" s="362"/>
      <c r="F82" s="362"/>
      <c r="G82" s="362"/>
      <c r="H82" s="362"/>
      <c r="I82" s="362"/>
      <c r="J82" s="362"/>
      <c r="K82" s="362"/>
      <c r="L82" s="362"/>
      <c r="M82" s="362"/>
      <c r="N82" s="362"/>
    </row>
    <row r="83" spans="2:14" ht="12">
      <c r="B83" s="362"/>
      <c r="C83" s="362"/>
      <c r="D83" s="362"/>
      <c r="E83" s="362"/>
      <c r="F83" s="362"/>
      <c r="G83" s="362"/>
      <c r="H83" s="362"/>
      <c r="I83" s="362"/>
      <c r="J83" s="362"/>
      <c r="K83" s="362"/>
      <c r="L83" s="362"/>
      <c r="M83" s="362"/>
      <c r="N83" s="362"/>
    </row>
    <row r="84" spans="2:14" ht="12">
      <c r="B84" s="362"/>
      <c r="C84" s="362"/>
      <c r="D84" s="362"/>
      <c r="E84" s="362"/>
      <c r="F84" s="362"/>
      <c r="G84" s="362"/>
      <c r="H84" s="362"/>
      <c r="I84" s="362"/>
      <c r="J84" s="362"/>
      <c r="K84" s="362"/>
      <c r="L84" s="362"/>
      <c r="M84" s="362"/>
      <c r="N84" s="362"/>
    </row>
    <row r="85" spans="2:14" ht="12">
      <c r="B85" s="362"/>
      <c r="C85" s="362"/>
      <c r="D85" s="362"/>
      <c r="E85" s="362"/>
      <c r="F85" s="362"/>
      <c r="G85" s="362"/>
      <c r="H85" s="362"/>
      <c r="I85" s="362"/>
      <c r="J85" s="362"/>
      <c r="K85" s="362"/>
      <c r="L85" s="362"/>
      <c r="M85" s="362"/>
      <c r="N85" s="362"/>
    </row>
    <row r="86" spans="2:14" ht="12">
      <c r="B86" s="362"/>
      <c r="C86" s="362"/>
      <c r="D86" s="362"/>
      <c r="E86" s="362"/>
      <c r="F86" s="362"/>
      <c r="G86" s="362"/>
      <c r="H86" s="362"/>
      <c r="I86" s="362"/>
      <c r="J86" s="362"/>
      <c r="K86" s="362"/>
      <c r="L86" s="362"/>
      <c r="M86" s="362"/>
      <c r="N86" s="362"/>
    </row>
    <row r="87" spans="2:14" ht="12">
      <c r="B87" s="362"/>
      <c r="C87" s="362"/>
      <c r="D87" s="362"/>
      <c r="E87" s="362"/>
      <c r="F87" s="362"/>
      <c r="G87" s="362"/>
      <c r="H87" s="362"/>
      <c r="I87" s="362"/>
      <c r="J87" s="362"/>
      <c r="K87" s="362"/>
      <c r="L87" s="362"/>
      <c r="M87" s="362"/>
      <c r="N87" s="362"/>
    </row>
    <row r="88" spans="2:14" ht="12">
      <c r="B88" s="362"/>
      <c r="C88" s="362"/>
      <c r="D88" s="362"/>
      <c r="E88" s="362"/>
      <c r="F88" s="362"/>
      <c r="G88" s="362"/>
      <c r="H88" s="362"/>
      <c r="I88" s="362"/>
      <c r="J88" s="362"/>
      <c r="K88" s="362"/>
      <c r="L88" s="362"/>
      <c r="M88" s="362"/>
      <c r="N88" s="362"/>
    </row>
    <row r="89" spans="2:14" ht="12">
      <c r="B89" s="362"/>
      <c r="C89" s="362"/>
      <c r="D89" s="362"/>
      <c r="E89" s="362"/>
      <c r="F89" s="362"/>
      <c r="G89" s="362"/>
      <c r="H89" s="362"/>
      <c r="I89" s="362"/>
      <c r="J89" s="362"/>
      <c r="K89" s="362"/>
      <c r="L89" s="362"/>
      <c r="M89" s="362"/>
      <c r="N89" s="362"/>
    </row>
    <row r="90" spans="2:14" ht="12">
      <c r="B90" s="362"/>
      <c r="C90" s="362"/>
      <c r="D90" s="362"/>
      <c r="E90" s="362"/>
      <c r="F90" s="362"/>
      <c r="G90" s="362"/>
      <c r="H90" s="362"/>
      <c r="I90" s="362"/>
      <c r="J90" s="362"/>
      <c r="K90" s="362"/>
      <c r="L90" s="362"/>
      <c r="M90" s="362"/>
      <c r="N90" s="362"/>
    </row>
    <row r="91" spans="2:14" ht="12">
      <c r="B91" s="362"/>
      <c r="C91" s="362"/>
      <c r="D91" s="362"/>
      <c r="E91" s="362"/>
      <c r="F91" s="362"/>
      <c r="G91" s="362"/>
      <c r="H91" s="362"/>
      <c r="I91" s="362"/>
      <c r="J91" s="362"/>
      <c r="K91" s="362"/>
      <c r="L91" s="362"/>
      <c r="M91" s="362"/>
      <c r="N91" s="362"/>
    </row>
    <row r="92" spans="2:14" ht="12">
      <c r="B92" s="362"/>
      <c r="C92" s="362"/>
      <c r="D92" s="362"/>
      <c r="E92" s="362"/>
      <c r="F92" s="362"/>
      <c r="G92" s="362"/>
      <c r="H92" s="362"/>
      <c r="I92" s="362"/>
      <c r="J92" s="362"/>
      <c r="K92" s="362"/>
      <c r="L92" s="362"/>
      <c r="M92" s="362"/>
      <c r="N92" s="362"/>
    </row>
    <row r="93" spans="2:14" ht="12">
      <c r="B93" s="362"/>
      <c r="C93" s="362"/>
      <c r="D93" s="362"/>
      <c r="E93" s="362"/>
      <c r="F93" s="362"/>
      <c r="G93" s="362"/>
      <c r="H93" s="362"/>
      <c r="I93" s="362"/>
      <c r="J93" s="362"/>
      <c r="K93" s="362"/>
      <c r="L93" s="362"/>
      <c r="M93" s="362"/>
      <c r="N93" s="362"/>
    </row>
    <row r="94" spans="2:14" ht="12">
      <c r="B94" s="362"/>
      <c r="C94" s="362"/>
      <c r="D94" s="362"/>
      <c r="E94" s="362"/>
      <c r="F94" s="362"/>
      <c r="G94" s="362"/>
      <c r="H94" s="362"/>
      <c r="I94" s="362"/>
      <c r="J94" s="362"/>
      <c r="K94" s="362"/>
      <c r="L94" s="362"/>
      <c r="M94" s="362"/>
      <c r="N94" s="362"/>
    </row>
    <row r="95" spans="2:14" ht="12">
      <c r="B95" s="362"/>
      <c r="C95" s="362"/>
      <c r="D95" s="362"/>
      <c r="E95" s="362"/>
      <c r="F95" s="362"/>
      <c r="G95" s="362"/>
      <c r="H95" s="362"/>
      <c r="I95" s="362"/>
      <c r="J95" s="362"/>
      <c r="K95" s="362"/>
      <c r="L95" s="362"/>
      <c r="M95" s="362"/>
      <c r="N95" s="362"/>
    </row>
    <row r="96" spans="2:14" ht="12">
      <c r="B96" s="362"/>
      <c r="C96" s="362"/>
      <c r="D96" s="362"/>
      <c r="E96" s="362"/>
      <c r="F96" s="362"/>
      <c r="G96" s="362"/>
      <c r="H96" s="362"/>
      <c r="I96" s="362"/>
      <c r="J96" s="362"/>
      <c r="K96" s="362"/>
      <c r="L96" s="362"/>
      <c r="M96" s="362"/>
      <c r="N96" s="362"/>
    </row>
    <row r="97" spans="2:14" ht="12">
      <c r="B97" s="362"/>
      <c r="C97" s="362"/>
      <c r="D97" s="362"/>
      <c r="E97" s="362"/>
      <c r="F97" s="362"/>
      <c r="G97" s="362"/>
      <c r="H97" s="362"/>
      <c r="I97" s="362"/>
      <c r="J97" s="362"/>
      <c r="K97" s="362"/>
      <c r="L97" s="362"/>
      <c r="M97" s="362"/>
      <c r="N97" s="362"/>
    </row>
    <row r="98" spans="2:14" ht="12">
      <c r="B98" s="362"/>
      <c r="C98" s="362"/>
      <c r="D98" s="362"/>
      <c r="E98" s="362"/>
      <c r="F98" s="362"/>
      <c r="G98" s="362"/>
      <c r="H98" s="362"/>
      <c r="I98" s="362"/>
      <c r="J98" s="362"/>
      <c r="K98" s="362"/>
      <c r="L98" s="362"/>
      <c r="M98" s="362"/>
      <c r="N98" s="362"/>
    </row>
    <row r="99" spans="2:14" ht="12">
      <c r="B99" s="362"/>
      <c r="C99" s="362"/>
      <c r="D99" s="362"/>
      <c r="E99" s="362"/>
      <c r="F99" s="362"/>
      <c r="G99" s="362"/>
      <c r="H99" s="362"/>
      <c r="I99" s="362"/>
      <c r="J99" s="362"/>
      <c r="K99" s="362"/>
      <c r="L99" s="362"/>
      <c r="M99" s="362"/>
      <c r="N99" s="362"/>
    </row>
    <row r="100" spans="2:14" ht="12">
      <c r="B100" s="362"/>
      <c r="C100" s="362"/>
      <c r="D100" s="362"/>
      <c r="E100" s="362"/>
      <c r="F100" s="362"/>
      <c r="G100" s="362"/>
      <c r="H100" s="362"/>
      <c r="I100" s="362"/>
      <c r="J100" s="362"/>
      <c r="K100" s="362"/>
      <c r="L100" s="362"/>
      <c r="M100" s="362"/>
      <c r="N100" s="362"/>
    </row>
    <row r="101" spans="2:14" ht="12">
      <c r="B101" s="362"/>
      <c r="C101" s="362"/>
      <c r="D101" s="362"/>
      <c r="E101" s="362"/>
      <c r="F101" s="362"/>
      <c r="G101" s="362"/>
      <c r="H101" s="362"/>
      <c r="I101" s="362"/>
      <c r="J101" s="362"/>
      <c r="K101" s="362"/>
      <c r="L101" s="362"/>
      <c r="M101" s="362"/>
      <c r="N101" s="362"/>
    </row>
    <row r="102" spans="2:14" ht="12">
      <c r="B102" s="362"/>
      <c r="C102" s="362"/>
      <c r="D102" s="362"/>
      <c r="E102" s="362"/>
      <c r="F102" s="362"/>
      <c r="G102" s="362"/>
      <c r="H102" s="362"/>
      <c r="I102" s="362"/>
      <c r="J102" s="362"/>
      <c r="K102" s="362"/>
      <c r="L102" s="362"/>
      <c r="M102" s="362"/>
      <c r="N102" s="362"/>
    </row>
    <row r="103" spans="2:14" ht="12">
      <c r="B103" s="362"/>
      <c r="C103" s="362"/>
      <c r="D103" s="362"/>
      <c r="E103" s="362"/>
      <c r="F103" s="362"/>
      <c r="G103" s="362"/>
      <c r="H103" s="362"/>
      <c r="I103" s="362"/>
      <c r="J103" s="362"/>
      <c r="K103" s="362"/>
      <c r="L103" s="362"/>
      <c r="M103" s="362"/>
      <c r="N103" s="362"/>
    </row>
    <row r="104" spans="2:14" ht="12">
      <c r="B104" s="362"/>
      <c r="C104" s="362"/>
      <c r="D104" s="362"/>
      <c r="E104" s="362"/>
      <c r="F104" s="362"/>
      <c r="G104" s="362"/>
      <c r="H104" s="362"/>
      <c r="I104" s="362"/>
      <c r="J104" s="362"/>
      <c r="K104" s="362"/>
      <c r="L104" s="362"/>
      <c r="M104" s="362"/>
      <c r="N104" s="362"/>
    </row>
    <row r="105" spans="2:14" ht="12">
      <c r="B105" s="362"/>
      <c r="C105" s="362"/>
      <c r="D105" s="362"/>
      <c r="E105" s="362"/>
      <c r="F105" s="362"/>
      <c r="G105" s="362"/>
      <c r="H105" s="362"/>
      <c r="I105" s="362"/>
      <c r="J105" s="362"/>
      <c r="K105" s="362"/>
      <c r="L105" s="362"/>
      <c r="M105" s="362"/>
      <c r="N105" s="362"/>
    </row>
    <row r="106" spans="2:14" ht="12">
      <c r="B106" s="362"/>
      <c r="C106" s="362"/>
      <c r="D106" s="362"/>
      <c r="E106" s="362"/>
      <c r="F106" s="362"/>
      <c r="G106" s="362"/>
      <c r="H106" s="362"/>
      <c r="I106" s="362"/>
      <c r="J106" s="362"/>
      <c r="K106" s="362"/>
      <c r="L106" s="362"/>
      <c r="M106" s="362"/>
      <c r="N106" s="362"/>
    </row>
    <row r="107" spans="2:14" ht="12">
      <c r="B107" s="362"/>
      <c r="C107" s="362"/>
      <c r="D107" s="362"/>
      <c r="E107" s="362"/>
      <c r="F107" s="362"/>
      <c r="G107" s="362"/>
      <c r="H107" s="362"/>
      <c r="I107" s="362"/>
      <c r="J107" s="362"/>
      <c r="K107" s="362"/>
      <c r="L107" s="362"/>
      <c r="M107" s="362"/>
      <c r="N107" s="362"/>
    </row>
    <row r="108" spans="2:14" ht="12">
      <c r="B108" s="362"/>
      <c r="C108" s="362"/>
      <c r="D108" s="362"/>
      <c r="E108" s="362"/>
      <c r="F108" s="362"/>
      <c r="G108" s="362"/>
      <c r="H108" s="362"/>
      <c r="I108" s="362"/>
      <c r="J108" s="362"/>
      <c r="K108" s="362"/>
      <c r="L108" s="362"/>
      <c r="M108" s="362"/>
      <c r="N108" s="362"/>
    </row>
    <row r="109" spans="2:14" ht="12">
      <c r="B109" s="362"/>
      <c r="C109" s="362"/>
      <c r="D109" s="362"/>
      <c r="E109" s="362"/>
      <c r="F109" s="362"/>
      <c r="G109" s="362"/>
      <c r="H109" s="362"/>
      <c r="I109" s="362"/>
      <c r="J109" s="362"/>
      <c r="K109" s="362"/>
      <c r="L109" s="362"/>
      <c r="M109" s="362"/>
      <c r="N109" s="362"/>
    </row>
    <row r="110" spans="2:14" ht="12">
      <c r="B110" s="362"/>
      <c r="C110" s="362"/>
      <c r="D110" s="362"/>
      <c r="E110" s="362"/>
      <c r="F110" s="362"/>
      <c r="G110" s="362"/>
      <c r="H110" s="362"/>
      <c r="I110" s="362"/>
      <c r="J110" s="362"/>
      <c r="K110" s="362"/>
      <c r="L110" s="362"/>
      <c r="M110" s="362"/>
      <c r="N110" s="362"/>
    </row>
    <row r="111" spans="2:14" ht="12">
      <c r="B111" s="362"/>
      <c r="C111" s="362"/>
      <c r="D111" s="362"/>
      <c r="E111" s="362"/>
      <c r="F111" s="362"/>
      <c r="G111" s="362"/>
      <c r="H111" s="362"/>
      <c r="I111" s="362"/>
      <c r="J111" s="362"/>
      <c r="K111" s="362"/>
      <c r="L111" s="362"/>
      <c r="M111" s="362"/>
      <c r="N111" s="362"/>
    </row>
    <row r="112" spans="2:14" ht="12">
      <c r="B112" s="362"/>
      <c r="C112" s="362"/>
      <c r="D112" s="362"/>
      <c r="E112" s="362"/>
      <c r="F112" s="362"/>
      <c r="G112" s="362"/>
      <c r="H112" s="362"/>
      <c r="I112" s="362"/>
      <c r="J112" s="362"/>
      <c r="K112" s="362"/>
      <c r="L112" s="362"/>
      <c r="M112" s="362"/>
      <c r="N112" s="362"/>
    </row>
    <row r="113" spans="2:14" ht="12">
      <c r="B113" s="362"/>
      <c r="C113" s="362"/>
      <c r="D113" s="362"/>
      <c r="E113" s="362"/>
      <c r="F113" s="362"/>
      <c r="G113" s="362"/>
      <c r="H113" s="362"/>
      <c r="I113" s="362"/>
      <c r="J113" s="362"/>
      <c r="K113" s="362"/>
      <c r="L113" s="362"/>
      <c r="M113" s="362"/>
      <c r="N113" s="362"/>
    </row>
    <row r="114" spans="2:14" ht="12">
      <c r="B114" s="362"/>
      <c r="C114" s="362"/>
      <c r="D114" s="362"/>
      <c r="E114" s="362"/>
      <c r="F114" s="362"/>
      <c r="G114" s="362"/>
      <c r="H114" s="362"/>
      <c r="I114" s="362"/>
      <c r="J114" s="362"/>
      <c r="K114" s="362"/>
      <c r="L114" s="362"/>
      <c r="M114" s="362"/>
      <c r="N114" s="362"/>
    </row>
    <row r="115" spans="2:14" ht="12">
      <c r="B115" s="362"/>
      <c r="C115" s="362"/>
      <c r="D115" s="362"/>
      <c r="E115" s="362"/>
      <c r="F115" s="362"/>
      <c r="G115" s="362"/>
      <c r="H115" s="362"/>
      <c r="I115" s="362"/>
      <c r="J115" s="362"/>
      <c r="K115" s="362"/>
      <c r="L115" s="362"/>
      <c r="M115" s="362"/>
      <c r="N115" s="362"/>
    </row>
    <row r="116" spans="2:14" ht="12">
      <c r="B116" s="362"/>
      <c r="C116" s="362"/>
      <c r="D116" s="362"/>
      <c r="E116" s="362"/>
      <c r="F116" s="362"/>
      <c r="G116" s="362"/>
      <c r="H116" s="362"/>
      <c r="I116" s="362"/>
      <c r="J116" s="362"/>
      <c r="K116" s="362"/>
      <c r="L116" s="362"/>
      <c r="M116" s="362"/>
      <c r="N116" s="362"/>
    </row>
    <row r="117" spans="2:14" ht="12">
      <c r="B117" s="362"/>
      <c r="C117" s="362"/>
      <c r="D117" s="362"/>
      <c r="E117" s="362"/>
      <c r="F117" s="362"/>
      <c r="G117" s="362"/>
      <c r="H117" s="362"/>
      <c r="I117" s="362"/>
      <c r="J117" s="362"/>
      <c r="K117" s="362"/>
      <c r="L117" s="362"/>
      <c r="M117" s="362"/>
      <c r="N117" s="362"/>
    </row>
    <row r="118" spans="2:14" ht="12">
      <c r="B118" s="362"/>
      <c r="C118" s="362"/>
      <c r="D118" s="362"/>
      <c r="E118" s="362"/>
      <c r="F118" s="362"/>
      <c r="G118" s="362"/>
      <c r="H118" s="362"/>
      <c r="I118" s="362"/>
      <c r="J118" s="362"/>
      <c r="K118" s="362"/>
      <c r="L118" s="362"/>
      <c r="M118" s="362"/>
      <c r="N118" s="362"/>
    </row>
  </sheetData>
  <mergeCells count="15">
    <mergeCell ref="N4:N6"/>
    <mergeCell ref="C3:C6"/>
    <mergeCell ref="D3:D6"/>
    <mergeCell ref="E3:E6"/>
    <mergeCell ref="F3:H3"/>
    <mergeCell ref="B3:B6"/>
    <mergeCell ref="I3:N3"/>
    <mergeCell ref="F4:F6"/>
    <mergeCell ref="G4:G6"/>
    <mergeCell ref="H4:H6"/>
    <mergeCell ref="I4:I6"/>
    <mergeCell ref="J4:J6"/>
    <mergeCell ref="K4:K6"/>
    <mergeCell ref="L4:L6"/>
    <mergeCell ref="M4:M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昭和55年　山形県統計年鑑</dc:title>
  <dc:subject/>
  <dc:creator>山形県</dc:creator>
  <cp:keywords/>
  <dc:description/>
  <cp:lastModifiedBy>土屋　紗都子</cp:lastModifiedBy>
  <cp:lastPrinted>2008-12-08T01:14:56Z</cp:lastPrinted>
  <dcterms:created xsi:type="dcterms:W3CDTF">2005-04-02T01:55:19Z</dcterms:created>
  <dcterms:modified xsi:type="dcterms:W3CDTF">2008-12-08T01:38:32Z</dcterms:modified>
  <cp:category/>
  <cp:version/>
  <cp:contentType/>
  <cp:contentStatus/>
</cp:coreProperties>
</file>