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3.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4.xml" ContentType="application/vnd.openxmlformats-officedocument.drawing+xml"/>
  <Override PartName="/xl/worksheets/sheet27.xml" ContentType="application/vnd.openxmlformats-officedocument.spreadsheetml.worksheet+xml"/>
  <Override PartName="/xl/drawings/drawing5.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6.xml" ContentType="application/vnd.openxmlformats-officedocument.drawing+xml"/>
  <Override PartName="/xl/worksheets/sheet32.xml" ContentType="application/vnd.openxmlformats-officedocument.spreadsheetml.worksheet+xml"/>
  <Override PartName="/xl/drawings/drawing7.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8.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9120" tabRatio="932"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30" sheetId="31" r:id="rId31"/>
    <sheet name="31" sheetId="32" r:id="rId32"/>
    <sheet name="32" sheetId="33" r:id="rId33"/>
    <sheet name="33" sheetId="34" r:id="rId34"/>
    <sheet name="34" sheetId="35" r:id="rId35"/>
    <sheet name="35" sheetId="36" r:id="rId36"/>
    <sheet name="36" sheetId="37" r:id="rId37"/>
    <sheet name="（参考）全目次" sheetId="38" r:id="rId38"/>
  </sheets>
  <definedNames/>
  <calcPr fullCalcOnLoad="1"/>
</workbook>
</file>

<file path=xl/sharedStrings.xml><?xml version="1.0" encoding="utf-8"?>
<sst xmlns="http://schemas.openxmlformats.org/spreadsheetml/2006/main" count="3456" uniqueCount="1740">
  <si>
    <t>国籍別宿泊外客数等（昭和49～51年）</t>
  </si>
  <si>
    <t>(1)宿泊した外客数</t>
  </si>
  <si>
    <t>(2)宿泊しない外客数</t>
  </si>
  <si>
    <t>(3)ホテル又は旅館における外客の消費額</t>
  </si>
  <si>
    <t>(1)観光地別の県内外別観光者総数（昭和49～51年度）</t>
  </si>
  <si>
    <t>(2)山岳観光地別観光者数（昭和51、50年度）</t>
  </si>
  <si>
    <t>(3)温泉観光地別観光者数（昭和51、50年度）</t>
  </si>
  <si>
    <t>(4)スキー場観光地別観光者数（昭和51、50年度）</t>
  </si>
  <si>
    <t>(5)名所旧跡観光地別観光者数（昭和51、50年度）</t>
  </si>
  <si>
    <t>第２０章　災害及び事故</t>
  </si>
  <si>
    <t>火災</t>
  </si>
  <si>
    <t>救急事故種別出動件数及び搬送人員（昭和51年）</t>
  </si>
  <si>
    <t>災害建築物（居住住宅）の床面積及び損害見積額（昭和50、51年）</t>
  </si>
  <si>
    <t>稲作被害</t>
  </si>
  <si>
    <t>蚕桑被害</t>
  </si>
  <si>
    <t>道路交通事故発生件数及び死傷者数（昭和51、50年）</t>
  </si>
  <si>
    <t>業種別の事業規模、起因物別労働災害被災者数（昭和50、51年度）</t>
  </si>
  <si>
    <t>公害苦情件数（昭和50、51年度）</t>
  </si>
  <si>
    <t>附録</t>
  </si>
  <si>
    <t>度量衡換算表</t>
  </si>
  <si>
    <t>(1)消防勢力</t>
  </si>
  <si>
    <t>(2)月別火災発生件数及び損害見積額（昭和48～51年）</t>
  </si>
  <si>
    <t>(3)出火原因別出火件数（昭和51年）</t>
  </si>
  <si>
    <t>(4)覚知方法別建物火災件数及び焼損面積（昭和51年）</t>
  </si>
  <si>
    <t>(1)水稲</t>
  </si>
  <si>
    <t>(2)陸稲</t>
  </si>
  <si>
    <t>(1)月別発生状況</t>
  </si>
  <si>
    <t>(2)警察署別発生状況</t>
  </si>
  <si>
    <t>(3)当事者別発生状況</t>
  </si>
  <si>
    <t>(4)事故原因（違反）別発生状況</t>
  </si>
  <si>
    <t>(5)道路種別発生状況</t>
  </si>
  <si>
    <t>(6)年齢、運転経験年数別発生状況（昭和51年）</t>
  </si>
  <si>
    <t>(7)年齢、男女別死傷者数（昭和51年）</t>
  </si>
  <si>
    <t>(8)都道府県別発生状況</t>
  </si>
  <si>
    <t>(1)苦情の受理及び処理件数</t>
  </si>
  <si>
    <t>(2)苦情の種類別新規直接受理件数</t>
  </si>
  <si>
    <t>(3)苦情の被害地域特性別新規直接受理件数（典型７公害）</t>
  </si>
  <si>
    <t>(4)苦情の受理機関別新規直接受理件数（典型７公害）</t>
  </si>
  <si>
    <t>(5)公害の発生源別新規直接受理件数（典型７公害）</t>
  </si>
  <si>
    <t>(6)被害の種類別新規直接受理件数（典型７公害）</t>
  </si>
  <si>
    <t>市部、町村部別の労働力状態、産業（大分類）、年齢（５歳階級）、男女別15歳以上人口（昭和50年）</t>
  </si>
  <si>
    <t>市町村別の労働力状態、男女別15歳以上人口（昭和50年）</t>
  </si>
  <si>
    <t>市部、町村部別の産業（大分類）、従業上の地位、男女別15歳以上就業者数（昭和50年）</t>
  </si>
  <si>
    <t>就業、不就業状態、年齢（５歳階級）、男女別15歳以上人口（昭和49年）</t>
  </si>
  <si>
    <t>就業状態、産業（大分類）、従業上の地位、男女別有業者数（昭和49年）</t>
  </si>
  <si>
    <t>就業状態、職業（大分類）、従業上の地位、男女別有業者数（昭和49年）</t>
  </si>
  <si>
    <t>就業状態、年間就業日数又は週間就業時間、農・非農、従業上の地位、男女別有業者数（昭和49年）</t>
  </si>
  <si>
    <t>就業状態、産業（大分類）、所得、男女別自営業主及び雇用者数（昭和49年）</t>
  </si>
  <si>
    <t>不就業状態、就業希望の有無、希望する仕事のおも・従、求職・非求職、男女別無業者数（昭和49年）</t>
  </si>
  <si>
    <t>就業状態、従業上の地位、年間就業日数、従業の場所、通勤時間、男女別有業者数（昭和49年）</t>
  </si>
  <si>
    <t>市町村別の世帯の種類、世帯人員別世帯数及び世帯人員（昭和50年）</t>
  </si>
  <si>
    <t>市町村別の世帯数推移（昭和45～51年）</t>
  </si>
  <si>
    <t>(1)県内移動</t>
  </si>
  <si>
    <t>(2)県外移動</t>
  </si>
  <si>
    <t>市町村別の事業所数及び従業者数（昭和50、47年）</t>
  </si>
  <si>
    <t>産業（大分類）、従業者規模別事業所数及び従業者数（農林水産業及び公務を除く）（昭和50、47年）</t>
  </si>
  <si>
    <t>産業（中分類）別事業所数及び従業者数（昭和50、47年）</t>
  </si>
  <si>
    <t>産業（中分類）、経営組織別事業所数及び従業上の地位別従業者数（昭和50、47年）</t>
  </si>
  <si>
    <t>都道府県別の事業所数及び従業者数（農林水産業及び公務を除く）（昭和50、47年）</t>
  </si>
  <si>
    <t>市町村別の専業、兼業、経営耕地規模別農家数（昭和45～51年）</t>
  </si>
  <si>
    <t>市町村別の地目別経営農家数及び経営耕地面積（昭和45～51年）</t>
  </si>
  <si>
    <t>市町村別農家の男女、年齢別世帯員数（昭和45～51年）</t>
  </si>
  <si>
    <t>市町村別農家の就業状態別16歳以上世帯員数（昭和45～51年）</t>
  </si>
  <si>
    <t>市町村別の男女別従業日数別自家農業従事者数（昭和50、51年）</t>
  </si>
  <si>
    <t>市町村別の農家の兼業種類別従事者数（昭和50、51年）</t>
  </si>
  <si>
    <t>市町村別の農用機械所有農家数及び台数（昭和45～51年）</t>
  </si>
  <si>
    <t>市町村別の農業雇用労働雇入農家数及び人数（昭和45～51年）</t>
  </si>
  <si>
    <t>市町村別の水稲、陸稲の作付面積及び収穫量（昭和45～51年）</t>
  </si>
  <si>
    <t>各年12月31日現在　単位：率＝人口10万人対</t>
  </si>
  <si>
    <t>保健所別</t>
  </si>
  <si>
    <t>率</t>
  </si>
  <si>
    <t>昭和50年</t>
  </si>
  <si>
    <t>総    数</t>
  </si>
  <si>
    <t>注：従業地による数値である。</t>
  </si>
  <si>
    <t>資料：県医務課「山形県衛生統計年報」</t>
  </si>
  <si>
    <t>２８．医師、歯科医師及び薬剤師数（昭和50,51年）</t>
  </si>
  <si>
    <t>各年12月31日現在</t>
  </si>
  <si>
    <t>保健所別
市町村別</t>
  </si>
  <si>
    <t>病院</t>
  </si>
  <si>
    <t>一　般　　　診療所</t>
  </si>
  <si>
    <t>歯　科　　　診療所</t>
  </si>
  <si>
    <t>国立</t>
  </si>
  <si>
    <t>地方公共　　　団体立</t>
  </si>
  <si>
    <t>法人立</t>
  </si>
  <si>
    <t>個人立</t>
  </si>
  <si>
    <t>昭　和　50　年</t>
  </si>
  <si>
    <t>東根市</t>
  </si>
  <si>
    <t>鶴岡保健所</t>
  </si>
  <si>
    <r>
      <t>資料：</t>
    </r>
    <r>
      <rPr>
        <sz val="9"/>
        <rFont val="ＭＳ 明朝"/>
        <family val="1"/>
      </rPr>
      <t>7.～12.</t>
    </r>
    <r>
      <rPr>
        <sz val="10"/>
        <rFont val="ＭＳ 明朝"/>
        <family val="1"/>
      </rPr>
      <t>＝県医務課「山形県衛生統計年報」</t>
    </r>
  </si>
  <si>
    <t xml:space="preserve">２９．保健所別の市町村別病院、一般診療所及び歯科診療所数(昭和50、51年） </t>
  </si>
  <si>
    <t>男</t>
  </si>
  <si>
    <t>女</t>
  </si>
  <si>
    <t>総　額</t>
  </si>
  <si>
    <t xml:space="preserve">              3</t>
  </si>
  <si>
    <t xml:space="preserve">              4</t>
  </si>
  <si>
    <t xml:space="preserve">              5</t>
  </si>
  <si>
    <t xml:space="preserve">              6</t>
  </si>
  <si>
    <t xml:space="preserve">              7</t>
  </si>
  <si>
    <t xml:space="preserve">              8</t>
  </si>
  <si>
    <t xml:space="preserve">              9</t>
  </si>
  <si>
    <t>建設業</t>
  </si>
  <si>
    <t>製造業</t>
  </si>
  <si>
    <t>金融・保険業</t>
  </si>
  <si>
    <t>運輸・通信業</t>
  </si>
  <si>
    <t>単位：円</t>
  </si>
  <si>
    <t>月        別</t>
  </si>
  <si>
    <t>現　金　給　与　総　額</t>
  </si>
  <si>
    <t>(7)県内総生産と総支出勘定</t>
  </si>
  <si>
    <t>(8)個人勘定</t>
  </si>
  <si>
    <t>(1)国民総生産と総支出勘定</t>
  </si>
  <si>
    <t>(2)国民所得の分配</t>
  </si>
  <si>
    <t>(3)産業別国内純生産</t>
  </si>
  <si>
    <t>(1)山形県生産者価格評価産業連関表（16統合部門）</t>
  </si>
  <si>
    <t>(2)投入係数表（16部門）</t>
  </si>
  <si>
    <t>(3)逆行列係数表（16部門）</t>
  </si>
  <si>
    <t>(2)果実</t>
  </si>
  <si>
    <t>第１５章　公務員、選挙、司法及び公安</t>
  </si>
  <si>
    <t>県職員数</t>
  </si>
  <si>
    <t>国家公務員の県内在職者数（昭和51年度）</t>
  </si>
  <si>
    <t>市町村職員数</t>
  </si>
  <si>
    <t>市町村別選挙有権者数及び衆議院議員選挙投票状況（昭和51年）</t>
  </si>
  <si>
    <t>警察職員数及び警察署管轄区域等</t>
  </si>
  <si>
    <t>登記及び謄、抄本交付等数（昭和49～51年）</t>
  </si>
  <si>
    <t>民事及び行政事件数（昭和50、51年）</t>
  </si>
  <si>
    <t>強制執行事件数（昭和50、51年）</t>
  </si>
  <si>
    <t>民事調停事件数（昭和50、51年）</t>
  </si>
  <si>
    <t>刑事事件数（昭和50、51年）</t>
  </si>
  <si>
    <t>家事事件数（昭和50、51年）</t>
  </si>
  <si>
    <t>少年関係事件数（昭和50、51年）</t>
  </si>
  <si>
    <t>罪名別受刑者数（昭和50、51年）</t>
  </si>
  <si>
    <t>刑法犯の発生件数、検挙件数及び人員（昭和45～51年）</t>
  </si>
  <si>
    <t>罪種別刑法犯の月別警察署別発生及び検挙件数（昭和50、51年）</t>
  </si>
  <si>
    <t>罪種別刑法犯の年齢別検挙人員（昭和50、51年）</t>
  </si>
  <si>
    <t>法令別特別法犯送致件数及び人員（昭和50、51年）</t>
  </si>
  <si>
    <t>罪種別の品目別財物被害高及び被害回復状況（昭和50、51年）</t>
  </si>
  <si>
    <t>(1)警察職員数</t>
  </si>
  <si>
    <t>(2)警察署別管轄区域等</t>
  </si>
  <si>
    <t>(1)登記</t>
  </si>
  <si>
    <t>(2)謄、抄本交付等数</t>
  </si>
  <si>
    <t>(1)山形地方裁判所管内簡易裁判所</t>
  </si>
  <si>
    <t>(2)山形地方裁判所、同管内支部</t>
  </si>
  <si>
    <t>(3)刑事事件中のその他の事件数</t>
  </si>
  <si>
    <t>(1)総括</t>
  </si>
  <si>
    <t>(2)家事審判事件数</t>
  </si>
  <si>
    <t>(3)家事調停事件数</t>
  </si>
  <si>
    <t>(2)少年保護事件数</t>
  </si>
  <si>
    <t>(3)行為別新受件数</t>
  </si>
  <si>
    <t>医師、歯科医師及び薬剤師数（昭和50、51年）</t>
  </si>
  <si>
    <t>保健所、市町村別の業務種類別医師及び歯科医師数（昭和50、51年）</t>
  </si>
  <si>
    <t>保健婦、看護婦等医療施設の従事者数（昭和50、51年）</t>
  </si>
  <si>
    <t>保健所別の麻薬取扱者数</t>
  </si>
  <si>
    <t>保健所別の薬局及び医薬品製造販売業者数</t>
  </si>
  <si>
    <t>医薬品等生産状況（昭和50、51年）</t>
  </si>
  <si>
    <t>保健所別の市町村別病院、一般診療所及び歯科診療所数（昭和50、51年）</t>
  </si>
  <si>
    <t>保健所別の病床種類別病院利用患者数（昭和50、51年）</t>
  </si>
  <si>
    <t>特定死因別の月別死亡者数及び年齢階級別死亡者数（昭和50、51年）</t>
  </si>
  <si>
    <t>月別の伝染病及び食中毒患者数（昭和50、51年）</t>
  </si>
  <si>
    <t>保健所別の伝染病及び食中毒患者数（昭和50、51年）</t>
  </si>
  <si>
    <t>伝染病・食中毒患者数、罹患率、死亡者数及び死亡率（昭和50、51年）</t>
  </si>
  <si>
    <t>(1)保健所別実数及び率</t>
  </si>
  <si>
    <t>(2)業務の種類別医師及び歯科医師数</t>
  </si>
  <si>
    <t>(3)診療担当別医師数</t>
  </si>
  <si>
    <t>(4)業務の種類別薬剤師数</t>
  </si>
  <si>
    <t>第１７章　労働及び社会保障</t>
  </si>
  <si>
    <t>公共職業紹介状況（昭和50、51年度）</t>
  </si>
  <si>
    <t>職業訓練校の状況</t>
  </si>
  <si>
    <t>賃金指数、雇用指数及び労働時間指数（昭和49～51年）</t>
  </si>
  <si>
    <t>総数</t>
  </si>
  <si>
    <t>大江町</t>
  </si>
  <si>
    <t>大石田町</t>
  </si>
  <si>
    <t>金山町</t>
  </si>
  <si>
    <t>最上町</t>
  </si>
  <si>
    <t>村山地域</t>
  </si>
  <si>
    <t>舟形町</t>
  </si>
  <si>
    <t>最上地域</t>
  </si>
  <si>
    <t>真室川町</t>
  </si>
  <si>
    <t>置賜地域</t>
  </si>
  <si>
    <t>大蔵村</t>
  </si>
  <si>
    <t>庄内地域</t>
  </si>
  <si>
    <t>鮭川村</t>
  </si>
  <si>
    <t>戸沢村</t>
  </si>
  <si>
    <t>山形市</t>
  </si>
  <si>
    <t>米沢市</t>
  </si>
  <si>
    <t>高畠町</t>
  </si>
  <si>
    <t>鶴岡市</t>
  </si>
  <si>
    <t>川西町</t>
  </si>
  <si>
    <t>酒田市</t>
  </si>
  <si>
    <t>小国町</t>
  </si>
  <si>
    <t>新庄市</t>
  </si>
  <si>
    <t>白鷹町</t>
  </si>
  <si>
    <t>寒河江市</t>
  </si>
  <si>
    <t>飯豊町</t>
  </si>
  <si>
    <t>上山市</t>
  </si>
  <si>
    <t>村山市</t>
  </si>
  <si>
    <t>立川町</t>
  </si>
  <si>
    <t>余目町</t>
  </si>
  <si>
    <t>長井市</t>
  </si>
  <si>
    <t>藤島町</t>
  </si>
  <si>
    <t>天童市</t>
  </si>
  <si>
    <t>羽黒町</t>
  </si>
  <si>
    <t>東根市</t>
  </si>
  <si>
    <t>櫛引町</t>
  </si>
  <si>
    <t>尾花沢市</t>
  </si>
  <si>
    <t>三川町</t>
  </si>
  <si>
    <t>南陽市</t>
  </si>
  <si>
    <t>朝日村</t>
  </si>
  <si>
    <t>山辺町</t>
  </si>
  <si>
    <t>温海町</t>
  </si>
  <si>
    <t>中山町</t>
  </si>
  <si>
    <t>遊佐町</t>
  </si>
  <si>
    <t>河北町</t>
  </si>
  <si>
    <t>八幡町</t>
  </si>
  <si>
    <t>西川町</t>
  </si>
  <si>
    <t>松山町</t>
  </si>
  <si>
    <t>朝日町</t>
  </si>
  <si>
    <t>平田町</t>
  </si>
  <si>
    <t>市町村別</t>
  </si>
  <si>
    <t>昭和45年</t>
  </si>
  <si>
    <t>市部計</t>
  </si>
  <si>
    <t>町村部計</t>
  </si>
  <si>
    <t>資料：昭和45、50年は、総理府統計局｢国勢調査報告｣、その他の年は、県統計課｢山形県各歳別人口推計結果報告書｣</t>
  </si>
  <si>
    <t>１．市町村別の人口推移（昭和45～51年）</t>
  </si>
  <si>
    <t>30～34</t>
  </si>
  <si>
    <t>35～39</t>
  </si>
  <si>
    <t>40～44</t>
  </si>
  <si>
    <t>45～49</t>
  </si>
  <si>
    <t>50～54</t>
  </si>
  <si>
    <t>55～59</t>
  </si>
  <si>
    <t>60～64</t>
  </si>
  <si>
    <t>65～69</t>
  </si>
  <si>
    <t>70～74</t>
  </si>
  <si>
    <t>75～79</t>
  </si>
  <si>
    <t>80～84</t>
  </si>
  <si>
    <t>85～89</t>
  </si>
  <si>
    <t>年齢不詳</t>
  </si>
  <si>
    <t>-</t>
  </si>
  <si>
    <t>都市ガスの事業所別需要家メーター数、生産量、購入量及び送出量（昭和49～51年度）</t>
  </si>
  <si>
    <t>保健所、市町村別の上水道普及状況（昭和50、51年度）</t>
  </si>
  <si>
    <t>保健所、市町村別の上水道計画給水量（昭和50、51年度）</t>
  </si>
  <si>
    <t>(1)計画給水人口及び普及率</t>
  </si>
  <si>
    <t>(2)給水施設数及び給水人口</t>
  </si>
  <si>
    <t>第１０章　運輸及び通信</t>
  </si>
  <si>
    <t>第９章　電気、ガス及び水道</t>
  </si>
  <si>
    <t>入港船舶実績（昭和49～51年）</t>
  </si>
  <si>
    <t>品種別輸移出入量（昭和49～51年）</t>
  </si>
  <si>
    <t>国鉄路線別の主要物資別輸送量（昭和49～51年度）</t>
  </si>
  <si>
    <t>国鉄路線別営業粁数及び駅等数（昭和51年）</t>
  </si>
  <si>
    <t>自動車運送事業状況（昭和49～51年）</t>
  </si>
  <si>
    <t>車種別保有自動車数</t>
  </si>
  <si>
    <t>郵便施設及び郵便物取扱数（昭和49～51年度）</t>
  </si>
  <si>
    <t>通信施設状況（昭和51年度）</t>
  </si>
  <si>
    <t>電話加入数（昭和51年度）</t>
  </si>
  <si>
    <t>公衆電話数（昭和51年度）</t>
  </si>
  <si>
    <t>電話施設状況（昭和51年度）</t>
  </si>
  <si>
    <t>電話普及率（昭和51年度）</t>
  </si>
  <si>
    <t>(1)酒田港</t>
  </si>
  <si>
    <t>(2)鼠ヶ関港及び加茂港</t>
  </si>
  <si>
    <t>(1)発送数量</t>
  </si>
  <si>
    <t>(2)到着数量</t>
  </si>
  <si>
    <t>(1)事業者数</t>
  </si>
  <si>
    <t>(2)旅客輸送</t>
  </si>
  <si>
    <t>(3)貨物輸送</t>
  </si>
  <si>
    <t>(4)自家用自動車有償貸渡（レンタカー）</t>
  </si>
  <si>
    <t>(1)年別保有自動車数</t>
  </si>
  <si>
    <t>(2)市町村別保有自動車数</t>
  </si>
  <si>
    <t>第１１章　商業及び貿易</t>
  </si>
  <si>
    <t>国民所得（昭和47～50年度）</t>
  </si>
  <si>
    <t>産業連関表（昭和45年）</t>
  </si>
  <si>
    <t>(1)一般求職、求人及び就職</t>
  </si>
  <si>
    <t>(2)日雇求職、求人及び就労</t>
  </si>
  <si>
    <t>(1)市町村別の適用法規別労働組合数及び組合員数（昭和51年）</t>
  </si>
  <si>
    <t>(2)労働組合数及び組合員数（昭和42～51年）</t>
  </si>
  <si>
    <t>(3)産業別の労働組合数及び組合員数（昭和51年）</t>
  </si>
  <si>
    <t>(4)加入上部団体別労働組合数及び組合員数（昭和51年）</t>
  </si>
  <si>
    <t>(5)労働組合設立及び解散状況（昭和51年）</t>
  </si>
  <si>
    <t>(1)発生件数及び参加人員</t>
  </si>
  <si>
    <t>(2)産業別発生件数及び参加人員（争議行為を伴うもの）</t>
  </si>
  <si>
    <t>(1)被保険者手帳交付数、印紙貼付枚数及び受給資格者票交付数</t>
  </si>
  <si>
    <t>(2)保険給付状況</t>
  </si>
  <si>
    <t>(1)社会保険事務所被保険者、保険料免除者及び福祉年金受給権者数</t>
  </si>
  <si>
    <t>(2)社会保険事務所別の市町村別拠出年金及び死亡一時金支給状況</t>
  </si>
  <si>
    <t>(1)業種別労災保険適用事業場成立状況</t>
  </si>
  <si>
    <t>(2)業種別保険収支状況</t>
  </si>
  <si>
    <t>(3)業種別労働基準監督署別給付支払状況</t>
  </si>
  <si>
    <t>(4)労働基準監督署別年金受給者状況</t>
  </si>
  <si>
    <t>(1)月別の被保護世帯数、人員及び扶助別人員</t>
  </si>
  <si>
    <t>(2)福祉事務所別の月別被保護世帯数及び人員</t>
  </si>
  <si>
    <t>(3)労働類型別被保護世帯数</t>
  </si>
  <si>
    <t>(1)福祉事務所別支出額</t>
  </si>
  <si>
    <t>(2)月別支出額</t>
  </si>
  <si>
    <t>青果物卸売市場別の品目別卸売数量、価格及び金額（昭和50、51年）</t>
  </si>
  <si>
    <t>青果物卸売市場別の品目別卸売価格（昭和50、51年）</t>
  </si>
  <si>
    <t>青果物卸売市場における品目別の月別卸売価格（昭和50、51年）</t>
  </si>
  <si>
    <t>消費者物価指数（昭和49～51年）</t>
  </si>
  <si>
    <t>主要品目別小売価格（昭和50、51年）</t>
  </si>
  <si>
    <t>全世帯及び勤労者世帯１世帯当たり平均１か月間の主要家計指標（昭和51年）</t>
  </si>
  <si>
    <t>全世帯１世帯当たり平均１か月間の支出（昭和51年）</t>
  </si>
  <si>
    <t>勤労者世帯１世帯当たり平均１か月間の収支（昭和51年）</t>
  </si>
  <si>
    <t>東北６県県庁所在都市別勤労者世帯１世帯当たり平均１か月間の収支（昭和51年）</t>
  </si>
  <si>
    <t>(1)所得総額</t>
  </si>
  <si>
    <t>(2)１人当たり所得</t>
  </si>
  <si>
    <t>(3)産業別県内純生産</t>
  </si>
  <si>
    <t>産業別常用労働者の年齢階級、企業規模別平均月間定期現金給与額（昭和51年）</t>
  </si>
  <si>
    <t>労働争議（昭和47～51年）</t>
  </si>
  <si>
    <t>雇用保険（昭和50、51年度）</t>
  </si>
  <si>
    <t>日雇失業保険（昭和50、51年度）</t>
  </si>
  <si>
    <t>健康保険（昭和50、51年度）</t>
  </si>
  <si>
    <t>日雇労働者健康保険（昭和50、51年度）</t>
  </si>
  <si>
    <t>厚生年金保険（昭和50、51年度）</t>
  </si>
  <si>
    <t>国民年金（昭和51年度）</t>
  </si>
  <si>
    <t>国民健康保険（昭和50、51年度）</t>
  </si>
  <si>
    <t>船員保険（昭和50、51年度）</t>
  </si>
  <si>
    <t>労働者災害補償保険（昭和50、51年度）</t>
  </si>
  <si>
    <t>生活保護（昭和50、51年度）</t>
  </si>
  <si>
    <t>生活保護費支出状況（昭和50、51年度）</t>
  </si>
  <si>
    <t>身体障害者補装具交付及び修理状況（昭和50、51年度）</t>
  </si>
  <si>
    <t>身体障害者数（昭和50、51年）</t>
  </si>
  <si>
    <t>共同募金（昭和50、51年度）</t>
  </si>
  <si>
    <t>市町村別の保育所及び児童館等の状況（昭和50、51年）</t>
  </si>
  <si>
    <t>社会福祉施設数、入所者数及び費用額（昭和51年度）</t>
  </si>
  <si>
    <t>児童相談所における相談受付及び処理状況（昭和50、51年度）</t>
  </si>
  <si>
    <t>原因別の養護施設、乳児院別措置児童数（昭和47～51年度）</t>
  </si>
  <si>
    <t>(4)県民所得の分配</t>
  </si>
  <si>
    <t>(5)県民総支出</t>
  </si>
  <si>
    <t>(6)実質県民総支出</t>
  </si>
  <si>
    <t>総　数</t>
  </si>
  <si>
    <t>～</t>
  </si>
  <si>
    <t>以下</t>
  </si>
  <si>
    <t>昭 和 45　年</t>
  </si>
  <si>
    <t>-</t>
  </si>
  <si>
    <t>漁船使用</t>
  </si>
  <si>
    <t>-</t>
  </si>
  <si>
    <t>無動力</t>
  </si>
  <si>
    <t>-</t>
  </si>
  <si>
    <t>動力1トン未満</t>
  </si>
  <si>
    <t>-</t>
  </si>
  <si>
    <t xml:space="preserve">  1 ～  3　　</t>
  </si>
  <si>
    <t xml:space="preserve">    3 ～  5　　</t>
  </si>
  <si>
    <t xml:space="preserve">    5 ～ 10　　</t>
  </si>
  <si>
    <t xml:space="preserve">　 10 ～ 30　  </t>
  </si>
  <si>
    <t xml:space="preserve">  30 ～ 100　　</t>
  </si>
  <si>
    <t>100 ～200　　</t>
  </si>
  <si>
    <t>200～1000</t>
  </si>
  <si>
    <t>地びき網</t>
  </si>
  <si>
    <t>-</t>
  </si>
  <si>
    <t>漁業地区別</t>
  </si>
  <si>
    <t>吹浦</t>
  </si>
  <si>
    <t>西遊佐</t>
  </si>
  <si>
    <t>-</t>
  </si>
  <si>
    <r>
      <t>注：1)昭和48</t>
    </r>
    <r>
      <rPr>
        <sz val="10"/>
        <rFont val="ＭＳ 明朝"/>
        <family val="1"/>
      </rPr>
      <t>年の数値は、「第5</t>
    </r>
    <r>
      <rPr>
        <sz val="10"/>
        <rFont val="ＭＳ 明朝"/>
        <family val="1"/>
      </rPr>
      <t>次漁業センサス」の結果である。</t>
    </r>
  </si>
  <si>
    <t xml:space="preserve">    2)年別の経営体数は、漁船非使用を除いた数値である。</t>
  </si>
  <si>
    <t>資料：東北農政局山形統計情報事務所 「 山形農林水産統計年報 」</t>
  </si>
  <si>
    <t>１０．経営体階層、漁業地区別の経営組織、出漁日数別経営体数</t>
  </si>
  <si>
    <t>単位：t</t>
  </si>
  <si>
    <t>魚種別</t>
  </si>
  <si>
    <t>昭和45年</t>
  </si>
  <si>
    <t>さけ・ます</t>
  </si>
  <si>
    <t>たい類</t>
  </si>
  <si>
    <t>かれい・ひらめ</t>
  </si>
  <si>
    <t>たら</t>
  </si>
  <si>
    <t>すけそう</t>
  </si>
  <si>
    <t>-</t>
  </si>
  <si>
    <t>さめ</t>
  </si>
  <si>
    <t>はたはた</t>
  </si>
  <si>
    <t>ぶり・いなだ</t>
  </si>
  <si>
    <t>めばる類</t>
  </si>
  <si>
    <t>あわび</t>
  </si>
  <si>
    <t>さざえ</t>
  </si>
  <si>
    <t>いか</t>
  </si>
  <si>
    <t>えび・かに</t>
  </si>
  <si>
    <t>わかめ</t>
  </si>
  <si>
    <t>のり</t>
  </si>
  <si>
    <t>資料：県水産課</t>
  </si>
  <si>
    <t>１１．魚種別漁獲量 （海面漁業）  (昭和45～51年）</t>
  </si>
  <si>
    <t>事業所数</t>
  </si>
  <si>
    <t>従業者数</t>
  </si>
  <si>
    <t>〇</t>
  </si>
  <si>
    <t>食料品製造業</t>
  </si>
  <si>
    <t>木材・木製品製造業</t>
  </si>
  <si>
    <t>家具・装備品製造業</t>
  </si>
  <si>
    <t>パルプ・紙・紙加工品製造業</t>
  </si>
  <si>
    <t>化学工業</t>
  </si>
  <si>
    <t>ゴム製品製造業</t>
  </si>
  <si>
    <t>鉄鋼業</t>
  </si>
  <si>
    <t>非鉄金属製造業</t>
  </si>
  <si>
    <t>金属製品製造業</t>
  </si>
  <si>
    <t>一般機械器具製造業</t>
  </si>
  <si>
    <t>電気機械器具製造業</t>
  </si>
  <si>
    <t>輸送用機械器具製造業</t>
  </si>
  <si>
    <t>精密機械器具製造業</t>
  </si>
  <si>
    <t>その他の製造業</t>
  </si>
  <si>
    <t>　　　 製造品出荷額等、生産額及び付加価値額（昭和40～51年）</t>
  </si>
  <si>
    <t>各年12月31日現在　単位：額＝万円</t>
  </si>
  <si>
    <t>年        別
産業中分類別
従業者規模別</t>
  </si>
  <si>
    <t>原  材  料
使用額等</t>
  </si>
  <si>
    <t>製  造  品
出荷額等</t>
  </si>
  <si>
    <t>生　産　額　　    　従業者30人　　　   以　上  の　　　    事　業  所</t>
  </si>
  <si>
    <t xml:space="preserve">付加価値額　　    従業者30人　　    以  上  の　　　　  事　業  所 </t>
  </si>
  <si>
    <t>昭和40年</t>
  </si>
  <si>
    <t>軽工業</t>
  </si>
  <si>
    <t>重化学工業</t>
  </si>
  <si>
    <t>繊維工業</t>
  </si>
  <si>
    <t>服衣・その他の繊維製品製造業</t>
  </si>
  <si>
    <t>出版・印刷・同関連産業</t>
  </si>
  <si>
    <t>*</t>
  </si>
  <si>
    <t>石油製品・石炭製品製造業</t>
  </si>
  <si>
    <t>x</t>
  </si>
  <si>
    <t>なめしかわ・同製品毛皮製造業</t>
  </si>
  <si>
    <t>窯業土石製品製造業</t>
  </si>
  <si>
    <t>29人以下計</t>
  </si>
  <si>
    <t>3人以下</t>
  </si>
  <si>
    <t>4～９</t>
  </si>
  <si>
    <t>10～19</t>
  </si>
  <si>
    <t>20～29</t>
  </si>
  <si>
    <t>30人以上計</t>
  </si>
  <si>
    <t>30～49</t>
  </si>
  <si>
    <t>50～99</t>
  </si>
  <si>
    <t>100～199</t>
  </si>
  <si>
    <t>200～299</t>
  </si>
  <si>
    <t>300～499</t>
  </si>
  <si>
    <t>500～999</t>
  </si>
  <si>
    <t>*</t>
  </si>
  <si>
    <t>1,000人以上</t>
  </si>
  <si>
    <t>x</t>
  </si>
  <si>
    <t>注  ： 1)表側の産業名中○印のついたものは軽工業であり、無印は重化学工業である。</t>
  </si>
  <si>
    <t xml:space="preserve"> 　　  2）*のついた数字は、秘とく数字（ｘ）を合算したものである。</t>
  </si>
  <si>
    <t>資料 ：県統計課 「工業統計調査結果報告書」</t>
  </si>
  <si>
    <t>１２.産業（中分類）別製造業の従業者規模別事業所数、従業者数、原材料使用額等、</t>
  </si>
  <si>
    <t>経  営  組  織  別</t>
  </si>
  <si>
    <t>従        業        者        規        模        別</t>
  </si>
  <si>
    <t>各年12月31日　　単位：金額＝万円</t>
  </si>
  <si>
    <t>市 町 村 別</t>
  </si>
  <si>
    <t>全　　　　　　　　　　　　　　　　　　　　　　　　　事　　　　　　　　　　　　　　　　　　　　　　　　　業　　　　　　　　　　　　　　　　　　　　　　　　　所</t>
  </si>
  <si>
    <t>＃        29　　　人　　　以　　　下　　　事　　　業　　　所</t>
  </si>
  <si>
    <t>事　　　　　               業　　　　　               所 　　　　　              数　　　　　</t>
  </si>
  <si>
    <t>従 　　　　　　　　　　  　　　　 　　　 業　　　　　　　　　　    　　　　　　 者 　　　　　　　　　　 　　　　　　　  数</t>
  </si>
  <si>
    <t>現金給与　　　総　　額</t>
  </si>
  <si>
    <t>原 材 料　　使用額等</t>
  </si>
  <si>
    <t>内国　　　消費　　　税額</t>
  </si>
  <si>
    <t>製　造　品　出　荷　額　等</t>
  </si>
  <si>
    <t>事　業　所　数</t>
  </si>
  <si>
    <t>従　業　者　数</t>
  </si>
  <si>
    <t>現金　 　　給与　　 　総額</t>
  </si>
  <si>
    <t>原 材 料　　　　使用額等</t>
  </si>
  <si>
    <t>＃常用労働者数</t>
  </si>
  <si>
    <t>従　　　　　　　業　　　　　　者　　　　　　　規　　　　　　　模　　　　　　　別</t>
  </si>
  <si>
    <t>総　額</t>
  </si>
  <si>
    <t>製造品　　  出荷額</t>
  </si>
  <si>
    <t>加工賃　　収入額</t>
  </si>
  <si>
    <t>修理料　　　収入額</t>
  </si>
  <si>
    <t>総　数</t>
  </si>
  <si>
    <t>経　営　組　織　別</t>
  </si>
  <si>
    <t>＃常用労働者数</t>
  </si>
  <si>
    <t>製造品　　　出荷額</t>
  </si>
  <si>
    <t>加工賃　　　収入額</t>
  </si>
  <si>
    <t>修理料　　 収入額</t>
  </si>
  <si>
    <t>組  合
その他
法　人</t>
  </si>
  <si>
    <t>3人　　　　以下</t>
  </si>
  <si>
    <t>4～9</t>
  </si>
  <si>
    <t xml:space="preserve">10～ 　 19  </t>
  </si>
  <si>
    <t xml:space="preserve">20～  29  </t>
  </si>
  <si>
    <t xml:space="preserve">30～  49  </t>
  </si>
  <si>
    <t xml:space="preserve">50～  99  </t>
  </si>
  <si>
    <t>100～199</t>
  </si>
  <si>
    <t>200～299</t>
  </si>
  <si>
    <t>300～499</t>
  </si>
  <si>
    <t>500～999</t>
  </si>
  <si>
    <t>1,000人以上</t>
  </si>
  <si>
    <t>男</t>
  </si>
  <si>
    <t>女</t>
  </si>
  <si>
    <t>男</t>
  </si>
  <si>
    <t>女</t>
  </si>
  <si>
    <t>3人            以下</t>
  </si>
  <si>
    <t xml:space="preserve">10～ 　 　19  </t>
  </si>
  <si>
    <t xml:space="preserve">20～　　  29  </t>
  </si>
  <si>
    <t xml:space="preserve">30～ 　　 49  </t>
  </si>
  <si>
    <t xml:space="preserve">50～　 　　 99  </t>
  </si>
  <si>
    <t>100～　　　　199</t>
  </si>
  <si>
    <t>200～　　　　299</t>
  </si>
  <si>
    <t>300～　　　　499</t>
  </si>
  <si>
    <t>500～　　　　999</t>
  </si>
  <si>
    <t>1,000      人以上</t>
  </si>
  <si>
    <t>会社</t>
  </si>
  <si>
    <t>組合その　他の法人</t>
  </si>
  <si>
    <t>個人</t>
  </si>
  <si>
    <t>昭和50年</t>
  </si>
  <si>
    <t>*</t>
  </si>
  <si>
    <t>x</t>
  </si>
  <si>
    <t>*</t>
  </si>
  <si>
    <t>x</t>
  </si>
  <si>
    <t>村山地域</t>
  </si>
  <si>
    <t>山形市</t>
  </si>
  <si>
    <t>-</t>
  </si>
  <si>
    <t>注：*のついた数字は、秘とく数字（ｘ）を合算したものである。　　資料：県統計課「工業統計調査結果報告書」</t>
  </si>
  <si>
    <t>１３．市町村別製造業の事業所数、従業者数、現金給与総額、原材料使用額等、内国消費税額及び製造品出荷額等（昭和50、51年）</t>
  </si>
  <si>
    <t>私鉄</t>
  </si>
  <si>
    <r>
      <t>昭和52年4月1日現在   単位：km、％、</t>
    </r>
    <r>
      <rPr>
        <sz val="9"/>
        <rFont val="ＭＳ Ｐゴシック"/>
        <family val="3"/>
      </rPr>
      <t>㎢</t>
    </r>
  </si>
  <si>
    <t>道　路　種　別</t>
  </si>
  <si>
    <t>路線数</t>
  </si>
  <si>
    <t>総延長</t>
  </si>
  <si>
    <t>重用延長</t>
  </si>
  <si>
    <t>未供用
延長</t>
  </si>
  <si>
    <t>実延長
A</t>
  </si>
  <si>
    <t>実        延        長        の        内        訳</t>
  </si>
  <si>
    <t>渡 船 場</t>
  </si>
  <si>
    <t>鉄道との交差箇所数</t>
  </si>
  <si>
    <t>立体横
断施設</t>
  </si>
  <si>
    <t>道路面積</t>
  </si>
  <si>
    <t>道　路　種　別</t>
  </si>
  <si>
    <t>改良済未改良内訳</t>
  </si>
  <si>
    <t>路   面   別   内   訳</t>
  </si>
  <si>
    <t>種    類    別    内    訳</t>
  </si>
  <si>
    <t>幅   員   別   内   訳</t>
  </si>
  <si>
    <t>規格改良
済延長
B</t>
  </si>
  <si>
    <t>未改良
延長</t>
  </si>
  <si>
    <t>うち自動車
交通不能</t>
  </si>
  <si>
    <t>改良率
B/A</t>
  </si>
  <si>
    <t>砂利道</t>
  </si>
  <si>
    <t>舗  装  道</t>
  </si>
  <si>
    <t>舗装率C/A</t>
  </si>
  <si>
    <t>道路延長</t>
  </si>
  <si>
    <t>橋  梁</t>
  </si>
  <si>
    <t>トンネル</t>
  </si>
  <si>
    <t>産業別常用労働者の１人平均月間現金給与額（昭和49～51年）</t>
  </si>
  <si>
    <t>産業、企業規模別常用労働者の男女別年齢、勤続年数、実労働時間数、定期現金給与額及び労働者数（昭和50、51年）</t>
  </si>
  <si>
    <t>年齢別常用労働者の男女別勤続年数、実労働時間数、定期現金給与額及び労働者数（昭和51年）</t>
  </si>
  <si>
    <t>給与階層別の年齢別常用労働者数（昭和51年）</t>
  </si>
  <si>
    <t>学歴別常用労働者の企業規模別平均月間定期現金給与額及び労働者数（昭和51年）</t>
  </si>
  <si>
    <t>市町村別の卸・小売業別商店数、従業者数及び年間商品販売額（昭和49～51年）</t>
  </si>
  <si>
    <t>地域別の従業者規模別商店数、年間商品販売額、修理料等及び商品手持額（昭和49～51年）</t>
  </si>
  <si>
    <t>市町村別・産業（中分類）別商店数、従業者数、売場面積、年間商品販売額、修理料等及び商品手持額（昭和49～51年）</t>
  </si>
  <si>
    <t>市町村別業種別飲食店数、従業者数及び年間販売額（昭和49～51年）</t>
  </si>
  <si>
    <t>品目別輸出出荷実績（昭和51、50年）</t>
  </si>
  <si>
    <t>仕向国別輸出出荷実績（昭和51、50年）</t>
  </si>
  <si>
    <t>市、郡別の金融機関別店舗数</t>
  </si>
  <si>
    <t>銀行主要勘定（昭和51年度）</t>
  </si>
  <si>
    <t>相互銀行主要勘定（昭和51年度）</t>
  </si>
  <si>
    <t>信用金庫主要勘定（昭和51年度）</t>
  </si>
  <si>
    <t>商工組合中央金庫主要勘定（昭和51年度）</t>
  </si>
  <si>
    <t>農林中央金庫主要勘定（昭和51年度）</t>
  </si>
  <si>
    <t>信用農業協同組合連合会主要勘定（昭和51年度）</t>
  </si>
  <si>
    <t>農業協同組合主要勘定（昭和51年度）</t>
  </si>
  <si>
    <t>労働金庫主要勘定（昭和51年度）</t>
  </si>
  <si>
    <t>郵便貯金・振替（昭和47～51年度）</t>
  </si>
  <si>
    <t>簡易生命保険（昭和51年度）</t>
  </si>
  <si>
    <t>金融機関別一般預金残高（昭和51年度）</t>
  </si>
  <si>
    <t>業種別銀行融資状況（昭和48～51年度）</t>
  </si>
  <si>
    <t>業種別相互銀行融資状況（昭和48～51年度）</t>
  </si>
  <si>
    <t>中小企業金融公庫貸出状況（昭和51年度）</t>
  </si>
  <si>
    <t>国民金融公庫貸付状況（昭和51年度）</t>
  </si>
  <si>
    <t>金融機関別貯蓄状況（昭和51年度）</t>
  </si>
  <si>
    <t>信用保証状況</t>
  </si>
  <si>
    <t>手形交換高（昭和48～51年）</t>
  </si>
  <si>
    <t>(1)月別保証状況（昭和50、51年度）</t>
  </si>
  <si>
    <t>(2)業種別保証状況（昭和51年度）</t>
  </si>
  <si>
    <t>(3)金融機関別保証状況（昭和51年度）</t>
  </si>
  <si>
    <t>(4)特別保証制度別保証状況（昭和51年度）</t>
  </si>
  <si>
    <t>(5)金額別保証承諾状況（昭和51年度）</t>
  </si>
  <si>
    <t>(6)期間別保証承諾状況（昭和51年度）</t>
  </si>
  <si>
    <t>(7)業種別代位弁済状況（昭和51年度）</t>
  </si>
  <si>
    <t>山形県歳入歳出決算（昭和49～51年度）</t>
  </si>
  <si>
    <t>市町村別普通会計歳入歳出決算（昭和50、51年度）</t>
  </si>
  <si>
    <t>県税及び市町村税の税目別収入状況（昭和49～51年度）</t>
  </si>
  <si>
    <t>租税総額及び県民１人当たり、１世帯当たり租税負担額の推移（昭和46～51年度）</t>
  </si>
  <si>
    <t>地方債状況（昭和50、51年度）</t>
  </si>
  <si>
    <t>税務署別申告所得税課税状況（昭和50年度）</t>
  </si>
  <si>
    <t>業種別普通法人数、所得金額、欠損金額及び資本金階級別法人数（昭和50年度）</t>
  </si>
  <si>
    <t>税務署別国税徴収状況（昭和50年度）</t>
  </si>
  <si>
    <t>(1)一般会計</t>
  </si>
  <si>
    <t>(2)特別会計</t>
  </si>
  <si>
    <t>第１４章　県民所得、物価及び家計</t>
  </si>
  <si>
    <t>県民所得（昭和47～50年度）</t>
  </si>
  <si>
    <t>市町村別製造業の事業所数、従業者数、現金給与総額、原材料使用額等、内国消費税額及び製造品出荷額等（昭和50、51年）</t>
  </si>
  <si>
    <t>市町村別製造業の事業所数、従業者数、現金給与総額、原材料使用額等、内国消費税額及び製造品出荷額等（昭和50、51年）</t>
  </si>
  <si>
    <t>漁業種類別漁獲量（海面漁業）（昭和45～51年）</t>
  </si>
  <si>
    <t>漁種別漁獲量（海面漁業）（昭和45～51年）</t>
  </si>
  <si>
    <t>魚種別漁獲量（内水面漁業）（昭和45～51年）</t>
  </si>
  <si>
    <t>養殖業収穫量（内水面漁業）（昭和45～51年）</t>
  </si>
  <si>
    <t>水産加工品生産量（昭和50、51年）</t>
  </si>
  <si>
    <t>経営体階層別の漁業種類別生産額（昭和45～51年）</t>
  </si>
  <si>
    <t>鉱種別鉱区数及び面積（昭和50、51年）</t>
  </si>
  <si>
    <t>鉱種別鉱業生産量及び生産額（昭和50、51年）</t>
  </si>
  <si>
    <t>産業分類別鉱工業生産指数（昭和48～51年）</t>
  </si>
  <si>
    <t>産業分類別鉱工業生産者製品在庫指数（昭和48～51年）</t>
  </si>
  <si>
    <t>産業（中分類）別製造業の従業者規模別事業所数、従業者数、原材料使用額等、製造品出荷額等、生産額及び付加価値額（昭和40～51年）</t>
  </si>
  <si>
    <t>産業（中分類）別製造業の従業者規模別工業用地面積及び用水量（従業者30人以上の事業所）（昭和50、51年）</t>
  </si>
  <si>
    <t>産業（中分類）別製造業の従業者規模別事業所数、従業者数、現金給与総額、原材料使用額等、内国消費税額、在庫額、有形固定資産額、建設仮勘定額、製造品出荷額等、粗付加価値額、生産額及び付加価値額（昭和50、51年）</t>
  </si>
  <si>
    <t>市町村別の産業（中分類）別製造業事業所数、従業者数、現金給与総額、原材料使用額等、内国消費税額、在庫額年間増減、有形固定資産年間投資総額、製造品出荷額等、粗付加価値額及び生産額（昭和51年）</t>
  </si>
  <si>
    <t>商品分類別製造業の製造品出荷額及び加工賃収入額（昭和51、50年）</t>
  </si>
  <si>
    <t>東北７県別製造業の推移（昭和47～51年）</t>
  </si>
  <si>
    <t>(1)製造品出荷額</t>
  </si>
  <si>
    <t>(2)加工賃収入額</t>
  </si>
  <si>
    <t>着工建築物の建築主、構造、用途別建築物数、床面積及び工事費予定額（昭和50、51年）</t>
  </si>
  <si>
    <t>東北６県別着工建築物の建築主別建築物数、床面積及び工事費予定額（昭和51年）</t>
  </si>
  <si>
    <t>市部、町村部、人口集中地区別の居住世帯有無別住宅数及び人が居住する住宅以外の建物数（昭和48年）</t>
  </si>
  <si>
    <t>第１３章　財政</t>
  </si>
  <si>
    <t>第１６章　衛生</t>
  </si>
  <si>
    <t>第７章　鉱工業</t>
  </si>
  <si>
    <t>凡例</t>
  </si>
  <si>
    <t>目次</t>
  </si>
  <si>
    <t>県の位置</t>
  </si>
  <si>
    <t>１</t>
  </si>
  <si>
    <t>２</t>
  </si>
  <si>
    <t>労働組合</t>
  </si>
  <si>
    <t>港湾</t>
  </si>
  <si>
    <t>本書は、県内の各般にわたる統計資料を集録し、県勢の実態を明らかにするため編集したものである。</t>
  </si>
  <si>
    <t>３</t>
  </si>
  <si>
    <t>４</t>
  </si>
  <si>
    <t>５</t>
  </si>
  <si>
    <t>７</t>
  </si>
  <si>
    <t>気象観測地点一覧</t>
  </si>
  <si>
    <t>第２章　人口</t>
  </si>
  <si>
    <t>第３章　事業所</t>
  </si>
  <si>
    <t>第４章　農業</t>
  </si>
  <si>
    <t>第５章　林業</t>
  </si>
  <si>
    <t>第６章　水産業</t>
  </si>
  <si>
    <t>第８章　建設</t>
  </si>
  <si>
    <t>酒田港主要施設</t>
  </si>
  <si>
    <t>第１２章　金融</t>
  </si>
  <si>
    <t>全国、東北７県別生活保護世帯数、人員及び保護率（昭和50、51年度）</t>
  </si>
  <si>
    <t>第１９章　観光</t>
  </si>
  <si>
    <t>観光者数</t>
  </si>
  <si>
    <t>昭和５１年　山形県統計年鑑</t>
  </si>
  <si>
    <t>本書は、当課所管の各種調査資料を主とし、これに庁内各部課室及び、他官公庁団体、会社等から収集した資料もあわせ掲載した。</t>
  </si>
  <si>
    <t>本書は、その２０部門から成っている。</t>
  </si>
  <si>
    <t>１．土地及び気象　　２．人口　　３．事業所　　４．農業　　５．林業</t>
  </si>
  <si>
    <t>６．水産業　　７．鉱工業　　８．建設　　９．電気、ガス及び水道　　10．運輸及び通信</t>
  </si>
  <si>
    <t>11．商業及び貿易　　12．金融　　13．財政　　14．所得、物価及び家計</t>
  </si>
  <si>
    <t>15．公務員、選挙、司法及び公安　　16．衛生　　17．労働及び社会保障　</t>
  </si>
  <si>
    <t>18．教育、文化及び宗教　　19．観光　　20.災害及び事故</t>
  </si>
  <si>
    <t>本書の内容は、原則として昭和５１年（度）の事実について掲載した。</t>
  </si>
  <si>
    <t>年は、暦年、年度は、会計年度を示し、符号の用法は、次のとおりである。</t>
  </si>
  <si>
    <t>　…　事実不詳及び調査を欠くもの　　　ｘ　数字が秘とくされているもの</t>
  </si>
  <si>
    <t>　０　表章単位に満たないもの　　　　　－　該当数字がないもの</t>
  </si>
  <si>
    <t>　＃　主要な事項を、うち数でかかげたもの</t>
  </si>
  <si>
    <t>統計数字の単位未満は、四捨五入することを原則とした。したがって、総数（合計）と内訳の積算値は一致しない場合がある。</t>
  </si>
  <si>
    <t>６</t>
  </si>
  <si>
    <t>統計資料の出所は、同一番号の頭初の統計表の脚注に記載し、それと異なるものについては、当該統計表の脚注に記載した。</t>
  </si>
  <si>
    <t>本書は、国及び他都道府県との比較を考慮し、総理府統計局編集、日本統計協会発行の「日本統計年鑑」に準じて編集している。</t>
  </si>
  <si>
    <t>８</t>
  </si>
  <si>
    <t>昭和５３年７月</t>
  </si>
  <si>
    <t>山形県企画調整部統計課</t>
  </si>
  <si>
    <t>第１章　土地及び気象</t>
  </si>
  <si>
    <t>市町村数及び市町村別の面積（昭和51、50年）</t>
  </si>
  <si>
    <t>市町村の廃置分合及び境界変更（昭和47～51年度）</t>
  </si>
  <si>
    <t>市町村の合併状況（明治22年度～昭和51年度）</t>
  </si>
  <si>
    <t>市町村別民有地の面積、家屋の棟数及び床面積</t>
  </si>
  <si>
    <t>東北６県別の市、郡別面積及び地形別面積（昭和47年）</t>
  </si>
  <si>
    <t>気温（昭和50、51年）</t>
  </si>
  <si>
    <t>降水量及び最深積雪（昭和50、51年）</t>
  </si>
  <si>
    <t>風速（昭和50、51年）</t>
  </si>
  <si>
    <t>平均雲量（昭和50、51年）</t>
  </si>
  <si>
    <t>湿度（昭和50、51年）</t>
  </si>
  <si>
    <t>日照時間（昭和50、51年）</t>
  </si>
  <si>
    <t>市町村別の高度別面積（昭和46年）</t>
  </si>
  <si>
    <t>人口の推移（大正9年～昭和51年）</t>
  </si>
  <si>
    <t>市町村別の人口推移（昭和45～51年）</t>
  </si>
  <si>
    <t>市町村別の人口動態（昭和50、51年）</t>
  </si>
  <si>
    <t>年齢、男女別人口（昭和51年）</t>
  </si>
  <si>
    <t>市町村別の年齢（５歳階級）別人口（昭和50、51年）</t>
  </si>
  <si>
    <t>人口の移動（昭和45、50、51年）</t>
  </si>
  <si>
    <t>市町村別の出生、死亡、死産、婚姻及び離婚数（昭和50、51年）</t>
  </si>
  <si>
    <t>市町村別の従業地、通学地による人口（昼間人口）（昭和50年）</t>
  </si>
  <si>
    <t>各種学校（昭和50、51年）</t>
  </si>
  <si>
    <t>大学、短期大学、高等専門学校別の学校数、学生生徒数、教員数及び職員数（昭和51年）</t>
  </si>
  <si>
    <t>中学校卒業者の進学及び就職状況（昭和50、51年）</t>
  </si>
  <si>
    <t>高等学校卒業者の進学及び就職状況（昭和50、51年）</t>
  </si>
  <si>
    <t>設置者、学科別高等学校卒業者の大学、短期大学別入学志願者数及び入学者数（昭和50、51年）</t>
  </si>
  <si>
    <t>市町村別中学校卒業者の産業、県内外別就職者数（昭和50、51年）</t>
  </si>
  <si>
    <t>設置者、学科別高等学校卒業者の産業、県内外別就職者数（昭和51年）</t>
  </si>
  <si>
    <t>中学校及び高等学校卒業者の職業別就職者数（昭和50、51年）</t>
  </si>
  <si>
    <t>中学校及び高等学校卒業者の産業別就職者構成の推移（昭和40～51年）</t>
  </si>
  <si>
    <t>学校教育費（昭和51年度）</t>
  </si>
  <si>
    <t>年齢別就学免除者数及び就学猶予者数（昭和50、51年）</t>
  </si>
  <si>
    <t>学校給食実施状況（昭和51年）</t>
  </si>
  <si>
    <t>幼稚園、小学校、中学校、高等学校別の身長、体重、胸囲及び坐高の推移（昭和45～51年）</t>
  </si>
  <si>
    <t>幼稚園、小学校、中学校、高等学校別の疾病異常被患率（昭和50、51年）</t>
  </si>
  <si>
    <t>教宗派別宗教法人数（昭和51年度）</t>
  </si>
  <si>
    <t>公立図書館別の蔵書、受入及び貸出状況（昭和51年度）</t>
  </si>
  <si>
    <t>種目別文化財件数（昭和51年度）</t>
  </si>
  <si>
    <t>博物館、美術館別資料数及び床面積等（昭和51年）</t>
  </si>
  <si>
    <t>テレビ受診契約数及び普及率（昭和51年度）</t>
  </si>
  <si>
    <t>(1)課程別学校数、生徒数及び教員数</t>
  </si>
  <si>
    <t>(2)課程別の学科別本科生徒数</t>
  </si>
  <si>
    <t>(1)設置者、昼夜等別学校数、生徒数及び教員数</t>
  </si>
  <si>
    <t>(2)課程別の修業年限別生徒数及び卒業者数</t>
  </si>
  <si>
    <t>(1)中学校</t>
  </si>
  <si>
    <t>(2)高等学校</t>
  </si>
  <si>
    <t>(1)公立学校</t>
  </si>
  <si>
    <t>(2)私立学校</t>
  </si>
  <si>
    <t>(1)男子</t>
  </si>
  <si>
    <t>(2)女子</t>
  </si>
  <si>
    <t>(1)一般検診</t>
  </si>
  <si>
    <t>(2)精密検診</t>
  </si>
  <si>
    <t>(1)市町村別状況</t>
  </si>
  <si>
    <t>(2)都道府県別状況</t>
  </si>
  <si>
    <t>自然公園</t>
  </si>
  <si>
    <t>10月1日現在</t>
  </si>
  <si>
    <t>0～4歳</t>
  </si>
  <si>
    <t>5～9</t>
  </si>
  <si>
    <t>10～14</t>
  </si>
  <si>
    <t>15～19</t>
  </si>
  <si>
    <t>20～24</t>
  </si>
  <si>
    <t>25～29</t>
  </si>
  <si>
    <t>90歳以上</t>
  </si>
  <si>
    <t>昭 和50年</t>
  </si>
  <si>
    <t xml:space="preserve">   51</t>
  </si>
  <si>
    <t>市部計</t>
  </si>
  <si>
    <t>町村部計</t>
  </si>
  <si>
    <t>村山地域</t>
  </si>
  <si>
    <t>最上地域</t>
  </si>
  <si>
    <t>置賜地域</t>
  </si>
  <si>
    <t>庄内地域</t>
  </si>
  <si>
    <t>-</t>
  </si>
  <si>
    <t>資料：昭和50年は、総理府統計局｢国勢調査報告｣、51年は、県統計課｢昭和51年山形県の人口と世帯数（山形県各歳別</t>
  </si>
  <si>
    <t>　　　人口推計結果報告書）｣</t>
  </si>
  <si>
    <t>２．市町村別の年齢（5歳階級）別人口（昭和50、51年）</t>
  </si>
  <si>
    <t>総         数</t>
  </si>
  <si>
    <t>村　山　地　域</t>
  </si>
  <si>
    <t>最　上　地　域</t>
  </si>
  <si>
    <t>置　賜　地　域</t>
  </si>
  <si>
    <t>庄　内　地　域</t>
  </si>
  <si>
    <t>各年10月1日現在</t>
  </si>
  <si>
    <t>世帯数</t>
  </si>
  <si>
    <t>増減（△）</t>
  </si>
  <si>
    <t>町村部計</t>
  </si>
  <si>
    <t>資料：昭和45年及び50年は、総理府統計局｢国勢調査報告｣、その他は県統計調査課｢山形県の人口と世帯数｣</t>
  </si>
  <si>
    <t>３．市町村別の世帯数推移（昭和45～51年）</t>
  </si>
  <si>
    <t>事　　　　　業　　　　　所　　　　　数</t>
  </si>
  <si>
    <t>従　　　　　業　　　　　者　　　　　数</t>
  </si>
  <si>
    <t>実数</t>
  </si>
  <si>
    <t>構成比</t>
  </si>
  <si>
    <t>上 山 市</t>
  </si>
  <si>
    <t xml:space="preserve">朝日町 </t>
  </si>
  <si>
    <t>昭和50年5月15日、47年9月1日現在　　単位:比・率=%</t>
  </si>
  <si>
    <r>
      <t>昭和</t>
    </r>
    <r>
      <rPr>
        <b/>
        <sz val="10"/>
        <rFont val="ＭＳ 明朝"/>
        <family val="1"/>
      </rPr>
      <t>50</t>
    </r>
    <r>
      <rPr>
        <sz val="10"/>
        <rFont val="ＭＳ 明朝"/>
        <family val="1"/>
      </rPr>
      <t>年</t>
    </r>
  </si>
  <si>
    <r>
      <t>47～50</t>
    </r>
    <r>
      <rPr>
        <sz val="9"/>
        <rFont val="ＭＳ 明朝"/>
        <family val="1"/>
      </rPr>
      <t>の増加率</t>
    </r>
  </si>
  <si>
    <t>（△減）</t>
  </si>
  <si>
    <t>-</t>
  </si>
  <si>
    <r>
      <t>資料:総理府統計局「昭和</t>
    </r>
    <r>
      <rPr>
        <b/>
        <sz val="10"/>
        <rFont val="ＭＳ 明朝"/>
        <family val="1"/>
      </rPr>
      <t>50</t>
    </r>
    <r>
      <rPr>
        <sz val="10"/>
        <rFont val="ＭＳ 明朝"/>
        <family val="1"/>
      </rPr>
      <t>年及び</t>
    </r>
    <r>
      <rPr>
        <b/>
        <sz val="10"/>
        <rFont val="ＭＳ 明朝"/>
        <family val="1"/>
      </rPr>
      <t>47</t>
    </r>
    <r>
      <rPr>
        <sz val="10"/>
        <rFont val="ＭＳ 明朝"/>
        <family val="1"/>
      </rPr>
      <t>年事業所統計調査報告」</t>
    </r>
  </si>
  <si>
    <t>４．市町村別の事業所数及び従業者数 (昭和50年、47年）</t>
  </si>
  <si>
    <t>年別</t>
  </si>
  <si>
    <t>市町村別</t>
  </si>
  <si>
    <t>農家数</t>
  </si>
  <si>
    <t>各年2月1日現在</t>
  </si>
  <si>
    <t>総数</t>
  </si>
  <si>
    <t>専 業</t>
  </si>
  <si>
    <t>兼業農家数</t>
  </si>
  <si>
    <t>経 営 耕 地 規 模 別 農 家 数 (ha)</t>
  </si>
  <si>
    <t>第1種　　兼　業</t>
  </si>
  <si>
    <t>第2種　　兼　業</t>
  </si>
  <si>
    <t>例　外　　規　定</t>
  </si>
  <si>
    <t>0.3　　　  未　満</t>
  </si>
  <si>
    <t>0.3～　　　　0.5</t>
  </si>
  <si>
    <t>0.5～  0.7</t>
  </si>
  <si>
    <t>0.7～  1.0</t>
  </si>
  <si>
    <t>1.0～  1.5</t>
  </si>
  <si>
    <t>1.5～  2.0</t>
  </si>
  <si>
    <t>2.0～  2.5</t>
  </si>
  <si>
    <t>2.5～  3.0</t>
  </si>
  <si>
    <t>3.0　　　以上</t>
  </si>
  <si>
    <t>昭和45年</t>
  </si>
  <si>
    <t>市部計</t>
  </si>
  <si>
    <t>町村部計</t>
  </si>
  <si>
    <t>川西町</t>
  </si>
  <si>
    <t>資料：1.～8.＝県統計課「1970年世界農林業センサス結果報告書」、「1975年センサス結果報告書」及び「山形県農業基本調査結果報告書」。</t>
  </si>
  <si>
    <t>５．市町村別の専業、兼業、経営耕地規模別農家数（昭和45～51年）</t>
  </si>
  <si>
    <t>面積</t>
  </si>
  <si>
    <t xml:space="preserve">      48</t>
  </si>
  <si>
    <t xml:space="preserve">      49</t>
  </si>
  <si>
    <t xml:space="preserve">      50</t>
  </si>
  <si>
    <t>各年2月1日現在   単位 ：面積＝a</t>
  </si>
  <si>
    <t>年　　別</t>
  </si>
  <si>
    <t>　　総　　　　数</t>
  </si>
  <si>
    <t>田　</t>
  </si>
  <si>
    <t>樹　　園　　地</t>
  </si>
  <si>
    <t>畑</t>
  </si>
  <si>
    <t>耕地のあ　　る農家数</t>
  </si>
  <si>
    <t>面     積</t>
  </si>
  <si>
    <t>農家数</t>
  </si>
  <si>
    <t>面　積</t>
  </si>
  <si>
    <t>総数</t>
  </si>
  <si>
    <t>果樹園</t>
  </si>
  <si>
    <t>桑園</t>
  </si>
  <si>
    <t>その他の樹園地</t>
  </si>
  <si>
    <t>総　　数</t>
  </si>
  <si>
    <t>普　通　畑</t>
  </si>
  <si>
    <t>牧　草　専　用　地</t>
  </si>
  <si>
    <t>調査日前1年間作　　　付けしなかった畑</t>
  </si>
  <si>
    <t>面積</t>
  </si>
  <si>
    <t>面積</t>
  </si>
  <si>
    <t># 過去１年間に飼料         作物だけを作った畑</t>
  </si>
  <si>
    <t>面積</t>
  </si>
  <si>
    <t>昭 和 45 年</t>
  </si>
  <si>
    <t xml:space="preserve">      47</t>
  </si>
  <si>
    <t xml:space="preserve">      51</t>
  </si>
  <si>
    <t>…</t>
  </si>
  <si>
    <t>…</t>
  </si>
  <si>
    <t>…</t>
  </si>
  <si>
    <t>…</t>
  </si>
  <si>
    <t>注：昭和45年及び50年の「耕地のある農家数」は農家総数である。</t>
  </si>
  <si>
    <t>６．市町村別の地目別経営農家数及び経営耕地面積（昭和45年～51年）</t>
  </si>
  <si>
    <t>水          稲</t>
  </si>
  <si>
    <t>陸          稲</t>
  </si>
  <si>
    <t>作付面積</t>
  </si>
  <si>
    <t>単位 ： 面積＝ｈａ、10ａ当たり収量＝㎏、収穫量＝ｔ</t>
  </si>
  <si>
    <t>10ａ当たり 収 量</t>
  </si>
  <si>
    <t>収　穫　量</t>
  </si>
  <si>
    <t>作 況 指 数</t>
  </si>
  <si>
    <t>収　穫　量</t>
  </si>
  <si>
    <t>昭和 45 年</t>
  </si>
  <si>
    <r>
      <t xml:space="preserve">昭和 </t>
    </r>
    <r>
      <rPr>
        <sz val="10"/>
        <rFont val="ＭＳ 明朝"/>
        <family val="1"/>
      </rPr>
      <t>47</t>
    </r>
    <r>
      <rPr>
        <sz val="10"/>
        <color indexed="9"/>
        <rFont val="ＭＳ 明朝"/>
        <family val="1"/>
      </rPr>
      <t xml:space="preserve"> 年</t>
    </r>
  </si>
  <si>
    <r>
      <t xml:space="preserve">昭和 </t>
    </r>
    <r>
      <rPr>
        <sz val="10"/>
        <rFont val="ＭＳ 明朝"/>
        <family val="1"/>
      </rPr>
      <t xml:space="preserve">48 </t>
    </r>
    <r>
      <rPr>
        <sz val="10"/>
        <color indexed="9"/>
        <rFont val="ＭＳ 明朝"/>
        <family val="1"/>
      </rPr>
      <t>年</t>
    </r>
  </si>
  <si>
    <r>
      <t xml:space="preserve">昭和 </t>
    </r>
    <r>
      <rPr>
        <sz val="10"/>
        <rFont val="ＭＳ 明朝"/>
        <family val="1"/>
      </rPr>
      <t xml:space="preserve">49 </t>
    </r>
    <r>
      <rPr>
        <sz val="10"/>
        <color indexed="9"/>
        <rFont val="ＭＳ 明朝"/>
        <family val="1"/>
      </rPr>
      <t>年</t>
    </r>
  </si>
  <si>
    <r>
      <t xml:space="preserve">昭和 </t>
    </r>
    <r>
      <rPr>
        <sz val="10"/>
        <rFont val="ＭＳ 明朝"/>
        <family val="1"/>
      </rPr>
      <t xml:space="preserve">50 </t>
    </r>
    <r>
      <rPr>
        <sz val="10"/>
        <color indexed="9"/>
        <rFont val="ＭＳ 明朝"/>
        <family val="1"/>
      </rPr>
      <t>年</t>
    </r>
  </si>
  <si>
    <r>
      <t xml:space="preserve">昭和 </t>
    </r>
    <r>
      <rPr>
        <b/>
        <sz val="9"/>
        <rFont val="ＭＳ 明朝"/>
        <family val="1"/>
      </rPr>
      <t>51</t>
    </r>
    <r>
      <rPr>
        <sz val="10"/>
        <rFont val="ＭＳ 明朝"/>
        <family val="1"/>
      </rPr>
      <t xml:space="preserve"> </t>
    </r>
    <r>
      <rPr>
        <sz val="10"/>
        <color indexed="9"/>
        <rFont val="ＭＳ 明朝"/>
        <family val="1"/>
      </rPr>
      <t>年</t>
    </r>
  </si>
  <si>
    <t>資料：東北農政局山形統計情報事務所「山形農林水産統計年報」</t>
  </si>
  <si>
    <t>７. 市町村別の水稲、陸稲の作付面積及び収穫量（昭和45～51年）</t>
  </si>
  <si>
    <t>2月1日現在　単位：面積＝a</t>
  </si>
  <si>
    <t>所有山　　林があ　　る林家　　数　　　　　</t>
  </si>
  <si>
    <t>貸付分収林がある林家数</t>
  </si>
  <si>
    <t>借入分収林がある林家数</t>
  </si>
  <si>
    <t>保有山林がある林家</t>
  </si>
  <si>
    <t>山　　　　林　　　　面　　　　積</t>
  </si>
  <si>
    <t>総 林        家 数</t>
  </si>
  <si>
    <t>♯　　　　　針葉樹林がある林家数</t>
  </si>
  <si>
    <t>♯　　　　　　広葉樹林がある林家数</t>
  </si>
  <si>
    <t>所有</t>
  </si>
  <si>
    <t>貸付林    分収林</t>
  </si>
  <si>
    <t>借入林  分収林</t>
  </si>
  <si>
    <t>保有山林</t>
  </si>
  <si>
    <t>♯針葉樹林</t>
  </si>
  <si>
    <t>♯広葉樹林</t>
  </si>
  <si>
    <t>総数</t>
  </si>
  <si>
    <t>置賜地域</t>
  </si>
  <si>
    <t>８．市町村別の所有山林、保有山林がある林家数及び面積（昭和45年）</t>
  </si>
  <si>
    <t>1月1日現在　単位;ｈａ</t>
  </si>
  <si>
    <t>林野面積</t>
  </si>
  <si>
    <t>森林面積</t>
  </si>
  <si>
    <t>森林以外の草生地</t>
  </si>
  <si>
    <t>樹林地</t>
  </si>
  <si>
    <t>その他</t>
  </si>
  <si>
    <t>所有形態別</t>
  </si>
  <si>
    <t>人工林</t>
  </si>
  <si>
    <t>天然林</t>
  </si>
  <si>
    <t>国有</t>
  </si>
  <si>
    <t>公有</t>
  </si>
  <si>
    <t>私有</t>
  </si>
  <si>
    <t>計</t>
  </si>
  <si>
    <t>針葉樹</t>
  </si>
  <si>
    <t>広葉樹</t>
  </si>
  <si>
    <t>資料;東北農政局山形統計情報事務所「山形農林水産統計年報」</t>
  </si>
  <si>
    <t>９．市町村別の林野面積及び森林面積(昭和50年）</t>
  </si>
  <si>
    <t>経営体</t>
  </si>
  <si>
    <t>経        営        組        織        別</t>
  </si>
  <si>
    <t>出      漁      日      数      別</t>
  </si>
  <si>
    <t>個人</t>
  </si>
  <si>
    <t>会社</t>
  </si>
  <si>
    <t>漁業</t>
  </si>
  <si>
    <t>共同</t>
  </si>
  <si>
    <t>官公庁</t>
  </si>
  <si>
    <t>経営体階層別</t>
  </si>
  <si>
    <t>協同</t>
  </si>
  <si>
    <t>生産</t>
  </si>
  <si>
    <t>学校</t>
  </si>
  <si>
    <t>～</t>
  </si>
  <si>
    <t>漁業地区別</t>
  </si>
  <si>
    <t>経営</t>
  </si>
  <si>
    <t xml:space="preserve">経営 </t>
  </si>
  <si>
    <t>組合</t>
  </si>
  <si>
    <t>試験場</t>
  </si>
  <si>
    <t>以上</t>
  </si>
  <si>
    <t>漁船非使用</t>
  </si>
  <si>
    <t>小型定置網</t>
  </si>
  <si>
    <t>酒     田</t>
  </si>
  <si>
    <t>飛     島</t>
  </si>
  <si>
    <t>加     茂</t>
  </si>
  <si>
    <t>由     良</t>
  </si>
  <si>
    <t>豊     浦</t>
  </si>
  <si>
    <t>温     海</t>
  </si>
  <si>
    <t>念 珠 関</t>
  </si>
  <si>
    <t xml:space="preserve">        及び最盛期の従事者数（海面漁業）（昭和45～51年）</t>
  </si>
  <si>
    <t>最盛期　　　の従事　　者　数</t>
  </si>
  <si>
    <t>29日</t>
  </si>
  <si>
    <t>市町村別の野菜、果樹、工芸作物の作付面積及び収穫量（昭和45～51年）</t>
  </si>
  <si>
    <t>地域別の県産米売渡状況（昭和49年～51年）</t>
  </si>
  <si>
    <t>仕向先都道府県別の県産米搬出実績（昭和40～51年）</t>
  </si>
  <si>
    <t>市町村別の養蚕戸数、蚕種掃立数量、繭生産量及び桑園面積（昭和45～51年度）</t>
  </si>
  <si>
    <t>市町村別の家畜等飼養農家数及び頭羽数（昭和45～51年）</t>
  </si>
  <si>
    <t>と畜場別のと畜頭数及び生産枝肉量（昭和45～51年度）</t>
  </si>
  <si>
    <t>生乳生産量（昭和45～51年）</t>
  </si>
  <si>
    <t>市町村別の男女別従業日数別林業従事世帯員数（農家）（昭和45年）</t>
  </si>
  <si>
    <t>市町村別の林家の主業（農家林家）（昭和45年）</t>
  </si>
  <si>
    <t>市町村別の所有山林、保有山林がある林家及び面積（昭和45年）</t>
  </si>
  <si>
    <t>市町村別の人工林率別林家数及び人工林面積（農家林家）（昭和45年）</t>
  </si>
  <si>
    <t>市町村別の１年間に植林、下刈りなどをした林家数及び面積（農家林家）（昭和45年）</t>
  </si>
  <si>
    <t>市町村別の植林、手入れの作業にかかった労力の種類別林家数と労力量（農家林家）（昭和45年）</t>
  </si>
  <si>
    <t>市町村別の林産物等種類別販売林家数（農家林家）（昭和45年）</t>
  </si>
  <si>
    <t>農家経済（昭和45～51年度）</t>
  </si>
  <si>
    <t>農家経済の分析指標（昭和45～51年度）</t>
  </si>
  <si>
    <t>(1)個人所有分</t>
  </si>
  <si>
    <t>(2)共有分</t>
  </si>
  <si>
    <t>(1)野菜</t>
  </si>
  <si>
    <t>(2)果樹</t>
  </si>
  <si>
    <t>(3)工芸作物</t>
  </si>
  <si>
    <t>市町村別の林野面積及び森林面積（昭和50年）</t>
  </si>
  <si>
    <t>市町村別の造林面積（昭和45～51年）</t>
  </si>
  <si>
    <t>市町村別の森林伐採面積（昭和45～51年）</t>
  </si>
  <si>
    <t>林産物生産量（昭和45～51年）</t>
  </si>
  <si>
    <t>製材工場、生産及び出荷量（昭和45～51年）</t>
  </si>
  <si>
    <t>市町村別の目的別保安林面積（昭和50、51年度）</t>
  </si>
  <si>
    <t>支庁、地方事務所別林道（昭和50、51年度）</t>
  </si>
  <si>
    <t>国有林の林種別蓄積（昭和51年度）</t>
  </si>
  <si>
    <t>民有林の林種別蓄積（昭和51年度）</t>
  </si>
  <si>
    <t>(1)素材生産量</t>
  </si>
  <si>
    <t>(2)木炭生産量</t>
  </si>
  <si>
    <t>(3)林野副産物生産量</t>
  </si>
  <si>
    <t>(1)製材工場数</t>
  </si>
  <si>
    <t>(2)製材用素材樹種別入荷量</t>
  </si>
  <si>
    <t>(3)製材量</t>
  </si>
  <si>
    <t>(4)用途別製材品出荷量</t>
  </si>
  <si>
    <t>経営体階層、漁業地区別の経営組織、出漁日数別経営体数及び最盛期の従事者数（海面漁業）（昭和45～51年）</t>
  </si>
  <si>
    <t>漁業地区別漁船隻数及びトン数（海面漁業）（昭和45～51年）</t>
  </si>
  <si>
    <t>漁業地区別漁獲量（海面漁業）（昭和45～51年）</t>
  </si>
  <si>
    <t>住宅の種類、所有関係、人が居住する住宅以外の建物の種類別建物数、世帯の種類別世帯数及び世帯人員（昭和48年）</t>
  </si>
  <si>
    <t>住宅の種類、建築の時期別の所有関係別住宅数（昭和48年）</t>
  </si>
  <si>
    <t>住宅の種類、所有関係、構造時期別住宅数（昭和48年）</t>
  </si>
  <si>
    <t>住宅の建て方、建築の時期別の構造別住宅数（昭和48年）</t>
  </si>
  <si>
    <t>住宅の種類、所有関係別の住宅数、世帯数、世帯人員、１住宅当たり居住室数、畳数、面積、１人当たり畳数及び１室当たり人員（昭和48年）</t>
  </si>
  <si>
    <t>住宅の種類、所有関係、建て方、建築時期別の設備状況別住宅数（昭和48年）</t>
  </si>
  <si>
    <t>第１８章　教育、文化及び宗教</t>
  </si>
  <si>
    <t>学校種別学校数、学級数、生徒数、教員数及び職員数の推移（昭和45～51年）</t>
  </si>
  <si>
    <t>市町村別の小学校数、学級数、学年別児童数及び教員数（昭和50、51年）</t>
  </si>
  <si>
    <t>市町村別中学校数、学級数、学年別児童数及び教員数（昭和50、51年）</t>
  </si>
  <si>
    <t>高等学校（昭和50、51年）</t>
  </si>
  <si>
    <t>盲学校、ろう学校及び養護学校の学校数、学級数、部科別児童生徒数及び教員数（昭和50、51年）</t>
  </si>
  <si>
    <t>着工住宅の工事別戸数及び床面積（昭和50、51年）</t>
  </si>
  <si>
    <t>着工新設住宅の利用関係、種類別戸数及び床面積（昭和50、51年）</t>
  </si>
  <si>
    <t>東北６県別着工新設住宅の利用、種類別戸数及び床面積（昭和51年）</t>
  </si>
  <si>
    <t>除却建築物の床面積及び評価額（昭和50、51年）</t>
  </si>
  <si>
    <t>道路現況</t>
  </si>
  <si>
    <t>投資的土木事業費（昭和50、51年度）</t>
  </si>
  <si>
    <t>(1)建築主別</t>
  </si>
  <si>
    <t>(2)構造別</t>
  </si>
  <si>
    <t>(3)用途別</t>
  </si>
  <si>
    <t>(1)利用関係別</t>
  </si>
  <si>
    <t>(2)種類別</t>
  </si>
  <si>
    <t>(1)外かく施設</t>
  </si>
  <si>
    <t>(2)けい留施設</t>
  </si>
  <si>
    <t>(3)臨港鉄道</t>
  </si>
  <si>
    <t>(4)荷役機械</t>
  </si>
  <si>
    <t>発電所及び認可出力</t>
  </si>
  <si>
    <t>電力需給実績（昭和49～51年度）</t>
  </si>
  <si>
    <t>電灯及び電力需要実績（昭和49～51年度）</t>
  </si>
  <si>
    <t>産業別電力（高圧電力甲＋大口電力）需要状況</t>
  </si>
  <si>
    <t>地域別の一般家庭１戸当たり月平均使用電力量（昭和47～51年度）</t>
  </si>
  <si>
    <t>東北７県別電力使用量</t>
  </si>
  <si>
    <t>山形県と東北７県の月別電力需要（昭和51年度）</t>
  </si>
  <si>
    <t>電力消費指数（昭和49～51年度）</t>
  </si>
  <si>
    <t>家庭用電気機器普及率の推移</t>
  </si>
  <si>
    <t>きまって支給する給与</t>
  </si>
  <si>
    <t>特別に支払われた給与</t>
  </si>
  <si>
    <t>産業別</t>
  </si>
  <si>
    <t>総　額</t>
  </si>
  <si>
    <t>昭和49年</t>
  </si>
  <si>
    <t xml:space="preserve">            50</t>
  </si>
  <si>
    <t xml:space="preserve">　　　 　1　  月    </t>
  </si>
  <si>
    <t xml:space="preserve">              2</t>
  </si>
  <si>
    <t xml:space="preserve">             10</t>
  </si>
  <si>
    <t xml:space="preserve">             11</t>
  </si>
  <si>
    <t xml:space="preserve">             12</t>
  </si>
  <si>
    <t>全常用労働者</t>
  </si>
  <si>
    <t>食料品・製造業</t>
  </si>
  <si>
    <t>繊維工業</t>
  </si>
  <si>
    <t>木材・木製品製造業</t>
  </si>
  <si>
    <t>窯業・土石製品製造業</t>
  </si>
  <si>
    <t>一般機械器具製造業</t>
  </si>
  <si>
    <t>電気機械器具製造業</t>
  </si>
  <si>
    <t>その他の製造業</t>
  </si>
  <si>
    <t>卸売・小売業</t>
  </si>
  <si>
    <t>電気・ガス・水道・熱供給業</t>
  </si>
  <si>
    <t>生産労働者</t>
  </si>
  <si>
    <t>食料品・製造業</t>
  </si>
  <si>
    <t>繊維工業</t>
  </si>
  <si>
    <t>木材・木製品製造業</t>
  </si>
  <si>
    <t>窯業・土石製品製造業</t>
  </si>
  <si>
    <t>管理･事務･技術労働者</t>
  </si>
  <si>
    <t>注：1）抽出調査による。　　2）本表は、サービス業を含まない。　3) 製造業中「食料品、繊維、木材・木製品、窯業・</t>
  </si>
  <si>
    <t>　　土石製品、鉄鋼、一般機械器具」以外の業種は「その他の製造業」に集計している。</t>
  </si>
  <si>
    <t>資料：県統計課「毎月勤労統計地方調査結果報告書」</t>
  </si>
  <si>
    <t>３０．産業別常用労働者の1人平均月間現金給与額(昭和49～51年）</t>
  </si>
  <si>
    <t>社会福祉施設別</t>
  </si>
  <si>
    <t>入所者数</t>
  </si>
  <si>
    <t>定員</t>
  </si>
  <si>
    <t>江市</t>
  </si>
  <si>
    <t>沢市</t>
  </si>
  <si>
    <t>村山</t>
  </si>
  <si>
    <t>生活保護施設</t>
  </si>
  <si>
    <t>宿所提供施設</t>
  </si>
  <si>
    <t>児童福祉施設</t>
  </si>
  <si>
    <t>助産施設</t>
  </si>
  <si>
    <t>乳児院</t>
  </si>
  <si>
    <t>盲児施設</t>
  </si>
  <si>
    <t>ろうあ児施設</t>
  </si>
  <si>
    <t>肢体不自由児施設</t>
  </si>
  <si>
    <t>重症心身障害児施設</t>
  </si>
  <si>
    <t>老人福祉施設</t>
  </si>
  <si>
    <t>養護老人ホーム</t>
  </si>
  <si>
    <t>特別養護老人ホーム</t>
  </si>
  <si>
    <t>老人休養ホーム</t>
  </si>
  <si>
    <t>老人福祉センター</t>
  </si>
  <si>
    <t>身体障害者更生援護施設</t>
  </si>
  <si>
    <t>肢体不自由者更生施設</t>
  </si>
  <si>
    <t>身体障害者療護施設</t>
  </si>
  <si>
    <t>身体障害者授産施設</t>
  </si>
  <si>
    <t>母子福祉施設</t>
  </si>
  <si>
    <t>母子福祉センター</t>
  </si>
  <si>
    <t>母子休養ホーム</t>
  </si>
  <si>
    <t>　　単位：金額＝円</t>
  </si>
  <si>
    <t>福　　　祉　　　事　　　務　　　所　　　別　　　施　　　設　　　数</t>
  </si>
  <si>
    <t>措　置　費</t>
  </si>
  <si>
    <t>＃　本人又は保護者負担額</t>
  </si>
  <si>
    <t>山形市</t>
  </si>
  <si>
    <t>米沢市</t>
  </si>
  <si>
    <t>鶴岡市</t>
  </si>
  <si>
    <t>酒田市</t>
  </si>
  <si>
    <t>新庄市</t>
  </si>
  <si>
    <t>寒河</t>
  </si>
  <si>
    <t>上山市</t>
  </si>
  <si>
    <t>村山市</t>
  </si>
  <si>
    <t>長井市</t>
  </si>
  <si>
    <t>天童市</t>
  </si>
  <si>
    <t>東根市</t>
  </si>
  <si>
    <t>尾花</t>
  </si>
  <si>
    <t>南陽市</t>
  </si>
  <si>
    <t>東西</t>
  </si>
  <si>
    <t>最北</t>
  </si>
  <si>
    <t>東置賜</t>
  </si>
  <si>
    <t>西置賜</t>
  </si>
  <si>
    <t>庄内</t>
  </si>
  <si>
    <t>年間入所</t>
  </si>
  <si>
    <t>1日平均</t>
  </si>
  <si>
    <t>年　　額</t>
  </si>
  <si>
    <t>１人１日当　たり金額</t>
  </si>
  <si>
    <t>年　額</t>
  </si>
  <si>
    <t>年　間</t>
  </si>
  <si>
    <t>１人１日当たり金額</t>
  </si>
  <si>
    <t>支庁</t>
  </si>
  <si>
    <t>延人員</t>
  </si>
  <si>
    <t>延人員</t>
  </si>
  <si>
    <t>延人員</t>
  </si>
  <si>
    <t>昭和51年</t>
  </si>
  <si>
    <t>救護施設</t>
  </si>
  <si>
    <t>母子寮</t>
  </si>
  <si>
    <t>養護施設</t>
  </si>
  <si>
    <t>精神薄弱児施設</t>
  </si>
  <si>
    <t>精神薄弱児通園施設</t>
  </si>
  <si>
    <t>虚弱児施設</t>
  </si>
  <si>
    <t>…</t>
  </si>
  <si>
    <t>教護院</t>
  </si>
  <si>
    <t>里親若しくは保護受託者</t>
  </si>
  <si>
    <t>…</t>
  </si>
  <si>
    <t>精神薄弱者援護施設</t>
  </si>
  <si>
    <t>…</t>
  </si>
  <si>
    <t xml:space="preserve"> 注:１）児童福祉施設の保育所及び児童厚生施設（児童館）については、第27表参照のこと。　　2）身体障害者授産施設　</t>
  </si>
  <si>
    <t>　　　の上段は通勤者の数値である。</t>
  </si>
  <si>
    <t xml:space="preserve"> 資料：県社会課、県児童課、県障害福祉課。</t>
  </si>
  <si>
    <t>３１．社会福祉施設数、入所者数及び費用額（昭和51年度）</t>
  </si>
  <si>
    <t>各年5月1日現在</t>
  </si>
  <si>
    <t>学　　校　　数</t>
  </si>
  <si>
    <t>学級数</t>
  </si>
  <si>
    <t>児　　　　　　　童　　　　　　　数</t>
  </si>
  <si>
    <t>教員数　　　（本務者）</t>
  </si>
  <si>
    <t>総　　　　　数</t>
  </si>
  <si>
    <t>第1学年</t>
  </si>
  <si>
    <t>本校</t>
  </si>
  <si>
    <t>分校</t>
  </si>
  <si>
    <t>戸沢村</t>
  </si>
  <si>
    <t>昭和50年</t>
  </si>
  <si>
    <r>
      <t>昭和</t>
    </r>
    <r>
      <rPr>
        <b/>
        <sz val="9"/>
        <rFont val="ＭＳ 明朝"/>
        <family val="1"/>
      </rPr>
      <t>51</t>
    </r>
    <r>
      <rPr>
        <sz val="10"/>
        <color indexed="9"/>
        <rFont val="ＭＳ 明朝"/>
        <family val="1"/>
      </rPr>
      <t>年</t>
    </r>
  </si>
  <si>
    <t>注：国立校を含む。  資料：県統計課「学校基本調査結果報告書」</t>
  </si>
  <si>
    <t>３２．市町村別の小学校数、学級数、学年別児童数及び教員数（昭和50,51年）</t>
  </si>
  <si>
    <t>学校数</t>
  </si>
  <si>
    <t>学級数</t>
  </si>
  <si>
    <t>教員数</t>
  </si>
  <si>
    <t>本校</t>
  </si>
  <si>
    <t>分校</t>
  </si>
  <si>
    <t>(本務者)</t>
  </si>
  <si>
    <t>各年5月1日現在</t>
  </si>
  <si>
    <t>生徒数　　　　　</t>
  </si>
  <si>
    <t>総　　　数</t>
  </si>
  <si>
    <r>
      <t>昭和</t>
    </r>
    <r>
      <rPr>
        <b/>
        <sz val="9"/>
        <rFont val="ＭＳ 明朝"/>
        <family val="1"/>
      </rPr>
      <t>51</t>
    </r>
    <r>
      <rPr>
        <sz val="9"/>
        <color indexed="9"/>
        <rFont val="ＭＳ 明朝"/>
        <family val="1"/>
      </rPr>
      <t>年</t>
    </r>
  </si>
  <si>
    <t>注：国立校を含む。　　資料：県統計課「学校基本調査結果報告書」</t>
  </si>
  <si>
    <t>３３．市町村別の中学校数、学級数、学年別生徒数及び教員数（昭和50,51年）</t>
  </si>
  <si>
    <t>観光地別</t>
  </si>
  <si>
    <t>総　　　　　  数</t>
  </si>
  <si>
    <t>山岳</t>
  </si>
  <si>
    <t>温泉</t>
  </si>
  <si>
    <t>スキー場</t>
  </si>
  <si>
    <t>海水浴場</t>
  </si>
  <si>
    <t>名所旧跡</t>
  </si>
  <si>
    <t>（1）観光地別の県内外別観光者総数（昭和49～51年度）</t>
  </si>
  <si>
    <t>県　　内　　者</t>
  </si>
  <si>
    <t>県　　外　　者</t>
  </si>
  <si>
    <t>昭和49年度</t>
  </si>
  <si>
    <t>道路沿線</t>
  </si>
  <si>
    <t>　　資料：県観光物産課</t>
  </si>
  <si>
    <t>３４．観光者数</t>
  </si>
  <si>
    <t>建物</t>
  </si>
  <si>
    <t>航空機</t>
  </si>
  <si>
    <t>船舶</t>
  </si>
  <si>
    <t>全損</t>
  </si>
  <si>
    <t>半損</t>
  </si>
  <si>
    <t>建　　　物　　　火　　　災</t>
  </si>
  <si>
    <t>１月</t>
  </si>
  <si>
    <t>２　</t>
  </si>
  <si>
    <t>３　</t>
  </si>
  <si>
    <t>４　</t>
  </si>
  <si>
    <t>５　</t>
  </si>
  <si>
    <t>６　</t>
  </si>
  <si>
    <t>７　</t>
  </si>
  <si>
    <t>８　</t>
  </si>
  <si>
    <t>９　</t>
  </si>
  <si>
    <t>10　</t>
  </si>
  <si>
    <t>11　</t>
  </si>
  <si>
    <t>12　</t>
  </si>
  <si>
    <t xml:space="preserve">  </t>
  </si>
  <si>
    <t>（２）月別火災発生件数及び損害見積額（昭和48～51年）</t>
  </si>
  <si>
    <t>単位：</t>
  </si>
  <si>
    <t>面積＝㎡</t>
  </si>
  <si>
    <t>見積額＝千円</t>
  </si>
  <si>
    <t>年別　　　月別</t>
  </si>
  <si>
    <t>出             　火　            件            　数</t>
  </si>
  <si>
    <t>焼　損　棟　数</t>
  </si>
  <si>
    <t>焼 損 面 積</t>
  </si>
  <si>
    <t>焼損　　船舶　　</t>
  </si>
  <si>
    <t>焼損　　車両</t>
  </si>
  <si>
    <t>死　傷　者</t>
  </si>
  <si>
    <t>罹　　災　　世　　帯　　数</t>
  </si>
  <si>
    <t>罹災　人員</t>
  </si>
  <si>
    <t>損　　　　　害　　　　　見　　　　　積　　　　　額</t>
  </si>
  <si>
    <t>山林　　原野</t>
  </si>
  <si>
    <t>車両</t>
  </si>
  <si>
    <t>全焼</t>
  </si>
  <si>
    <t>半焼</t>
  </si>
  <si>
    <t>部分焼</t>
  </si>
  <si>
    <t>死者</t>
  </si>
  <si>
    <t>負傷者</t>
  </si>
  <si>
    <t>小損</t>
  </si>
  <si>
    <t>航空機　　　火災</t>
  </si>
  <si>
    <t>山林　　原野　　　　火災</t>
  </si>
  <si>
    <t>船　舶　　火災</t>
  </si>
  <si>
    <t>車両　　　火災</t>
  </si>
  <si>
    <t>建　物</t>
  </si>
  <si>
    <t>内容物及　　　びその他</t>
  </si>
  <si>
    <t>昭和48年</t>
  </si>
  <si>
    <t>注：昭和51年の（　）内数字は、10月29日から30日にかけての酒田市大火であり、再掲したものである。</t>
  </si>
  <si>
    <t>３５．   火 災</t>
  </si>
  <si>
    <t>発　　生　　件　　数</t>
  </si>
  <si>
    <t>死　　　　　　　　者</t>
  </si>
  <si>
    <t>最北地域</t>
  </si>
  <si>
    <t>山形</t>
  </si>
  <si>
    <t>米沢</t>
  </si>
  <si>
    <t>鶴岡</t>
  </si>
  <si>
    <t>酒田</t>
  </si>
  <si>
    <t>新庄</t>
  </si>
  <si>
    <t>寒河江</t>
  </si>
  <si>
    <t>上山</t>
  </si>
  <si>
    <t>長井</t>
  </si>
  <si>
    <t>天童</t>
  </si>
  <si>
    <t>尾花沢</t>
  </si>
  <si>
    <t>南陽</t>
  </si>
  <si>
    <t>小国</t>
  </si>
  <si>
    <t>余目</t>
  </si>
  <si>
    <t>温海</t>
  </si>
  <si>
    <t>（2）警察署別発生状況</t>
  </si>
  <si>
    <t>警察署別</t>
  </si>
  <si>
    <t>傷　　　　 　　　者</t>
  </si>
  <si>
    <t>増減(△）</t>
  </si>
  <si>
    <t>注：最北地域は、新庄、村山、尾花沢署の所管区域である。</t>
  </si>
  <si>
    <t>３６．道路交通事故発生件数及び死傷者数(昭和51、50年）</t>
  </si>
  <si>
    <t>（統計年鑑より抜粋）</t>
  </si>
  <si>
    <t>規  格  改  良  済</t>
  </si>
  <si>
    <t>未  改  良</t>
  </si>
  <si>
    <t>個数</t>
  </si>
  <si>
    <t>延長</t>
  </si>
  <si>
    <t>国鉄</t>
  </si>
  <si>
    <t>計
C</t>
  </si>
  <si>
    <t>セメント系</t>
  </si>
  <si>
    <t>アスファルト系</t>
  </si>
  <si>
    <t>個数</t>
  </si>
  <si>
    <t>延長</t>
  </si>
  <si>
    <t>木 橋 数 と 永 久 橋</t>
  </si>
  <si>
    <t>個数</t>
  </si>
  <si>
    <t>延長</t>
  </si>
  <si>
    <t>車道
19.5m以上</t>
  </si>
  <si>
    <t>13.0m以上</t>
  </si>
  <si>
    <t>5.5m以上</t>
  </si>
  <si>
    <t>5.5m未満</t>
  </si>
  <si>
    <t>3.5m以上</t>
  </si>
  <si>
    <t>3.5m未満</t>
  </si>
  <si>
    <t>高級</t>
  </si>
  <si>
    <t>簡易</t>
  </si>
  <si>
    <t>木橋数</t>
  </si>
  <si>
    <t>　延長</t>
  </si>
  <si>
    <t>永久橋数</t>
  </si>
  <si>
    <t>うち自動車
交通不能</t>
  </si>
  <si>
    <t>一般国道</t>
  </si>
  <si>
    <t>指定区間</t>
  </si>
  <si>
    <t>指定区間外</t>
  </si>
  <si>
    <t>県道</t>
  </si>
  <si>
    <t>主要地方道</t>
  </si>
  <si>
    <t>一般県道</t>
  </si>
  <si>
    <t>市町村道</t>
  </si>
  <si>
    <t>一級・二級の計</t>
  </si>
  <si>
    <t>一級</t>
  </si>
  <si>
    <t>二級</t>
  </si>
  <si>
    <t>注： 1)「鉄道との交差箇所数」の( )内の数字は、立体交差で再掲である。</t>
  </si>
  <si>
    <t xml:space="preserve">   　2)「立体横断施設」の( )内の数字は、地価横断施設で再掲である。</t>
  </si>
  <si>
    <t xml:space="preserve">   　3)旧道含まない。</t>
  </si>
  <si>
    <t xml:space="preserve">   　4)今後若干の移動がある。</t>
  </si>
  <si>
    <t>資料:県道路維持課</t>
  </si>
  <si>
    <t>１４．道路現況</t>
  </si>
  <si>
    <t>単位：1000kWｈ</t>
  </si>
  <si>
    <t>項目</t>
  </si>
  <si>
    <t>昭和49年度</t>
  </si>
  <si>
    <t>電灯需要計</t>
  </si>
  <si>
    <t>電力需要計</t>
  </si>
  <si>
    <t>業務用電力</t>
  </si>
  <si>
    <t>定額電灯</t>
  </si>
  <si>
    <t>小口電力計</t>
  </si>
  <si>
    <t>50kW未満</t>
  </si>
  <si>
    <t>従量電灯甲･乙</t>
  </si>
  <si>
    <t>50kW以上</t>
  </si>
  <si>
    <t>大口電力計</t>
  </si>
  <si>
    <t>大口電灯</t>
  </si>
  <si>
    <t>一般</t>
  </si>
  <si>
    <t>特約</t>
  </si>
  <si>
    <t>臨時電灯</t>
  </si>
  <si>
    <t>臨時電力</t>
  </si>
  <si>
    <t>深夜電力</t>
  </si>
  <si>
    <t>公衆街路灯</t>
  </si>
  <si>
    <t>農事用電力</t>
  </si>
  <si>
    <t>建設工事用電力</t>
  </si>
  <si>
    <t>事業用電力</t>
  </si>
  <si>
    <t>融雪用電力</t>
  </si>
  <si>
    <t>資料：東北電力株式会社山形支店「事業統計要覧」</t>
  </si>
  <si>
    <t>１５．電灯及び電力需要実績(昭和49～51年度)</t>
  </si>
  <si>
    <t>（1）計画給水人口及び普及率</t>
  </si>
  <si>
    <t>各年3月31日現在  単位：率＝％</t>
  </si>
  <si>
    <t xml:space="preserve">保 健 所 別 
市 町 村 別 </t>
  </si>
  <si>
    <t>行政区域内      居住人口</t>
  </si>
  <si>
    <t>給水区域内      現在人口</t>
  </si>
  <si>
    <t xml:space="preserve">B/A     </t>
  </si>
  <si>
    <t>計画給水人口</t>
  </si>
  <si>
    <t xml:space="preserve">C/A     </t>
  </si>
  <si>
    <t>現在給水人口</t>
  </si>
  <si>
    <t>普及率</t>
  </si>
  <si>
    <t>（A）</t>
  </si>
  <si>
    <t>（B）</t>
  </si>
  <si>
    <t>（C）</t>
  </si>
  <si>
    <t>（D）</t>
  </si>
  <si>
    <t>D/A</t>
  </si>
  <si>
    <t>昭 和50年 度</t>
  </si>
  <si>
    <t>山形保健所</t>
  </si>
  <si>
    <t>寒河江保健所</t>
  </si>
  <si>
    <t>寒河江市</t>
  </si>
  <si>
    <t>河北町</t>
  </si>
  <si>
    <t>西川町</t>
  </si>
  <si>
    <t>朝日町</t>
  </si>
  <si>
    <t>大江町</t>
  </si>
  <si>
    <t>村山保健所</t>
  </si>
  <si>
    <t>大石田町</t>
  </si>
  <si>
    <t>新庄保健所</t>
  </si>
  <si>
    <t>米沢保健所</t>
  </si>
  <si>
    <t>南陽保健所</t>
  </si>
  <si>
    <t>長井保健所</t>
  </si>
  <si>
    <t>鶴岡保健所</t>
  </si>
  <si>
    <t>酒田保健所</t>
  </si>
  <si>
    <t>資料：県環境衛生課「水道現況」</t>
  </si>
  <si>
    <t>１６．保健所、市町村別の上水道普及状況（昭和50、51年度）</t>
  </si>
  <si>
    <t>乗     用</t>
  </si>
  <si>
    <t>総　　数</t>
  </si>
  <si>
    <t>普通車</t>
  </si>
  <si>
    <t>小型車</t>
  </si>
  <si>
    <t>被けん引車</t>
  </si>
  <si>
    <t>小 型 車</t>
  </si>
  <si>
    <t>総     数</t>
  </si>
  <si>
    <t>大型特殊車</t>
  </si>
  <si>
    <t>小型二輪車</t>
  </si>
  <si>
    <t>(1)年別保有自動車数</t>
  </si>
  <si>
    <t>各年3月31日現在</t>
  </si>
  <si>
    <t>　　　　　　　　貨　　　　　　　物　　　　　　　用</t>
  </si>
  <si>
    <t>乗合用</t>
  </si>
  <si>
    <t>特 種 (殊） 用 途 車</t>
  </si>
  <si>
    <t>二　　　輪　　　車</t>
  </si>
  <si>
    <t>年別</t>
  </si>
  <si>
    <t>年      別</t>
  </si>
  <si>
    <t>*軽自動車</t>
  </si>
  <si>
    <t>普通車及</t>
  </si>
  <si>
    <t>*軽四輪車</t>
  </si>
  <si>
    <t>特殊車</t>
  </si>
  <si>
    <t>*軽特殊車</t>
  </si>
  <si>
    <t>*軽二輪車</t>
  </si>
  <si>
    <t>四　輪</t>
  </si>
  <si>
    <t>三　輪</t>
  </si>
  <si>
    <t>び小型車</t>
  </si>
  <si>
    <t>昭和43年</t>
  </si>
  <si>
    <r>
      <t>昭和</t>
    </r>
    <r>
      <rPr>
        <sz val="10"/>
        <rFont val="ＭＳ 明朝"/>
        <family val="1"/>
      </rPr>
      <t>44</t>
    </r>
    <r>
      <rPr>
        <sz val="10"/>
        <color indexed="9"/>
        <rFont val="ＭＳ 明朝"/>
        <family val="1"/>
      </rPr>
      <t>年</t>
    </r>
  </si>
  <si>
    <r>
      <t>昭和</t>
    </r>
    <r>
      <rPr>
        <sz val="10"/>
        <rFont val="ＭＳ 明朝"/>
        <family val="1"/>
      </rPr>
      <t>45</t>
    </r>
    <r>
      <rPr>
        <sz val="10"/>
        <color indexed="9"/>
        <rFont val="ＭＳ 明朝"/>
        <family val="1"/>
      </rPr>
      <t>年</t>
    </r>
  </si>
  <si>
    <r>
      <t>昭和</t>
    </r>
    <r>
      <rPr>
        <sz val="10"/>
        <rFont val="ＭＳ 明朝"/>
        <family val="1"/>
      </rPr>
      <t>46</t>
    </r>
    <r>
      <rPr>
        <sz val="10"/>
        <color indexed="9"/>
        <rFont val="ＭＳ 明朝"/>
        <family val="1"/>
      </rPr>
      <t>年</t>
    </r>
  </si>
  <si>
    <r>
      <t>昭和</t>
    </r>
    <r>
      <rPr>
        <sz val="10"/>
        <rFont val="ＭＳ 明朝"/>
        <family val="1"/>
      </rPr>
      <t>47</t>
    </r>
    <r>
      <rPr>
        <sz val="10"/>
        <color indexed="9"/>
        <rFont val="ＭＳ 明朝"/>
        <family val="1"/>
      </rPr>
      <t>年</t>
    </r>
  </si>
  <si>
    <r>
      <t>昭和</t>
    </r>
    <r>
      <rPr>
        <sz val="10"/>
        <rFont val="ＭＳ 明朝"/>
        <family val="1"/>
      </rPr>
      <t>48</t>
    </r>
    <r>
      <rPr>
        <sz val="10"/>
        <color indexed="9"/>
        <rFont val="ＭＳ 明朝"/>
        <family val="1"/>
      </rPr>
      <t>年</t>
    </r>
  </si>
  <si>
    <r>
      <t>昭和</t>
    </r>
    <r>
      <rPr>
        <sz val="10"/>
        <rFont val="ＭＳ 明朝"/>
        <family val="1"/>
      </rPr>
      <t>49</t>
    </r>
    <r>
      <rPr>
        <sz val="10"/>
        <color indexed="9"/>
        <rFont val="ＭＳ 明朝"/>
        <family val="1"/>
      </rPr>
      <t>年</t>
    </r>
  </si>
  <si>
    <r>
      <t>昭和</t>
    </r>
    <r>
      <rPr>
        <sz val="10"/>
        <rFont val="ＭＳ 明朝"/>
        <family val="1"/>
      </rPr>
      <t>50</t>
    </r>
    <r>
      <rPr>
        <sz val="10"/>
        <color indexed="9"/>
        <rFont val="ＭＳ 明朝"/>
        <family val="1"/>
      </rPr>
      <t>年</t>
    </r>
  </si>
  <si>
    <r>
      <t>昭和</t>
    </r>
    <r>
      <rPr>
        <sz val="10"/>
        <rFont val="ＭＳ 明朝"/>
        <family val="1"/>
      </rPr>
      <t>51</t>
    </r>
    <r>
      <rPr>
        <sz val="10"/>
        <color indexed="9"/>
        <rFont val="ＭＳ 明朝"/>
        <family val="1"/>
      </rPr>
      <t>年</t>
    </r>
  </si>
  <si>
    <r>
      <t>昭和</t>
    </r>
    <r>
      <rPr>
        <b/>
        <sz val="9"/>
        <rFont val="ＭＳ 明朝"/>
        <family val="1"/>
      </rPr>
      <t>52</t>
    </r>
    <r>
      <rPr>
        <sz val="10"/>
        <color indexed="9"/>
        <rFont val="ＭＳ 明朝"/>
        <family val="1"/>
      </rPr>
      <t>年</t>
    </r>
  </si>
  <si>
    <t>自家用</t>
  </si>
  <si>
    <t>営業用</t>
  </si>
  <si>
    <t>注：1）小型二輪車及び軽自動車は、検査証又は届出済証を交付しているものである。</t>
  </si>
  <si>
    <t>　　2）*印のいわゆる軽自動車には、農耕用を含まない。</t>
  </si>
  <si>
    <t>資料：県陸運事務所「山形県陸運要覧」、山形県自動車販売店協会統計調査部</t>
  </si>
  <si>
    <t>１７．車種別保有自動車数</t>
  </si>
  <si>
    <t>総　　　　　　　数</t>
  </si>
  <si>
    <t>小　　　売　　　業</t>
  </si>
  <si>
    <t>商店数</t>
  </si>
  <si>
    <t>年間商品</t>
  </si>
  <si>
    <t>販売額</t>
  </si>
  <si>
    <t xml:space="preserve"> </t>
  </si>
  <si>
    <t>各年5月1日現在　単位：販売額＝万円</t>
  </si>
  <si>
    <t>市町村別</t>
  </si>
  <si>
    <t>卸売業</t>
  </si>
  <si>
    <t>昭和49年</t>
  </si>
  <si>
    <t>　 　  51</t>
  </si>
  <si>
    <t>*</t>
  </si>
  <si>
    <t>注：1）卸・小売業には飲食店は含まない。2）*印のついた数字は秘とく数字（ｘ）を合算したものである。</t>
  </si>
  <si>
    <t>資料：県統計課 「商業統計調査結果報告書」</t>
  </si>
  <si>
    <t>１８．市町村別の卸・小売業別商店数、従業者数及び年間商品販売額 (昭和49、51年）</t>
  </si>
  <si>
    <t>総              数</t>
  </si>
  <si>
    <t>繊　維　・　同　製　品</t>
  </si>
  <si>
    <t>単位：実績額＝千円、構成比・率＝％</t>
  </si>
  <si>
    <t>品       目       別</t>
  </si>
  <si>
    <t>昭和51年</t>
  </si>
  <si>
    <t>比較増減(△)</t>
  </si>
  <si>
    <t>出　　荷　　　　実績額</t>
  </si>
  <si>
    <t>構成比</t>
  </si>
  <si>
    <t>増減率</t>
  </si>
  <si>
    <t>絹・人　　絹・合成繊維品</t>
  </si>
  <si>
    <t>ニット製品</t>
  </si>
  <si>
    <t>機械金属製品</t>
  </si>
  <si>
    <t>ミシン頭部・同部品</t>
  </si>
  <si>
    <t>メリヤス編機・同部品</t>
  </si>
  <si>
    <t>テープレコーダー</t>
  </si>
  <si>
    <t>ステレオ</t>
  </si>
  <si>
    <t>電子工業部品</t>
  </si>
  <si>
    <t>変成器・変圧器</t>
  </si>
  <si>
    <t>工作機械</t>
  </si>
  <si>
    <t>通信機</t>
  </si>
  <si>
    <t>幻燈機</t>
  </si>
  <si>
    <t>農機具</t>
  </si>
  <si>
    <t>分電盤・配電盤</t>
  </si>
  <si>
    <t>工具</t>
  </si>
  <si>
    <t>複写機</t>
  </si>
  <si>
    <t>計数器・度数計</t>
  </si>
  <si>
    <t>電話機</t>
  </si>
  <si>
    <t>時計</t>
  </si>
  <si>
    <t>テレビジョン</t>
  </si>
  <si>
    <t>いかつり機</t>
  </si>
  <si>
    <t>ラジオカセット</t>
  </si>
  <si>
    <t>その他の機械</t>
  </si>
  <si>
    <t>合金鉄</t>
  </si>
  <si>
    <t>化学製品</t>
  </si>
  <si>
    <t>二酸化マンガン</t>
  </si>
  <si>
    <t>ベントナイト</t>
  </si>
  <si>
    <t>カセイソーダ</t>
  </si>
  <si>
    <t>白土</t>
  </si>
  <si>
    <t>カーボン</t>
  </si>
  <si>
    <t>石英ガラス</t>
  </si>
  <si>
    <t>プラスチック製品</t>
  </si>
  <si>
    <t>塩化ビニール安定剤</t>
  </si>
  <si>
    <t>薬品</t>
  </si>
  <si>
    <t>無水クロム酸</t>
  </si>
  <si>
    <t>その他の化学製品</t>
  </si>
  <si>
    <t>木製品</t>
  </si>
  <si>
    <t>木製家具</t>
  </si>
  <si>
    <t>スピーカーシステム</t>
  </si>
  <si>
    <t>その他の木製品</t>
  </si>
  <si>
    <t>食料品</t>
  </si>
  <si>
    <t>果実かん詰</t>
  </si>
  <si>
    <t>清酒</t>
  </si>
  <si>
    <t>菓子</t>
  </si>
  <si>
    <t>マッシュルームかん詰</t>
  </si>
  <si>
    <t>ネクター</t>
  </si>
  <si>
    <t>その他の食料品</t>
  </si>
  <si>
    <t>農水産物</t>
  </si>
  <si>
    <t>米</t>
  </si>
  <si>
    <t>虹鱒</t>
  </si>
  <si>
    <t>雑貨</t>
  </si>
  <si>
    <t>テニスラケット</t>
  </si>
  <si>
    <t>桐紙</t>
  </si>
  <si>
    <t>はきもの</t>
  </si>
  <si>
    <t>玩具</t>
  </si>
  <si>
    <t>ゴム引布製品</t>
  </si>
  <si>
    <t>タイル</t>
  </si>
  <si>
    <t>特殊電球</t>
  </si>
  <si>
    <t>光学レンズ</t>
  </si>
  <si>
    <t>その他の雑貨</t>
  </si>
  <si>
    <t>資料：県商工課「山形県輸出出荷実績表」</t>
  </si>
  <si>
    <t>１９． 品目別輸出出荷実績 （昭和51、50年）</t>
  </si>
  <si>
    <t>中    小    企    業    金    融    機    関</t>
  </si>
  <si>
    <t>郵便局</t>
  </si>
  <si>
    <t>市 郡 別</t>
  </si>
  <si>
    <t>都市</t>
  </si>
  <si>
    <t>金融</t>
  </si>
  <si>
    <t>銀行</t>
  </si>
  <si>
    <t>公庫</t>
  </si>
  <si>
    <t>本店</t>
  </si>
  <si>
    <t>東村山郡</t>
  </si>
  <si>
    <t>西村山郡</t>
  </si>
  <si>
    <t>北村山郡</t>
  </si>
  <si>
    <t>最上郡</t>
  </si>
  <si>
    <t>東置賜郡</t>
  </si>
  <si>
    <t>西置賜郡</t>
  </si>
  <si>
    <t>東田川郡</t>
  </si>
  <si>
    <t>西田川郡</t>
  </si>
  <si>
    <t>飽海郡</t>
  </si>
  <si>
    <t>昭和52年3月31日現在</t>
  </si>
  <si>
    <t>普　通　銀　行</t>
  </si>
  <si>
    <t>農林水産金融機関</t>
  </si>
  <si>
    <t>中小</t>
  </si>
  <si>
    <t>国民</t>
  </si>
  <si>
    <t>生命
保険
会社</t>
  </si>
  <si>
    <t>地方銀行</t>
  </si>
  <si>
    <t>相互銀行</t>
  </si>
  <si>
    <t>信用金庫</t>
  </si>
  <si>
    <t>信用組合</t>
  </si>
  <si>
    <t>商工中
金支店</t>
  </si>
  <si>
    <t>労働金庫</t>
  </si>
  <si>
    <t>農林
中金</t>
  </si>
  <si>
    <t>県信連</t>
  </si>
  <si>
    <t>農業</t>
  </si>
  <si>
    <t>漁業</t>
  </si>
  <si>
    <t>企業</t>
  </si>
  <si>
    <t>協同</t>
  </si>
  <si>
    <t>金融</t>
  </si>
  <si>
    <t>支店</t>
  </si>
  <si>
    <t>本店</t>
  </si>
  <si>
    <t>組合</t>
  </si>
  <si>
    <t>公庫</t>
  </si>
  <si>
    <t>支店</t>
  </si>
  <si>
    <t>支社等</t>
  </si>
  <si>
    <t>注：支店には県外からの進出店舗（都市銀行2、地方銀行4、相互銀行3）を含み、(  )内数字は出張所及び代理店の再掲</t>
  </si>
  <si>
    <t>　　である。</t>
  </si>
  <si>
    <t>資料：東北財務局山形財務部、山形郵便局、県農政課、県水産課</t>
  </si>
  <si>
    <t>２０．市、郡別の金融機関別店舗数</t>
  </si>
  <si>
    <t>各年度3月31日現在　単位：百万円</t>
  </si>
  <si>
    <t>業種別</t>
  </si>
  <si>
    <t>昭和
　　48年度</t>
  </si>
  <si>
    <t>業種別</t>
  </si>
  <si>
    <t>総数</t>
  </si>
  <si>
    <t>漁業・水産養殖業</t>
  </si>
  <si>
    <t>製造業</t>
  </si>
  <si>
    <t>鉱業</t>
  </si>
  <si>
    <t>繊維品</t>
  </si>
  <si>
    <t>建設業</t>
  </si>
  <si>
    <t>木材・木製品</t>
  </si>
  <si>
    <t>パルプ・紙・紙加工品</t>
  </si>
  <si>
    <t>卸売業・小売業</t>
  </si>
  <si>
    <t>出版・印刷・同関連産業</t>
  </si>
  <si>
    <t>卸売</t>
  </si>
  <si>
    <t>化学工業</t>
  </si>
  <si>
    <t>小売</t>
  </si>
  <si>
    <t>石油精製</t>
  </si>
  <si>
    <t>窯業・土石製品</t>
  </si>
  <si>
    <t>金融・保険業</t>
  </si>
  <si>
    <t>鉄鋼</t>
  </si>
  <si>
    <t>非鉄金属製品</t>
  </si>
  <si>
    <t>不動産業</t>
  </si>
  <si>
    <t>金属製品</t>
  </si>
  <si>
    <t>一般機械器具</t>
  </si>
  <si>
    <t>運輸・通信業</t>
  </si>
  <si>
    <t>電気機械器具</t>
  </si>
  <si>
    <t>輸送用機械器具</t>
  </si>
  <si>
    <t>電気・ガス・水道・</t>
  </si>
  <si>
    <t>精密機械器具</t>
  </si>
  <si>
    <t>熱供給業</t>
  </si>
  <si>
    <t>その他の製造業</t>
  </si>
  <si>
    <t>サービス業</t>
  </si>
  <si>
    <t>農業</t>
  </si>
  <si>
    <t>地方公共団体</t>
  </si>
  <si>
    <t>林業</t>
  </si>
  <si>
    <t>個人</t>
  </si>
  <si>
    <t>住宅･消費･</t>
  </si>
  <si>
    <t>納税資金等</t>
  </si>
  <si>
    <t>資料:日本銀行山形事務所</t>
  </si>
  <si>
    <t>２１．業種別銀行融資状況（昭和48～51年度）</t>
  </si>
  <si>
    <t>…</t>
  </si>
  <si>
    <t>各年度3月31日現在  　単位：百万円</t>
  </si>
  <si>
    <t>業　   種　   別</t>
  </si>
  <si>
    <t>昭　和
48年度</t>
  </si>
  <si>
    <t>業　   種　   別</t>
  </si>
  <si>
    <t>卸売・小売業</t>
  </si>
  <si>
    <t>小売業</t>
  </si>
  <si>
    <t>(飲食店)</t>
  </si>
  <si>
    <t>鉄鋼業</t>
  </si>
  <si>
    <t>運輸通信業</t>
  </si>
  <si>
    <t>電気・ガス・水道熱</t>
  </si>
  <si>
    <t>供給業</t>
  </si>
  <si>
    <t>旅館</t>
  </si>
  <si>
    <t>映画・娯楽</t>
  </si>
  <si>
    <t>医療・教育</t>
  </si>
  <si>
    <t>個人</t>
  </si>
  <si>
    <t>注:1)製造業及びサービス業の数字は、内訳を全部掲げていないから、その計とは一致しない。　　　2) (  )書きは再掲</t>
  </si>
  <si>
    <t>　である。　　資料:日本銀行山形事務所</t>
  </si>
  <si>
    <t>２２．業種別相互銀行融資状況（昭和48～51年度）</t>
  </si>
  <si>
    <t>（１）一般会計</t>
  </si>
  <si>
    <t>単位 ： 決算額＝円、構成比＝％</t>
  </si>
  <si>
    <t>決   算   額</t>
  </si>
  <si>
    <t>構 成 比</t>
  </si>
  <si>
    <t>歳　　入　　総　　額</t>
  </si>
  <si>
    <t>県税</t>
  </si>
  <si>
    <t>地方交付税</t>
  </si>
  <si>
    <t>交通安全対策特別交付金</t>
  </si>
  <si>
    <t>分担金及び負担金</t>
  </si>
  <si>
    <t>使用料及び手数料</t>
  </si>
  <si>
    <t>国庫支出金</t>
  </si>
  <si>
    <t>財産収入</t>
  </si>
  <si>
    <t>寄付金</t>
  </si>
  <si>
    <t>繰入金</t>
  </si>
  <si>
    <t>繰越金</t>
  </si>
  <si>
    <t>諸収入</t>
  </si>
  <si>
    <t>県債</t>
  </si>
  <si>
    <t>歳　　出　　総　　額</t>
  </si>
  <si>
    <t>議会費</t>
  </si>
  <si>
    <t>総務費</t>
  </si>
  <si>
    <t>民生費</t>
  </si>
  <si>
    <t>衛生費</t>
  </si>
  <si>
    <t>労働費</t>
  </si>
  <si>
    <t>農林水産業費</t>
  </si>
  <si>
    <t>商工費</t>
  </si>
  <si>
    <t>土木費</t>
  </si>
  <si>
    <t>警察費</t>
  </si>
  <si>
    <t>教育費</t>
  </si>
  <si>
    <t>災害復旧費</t>
  </si>
  <si>
    <t>公債費</t>
  </si>
  <si>
    <t>諸支出金</t>
  </si>
  <si>
    <t>予備費</t>
  </si>
  <si>
    <t>歳 入 歳 出 差 引 残 額</t>
  </si>
  <si>
    <t>区分</t>
  </si>
  <si>
    <t>昭和49年度</t>
  </si>
  <si>
    <t>地方譲与税</t>
  </si>
  <si>
    <t>繰上充用金</t>
  </si>
  <si>
    <t>資料：県経理課</t>
  </si>
  <si>
    <t>２３．山形県歳入歳出決算（昭和49～51年度）</t>
  </si>
  <si>
    <t>形式収支</t>
  </si>
  <si>
    <t>歳                                                                                                                                           入</t>
  </si>
  <si>
    <t>歳入総額</t>
  </si>
  <si>
    <t>歳出総額</t>
  </si>
  <si>
    <t>（ △減 ）</t>
  </si>
  <si>
    <t>翌年度へ</t>
  </si>
  <si>
    <t>自動車取得</t>
  </si>
  <si>
    <t>交通安全</t>
  </si>
  <si>
    <t>国有提供施設</t>
  </si>
  <si>
    <t>地方債</t>
  </si>
  <si>
    <t xml:space="preserve">衛生費 </t>
  </si>
  <si>
    <t>消防費</t>
  </si>
  <si>
    <t>（Ａ）</t>
  </si>
  <si>
    <t>（Ｂ）</t>
  </si>
  <si>
    <t>（Ａ）-（Ｂ）</t>
  </si>
  <si>
    <t>繰り越すべ</t>
  </si>
  <si>
    <t>（Ｃ）-（Ｄ）</t>
  </si>
  <si>
    <t>地方税</t>
  </si>
  <si>
    <t>地方譲与税</t>
  </si>
  <si>
    <t>利 用 税</t>
  </si>
  <si>
    <t>対策特別</t>
  </si>
  <si>
    <t>手数料</t>
  </si>
  <si>
    <t>等所在市町村</t>
  </si>
  <si>
    <t>＝(Ｃ)</t>
  </si>
  <si>
    <t>き財源(Ｄ)</t>
  </si>
  <si>
    <t>＝(Ｅ)</t>
  </si>
  <si>
    <t>交 付 金</t>
  </si>
  <si>
    <t>税交付金</t>
  </si>
  <si>
    <t>助成交付金</t>
  </si>
  <si>
    <t>単位：千円</t>
  </si>
  <si>
    <t>歳出</t>
  </si>
  <si>
    <t xml:space="preserve">実質収支 </t>
  </si>
  <si>
    <t>娯楽施設</t>
  </si>
  <si>
    <t>分担金</t>
  </si>
  <si>
    <t>前年度繰    上充用金</t>
  </si>
  <si>
    <t>地方交付税</t>
  </si>
  <si>
    <t>及び</t>
  </si>
  <si>
    <t>使用料</t>
  </si>
  <si>
    <t>県支出金</t>
  </si>
  <si>
    <t>財産収入</t>
  </si>
  <si>
    <t>寄付金</t>
  </si>
  <si>
    <t>繰入金</t>
  </si>
  <si>
    <t>繰越金</t>
  </si>
  <si>
    <t>負担金</t>
  </si>
  <si>
    <t>昭和50年度</t>
  </si>
  <si>
    <t>資料：県地方課</t>
  </si>
  <si>
    <t>２４．市町村別普通会計歳入歳出決算（昭和50、51年度）</t>
  </si>
  <si>
    <t>青森市</t>
  </si>
  <si>
    <t>盛岡市</t>
  </si>
  <si>
    <t>仙台市</t>
  </si>
  <si>
    <t>秋田市</t>
  </si>
  <si>
    <t>福島市</t>
  </si>
  <si>
    <t>世帯主の年齢</t>
  </si>
  <si>
    <t>世帯主収入</t>
  </si>
  <si>
    <t>主食</t>
  </si>
  <si>
    <t>副食品</t>
  </si>
  <si>
    <t>調味料</t>
  </si>
  <si>
    <t>外食</t>
  </si>
  <si>
    <t>光熱・水道</t>
  </si>
  <si>
    <t>その他</t>
  </si>
  <si>
    <t>単位：円</t>
  </si>
  <si>
    <t>項目別</t>
  </si>
  <si>
    <t>全　　 国　　　　　人口5万人　　　　　以上の都市</t>
  </si>
  <si>
    <t>世帯人員数</t>
  </si>
  <si>
    <t>有業人員数</t>
  </si>
  <si>
    <t>収入総額</t>
  </si>
  <si>
    <t>実収入総額</t>
  </si>
  <si>
    <t>勤め先からの収入</t>
  </si>
  <si>
    <t>定期</t>
  </si>
  <si>
    <t>臨時</t>
  </si>
  <si>
    <t>世　帯　員　収　入</t>
  </si>
  <si>
    <t>事業及び内職収入</t>
  </si>
  <si>
    <t>その他の実収入</t>
  </si>
  <si>
    <t>財産による収入</t>
  </si>
  <si>
    <t>社会保障給付</t>
  </si>
  <si>
    <t>受贈・仕送り金</t>
  </si>
  <si>
    <t>実収入以外の収入総額</t>
  </si>
  <si>
    <t>貯金引出</t>
  </si>
  <si>
    <t>借入金</t>
  </si>
  <si>
    <t>掛買</t>
  </si>
  <si>
    <t>前月からの繰入金</t>
  </si>
  <si>
    <t>実支出総額</t>
  </si>
  <si>
    <t>消費支出総額</t>
  </si>
  <si>
    <t>食料費</t>
  </si>
  <si>
    <t>米麦類</t>
  </si>
  <si>
    <t>その他</t>
  </si>
  <si>
    <t>魚介類</t>
  </si>
  <si>
    <t>肉乳卵類</t>
  </si>
  <si>
    <t>野菜・乾物類</t>
  </si>
  <si>
    <t>その他の加工食品</t>
  </si>
  <si>
    <t>し好品</t>
  </si>
  <si>
    <t>住居費</t>
  </si>
  <si>
    <t>家賃・地代</t>
  </si>
  <si>
    <t>家具・什器</t>
  </si>
  <si>
    <t>電気・ガス代</t>
  </si>
  <si>
    <t>その他の光熱費</t>
  </si>
  <si>
    <t>被服費</t>
  </si>
  <si>
    <t>衣料費</t>
  </si>
  <si>
    <t>身の回り品・その他</t>
  </si>
  <si>
    <t>雑費</t>
  </si>
  <si>
    <t>保健衛生費</t>
  </si>
  <si>
    <t>交通通信自動車関係</t>
  </si>
  <si>
    <t>学校教育費</t>
  </si>
  <si>
    <t>教養文化費</t>
  </si>
  <si>
    <t>交際費</t>
  </si>
  <si>
    <t>こづかい・その他</t>
  </si>
  <si>
    <t>非消費支出総額</t>
  </si>
  <si>
    <t>税金</t>
  </si>
  <si>
    <t>社会保障費</t>
  </si>
  <si>
    <t>その他</t>
  </si>
  <si>
    <t>実支出以外の支出総額</t>
  </si>
  <si>
    <t>貯金・保険</t>
  </si>
  <si>
    <t>借金返済</t>
  </si>
  <si>
    <t>掛買払</t>
  </si>
  <si>
    <t>翌月への繰越金</t>
  </si>
  <si>
    <t>現物総数</t>
  </si>
  <si>
    <t>２５．東北6県県庁所在都市別勤労者世帯1世帯当たり平均1か月間の収支（昭和51年）</t>
  </si>
  <si>
    <t>年　　別</t>
  </si>
  <si>
    <t>検挙件数</t>
  </si>
  <si>
    <t>検　　　挙　　　人　　　員</t>
  </si>
  <si>
    <t>凶悪犯</t>
  </si>
  <si>
    <t>粗暴犯</t>
  </si>
  <si>
    <t>窃盗犯</t>
  </si>
  <si>
    <t>知能犯</t>
  </si>
  <si>
    <t>風俗犯</t>
  </si>
  <si>
    <t>発生件数</t>
  </si>
  <si>
    <t>発生指数</t>
  </si>
  <si>
    <t>検挙率</t>
  </si>
  <si>
    <t>昭和 45</t>
  </si>
  <si>
    <t>B×100</t>
  </si>
  <si>
    <t>総　数</t>
  </si>
  <si>
    <t>＃　少　年　（14～19歳）</t>
  </si>
  <si>
    <t>(A)</t>
  </si>
  <si>
    <t>年＝100</t>
  </si>
  <si>
    <t>(B)</t>
  </si>
  <si>
    <t>　  A</t>
  </si>
  <si>
    <t xml:space="preserve"> 昭和45年</t>
  </si>
  <si>
    <t>資料：14.～18.＝県警察本部</t>
  </si>
  <si>
    <t>２６．刑法犯の発生件数、検挙件数及び人員(昭和45～51年）</t>
  </si>
  <si>
    <t>月　　　別</t>
  </si>
  <si>
    <t>殺人</t>
  </si>
  <si>
    <t>強盗</t>
  </si>
  <si>
    <t>放火</t>
  </si>
  <si>
    <t>強姦</t>
  </si>
  <si>
    <t>暴行</t>
  </si>
  <si>
    <t>傷害</t>
  </si>
  <si>
    <t>脅迫・恐喝</t>
  </si>
  <si>
    <t>窃盗</t>
  </si>
  <si>
    <t>賍物</t>
  </si>
  <si>
    <t>詐欺</t>
  </si>
  <si>
    <t>横領</t>
  </si>
  <si>
    <t>偽造</t>
  </si>
  <si>
    <r>
      <t>瀆</t>
    </r>
    <r>
      <rPr>
        <sz val="10"/>
        <rFont val="ＭＳ 明朝"/>
        <family val="1"/>
      </rPr>
      <t>職</t>
    </r>
  </si>
  <si>
    <t>背任</t>
  </si>
  <si>
    <t>賭博</t>
  </si>
  <si>
    <t>わいせつ</t>
  </si>
  <si>
    <t>業務上　　　　　　　過失</t>
  </si>
  <si>
    <t>その他の　　　　　　刑　法　犯</t>
  </si>
  <si>
    <t>警察署別</t>
  </si>
  <si>
    <t>発生</t>
  </si>
  <si>
    <t>検挙</t>
  </si>
  <si>
    <t>昭和50　年</t>
  </si>
  <si>
    <r>
      <t>昭和</t>
    </r>
    <r>
      <rPr>
        <b/>
        <sz val="9"/>
        <rFont val="ＭＳ 明朝"/>
        <family val="1"/>
      </rPr>
      <t>51　</t>
    </r>
    <r>
      <rPr>
        <b/>
        <sz val="9"/>
        <color indexed="9"/>
        <rFont val="ＭＳ 明朝"/>
        <family val="1"/>
      </rPr>
      <t>年</t>
    </r>
  </si>
  <si>
    <t xml:space="preserve">  １月</t>
  </si>
  <si>
    <t>山形</t>
  </si>
  <si>
    <t>寒河江</t>
  </si>
  <si>
    <t>上山</t>
  </si>
  <si>
    <t>村山</t>
  </si>
  <si>
    <t>天童</t>
  </si>
  <si>
    <t>尾花沢</t>
  </si>
  <si>
    <t>新庄</t>
  </si>
  <si>
    <t>米沢</t>
  </si>
  <si>
    <t>長井</t>
  </si>
  <si>
    <t>南陽</t>
  </si>
  <si>
    <t>小国</t>
  </si>
  <si>
    <t>鶴岡</t>
  </si>
  <si>
    <t>酒田</t>
  </si>
  <si>
    <t>余目</t>
  </si>
  <si>
    <t>温海</t>
  </si>
  <si>
    <t>２７.罪種別刑法犯の月別警察署別発生及び検挙件数（昭和50,51年）</t>
  </si>
  <si>
    <t>医　　　　　師</t>
  </si>
  <si>
    <t>歯　　　科　　　医　　　師</t>
  </si>
  <si>
    <t>薬　　　剤　　　師</t>
  </si>
  <si>
    <t>実　　　数</t>
  </si>
  <si>
    <t>実　　　　　数</t>
  </si>
  <si>
    <t>（1）保健所別実数及び率</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</si>
</sst>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_ "/>
    <numFmt numFmtId="179" formatCode="#,##0.00_ "/>
    <numFmt numFmtId="180" formatCode="#,##0;&quot;△ &quot;#,##0"/>
    <numFmt numFmtId="181" formatCode="#,##0_);\(#,##0\)"/>
    <numFmt numFmtId="182" formatCode="0;&quot;△ &quot;0"/>
    <numFmt numFmtId="183" formatCode="#,##0.0;[Red]\-#,##0.0"/>
    <numFmt numFmtId="184" formatCode="#,##0.0;&quot;△ &quot;#,##0.0"/>
    <numFmt numFmtId="185" formatCode="0_);[Red]\(0\)"/>
    <numFmt numFmtId="186" formatCode="\-"/>
    <numFmt numFmtId="187" formatCode="#,##0.0"/>
    <numFmt numFmtId="188" formatCode="_ * #,##0.0_ ;_ * \-#,##0.0_ ;_ * &quot;-&quot;?_ ;_ @_ "/>
    <numFmt numFmtId="189" formatCode="#,##0.0_);[Red]\(#,##0.0\)"/>
    <numFmt numFmtId="190" formatCode="0.0"/>
    <numFmt numFmtId="191" formatCode="_ * #,##0.0_ ;_ * \-#,##0.0_ ;_ * &quot;-&quot;_ ;_ @_ "/>
    <numFmt numFmtId="192" formatCode="#,##0.00_);[Red]\(#,##0.00\)"/>
    <numFmt numFmtId="193" formatCode="_ * #,##0_ ;_ * \-#,##0_ ;_ * &quot;…&quot;_ ;_ @_ "/>
    <numFmt numFmtId="194" formatCode="0_);\(0\)"/>
    <numFmt numFmtId="195" formatCode="0.0_ "/>
    <numFmt numFmtId="196" formatCode="\$#,##0_);\(#,##0\)"/>
    <numFmt numFmtId="197" formatCode="_ * #,##0_ ;_ * \-#,##0_ ;_ * &quot;x&quot;_ ;_ @_ "/>
    <numFmt numFmtId="198" formatCode="\(#\)"/>
    <numFmt numFmtId="199" formatCode="\(#,##0\)"/>
    <numFmt numFmtId="200" formatCode="\(0\)"/>
    <numFmt numFmtId="201" formatCode="0.00000"/>
    <numFmt numFmtId="202" formatCode="0.0000"/>
    <numFmt numFmtId="203" formatCode="0.000"/>
    <numFmt numFmtId="204" formatCode="#,##0.00_ ;[Red]\-#,##0.00\ "/>
    <numFmt numFmtId="205" formatCode="0.00_);[Red]\(0.00\)"/>
    <numFmt numFmtId="206" formatCode="#,##0.000;[Red]\-#,##0.000"/>
    <numFmt numFmtId="207" formatCode="0.0_);[Red]\(0.0\)"/>
    <numFmt numFmtId="208" formatCode="#,##0.0_ ;[Red]\-#,##0.0\ "/>
    <numFmt numFmtId="209" formatCode="0.0;&quot;△ &quot;0.0"/>
    <numFmt numFmtId="210" formatCode="_ * #,##0.00_ ;_ * \-#,##0.00_ ;_ * &quot;-&quot;_ ;_ @_ "/>
    <numFmt numFmtId="211" formatCode="_ * #,##0_ ;_ * \-#,##0_ ;_ * &quot;0&quot;_ ;_ @_ "/>
    <numFmt numFmtId="212" formatCode="_ * #,##0.0_ ;_ * \-#,##0.0_ ;_ * &quot;0.0&quot;_ ;_ @_ "/>
    <numFmt numFmtId="213" formatCode="_ * #,##0_ ;_ * &quot;△&quot;#,##0_ ;_ * &quot;-&quot;_ ;_ @_ "/>
    <numFmt numFmtId="214" formatCode="_ * #,##0.0_ ;_ * &quot;△&quot;#,##0.0_ ;_ * &quot;0.0&quot;_ ;_ @_ "/>
    <numFmt numFmtId="215" formatCode="\(#,###\)"/>
    <numFmt numFmtId="216" formatCode="0_ "/>
    <numFmt numFmtId="217" formatCode="#,##0.00;&quot;△ &quot;#,##0.00"/>
    <numFmt numFmtId="218" formatCode="_ * #,##0.0_ ;_ * \-#,##0.0_ ;_ * &quot;-&quot;??_ ;_ @_ "/>
    <numFmt numFmtId="219" formatCode="#,##0.0000;[Red]\-#,##0.0000"/>
    <numFmt numFmtId="220" formatCode="#,##0\ ;&quot;△ &quot;#,##0"/>
    <numFmt numFmtId="221" formatCode="#,##0\ ;&quot;△ &quot;#,##0\ "/>
  </numFmts>
  <fonts count="24">
    <font>
      <sz val="11"/>
      <name val="ＭＳ Ｐゴシック"/>
      <family val="3"/>
    </font>
    <font>
      <sz val="10"/>
      <name val="ＭＳ 明朝"/>
      <family val="1"/>
    </font>
    <font>
      <sz val="6"/>
      <name val="ＭＳ Ｐゴシック"/>
      <family val="3"/>
    </font>
    <font>
      <sz val="6"/>
      <name val="ＭＳ Ｐ明朝"/>
      <family val="1"/>
    </font>
    <font>
      <sz val="6"/>
      <name val="ＭＳ 明朝"/>
      <family val="1"/>
    </font>
    <font>
      <sz val="12"/>
      <name val="ＭＳ 明朝"/>
      <family val="1"/>
    </font>
    <font>
      <sz val="9"/>
      <name val="ＭＳ 明朝"/>
      <family val="1"/>
    </font>
    <font>
      <b/>
      <sz val="9"/>
      <name val="ＭＳ 明朝"/>
      <family val="1"/>
    </font>
    <font>
      <sz val="10"/>
      <color indexed="10"/>
      <name val="ＭＳ 明朝"/>
      <family val="1"/>
    </font>
    <font>
      <b/>
      <sz val="10"/>
      <name val="ＭＳ 明朝"/>
      <family val="1"/>
    </font>
    <font>
      <b/>
      <sz val="9"/>
      <name val="ＭＳ Ｐゴシック"/>
      <family val="3"/>
    </font>
    <font>
      <b/>
      <sz val="9"/>
      <color indexed="10"/>
      <name val="ＭＳ 明朝"/>
      <family val="1"/>
    </font>
    <font>
      <sz val="11"/>
      <name val="ＭＳ 明朝"/>
      <family val="1"/>
    </font>
    <font>
      <sz val="9"/>
      <name val="ＭＳ Ｐゴシック"/>
      <family val="3"/>
    </font>
    <font>
      <b/>
      <sz val="11"/>
      <name val="ＭＳ Ｐゴシック"/>
      <family val="3"/>
    </font>
    <font>
      <sz val="10"/>
      <name val="ＭＳ Ｐゴシック"/>
      <family val="3"/>
    </font>
    <font>
      <sz val="8"/>
      <name val="ＭＳ 明朝"/>
      <family val="1"/>
    </font>
    <font>
      <sz val="8"/>
      <name val="ＭＳ Ｐゴシック"/>
      <family val="3"/>
    </font>
    <font>
      <sz val="10"/>
      <color indexed="9"/>
      <name val="ＭＳ 明朝"/>
      <family val="1"/>
    </font>
    <font>
      <b/>
      <sz val="9"/>
      <name val="ＭＳ ゴシック"/>
      <family val="3"/>
    </font>
    <font>
      <sz val="10"/>
      <name val="ＭＳ ゴシック"/>
      <family val="3"/>
    </font>
    <font>
      <sz val="11"/>
      <name val="ＭＳ Ｐ明朝"/>
      <family val="1"/>
    </font>
    <font>
      <b/>
      <sz val="9"/>
      <color indexed="9"/>
      <name val="ＭＳ 明朝"/>
      <family val="1"/>
    </font>
    <font>
      <sz val="9"/>
      <color indexed="9"/>
      <name val="ＭＳ 明朝"/>
      <family val="1"/>
    </font>
  </fonts>
  <fills count="3">
    <fill>
      <patternFill/>
    </fill>
    <fill>
      <patternFill patternType="gray125"/>
    </fill>
    <fill>
      <patternFill patternType="solid">
        <fgColor indexed="22"/>
        <bgColor indexed="64"/>
      </patternFill>
    </fill>
  </fills>
  <borders count="42">
    <border>
      <left/>
      <right/>
      <top/>
      <bottom/>
      <diagonal/>
    </border>
    <border>
      <left style="thin"/>
      <right>
        <color indexed="63"/>
      </right>
      <top style="double"/>
      <bottom style="thin"/>
    </border>
    <border>
      <left style="thin"/>
      <right style="thin"/>
      <top style="double"/>
      <bottom style="thin"/>
    </border>
    <border>
      <left>
        <color indexed="63"/>
      </left>
      <right style="thin"/>
      <top style="double"/>
      <bottom style="thin"/>
    </border>
    <border>
      <left style="double"/>
      <right>
        <color indexed="63"/>
      </right>
      <top style="double"/>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double"/>
      <right>
        <color indexed="63"/>
      </right>
      <top>
        <color indexed="63"/>
      </top>
      <bottom style="thin"/>
    </border>
    <border>
      <left>
        <color indexed="63"/>
      </left>
      <right style="thin"/>
      <top>
        <color indexed="63"/>
      </top>
      <bottom style="thin"/>
    </border>
    <border>
      <left style="thin"/>
      <right style="hair"/>
      <top style="double"/>
      <bottom style="thin"/>
    </border>
    <border>
      <left style="hair"/>
      <right style="hair"/>
      <top style="double"/>
      <bottom style="thin"/>
    </border>
    <border>
      <left style="hair"/>
      <right style="thin"/>
      <top style="double"/>
      <bottom style="thin"/>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double"/>
      <bottom>
        <color indexed="63"/>
      </bottom>
    </border>
    <border>
      <left style="thin"/>
      <right style="thin"/>
      <top style="double"/>
      <bottom>
        <color indexed="63"/>
      </bottom>
    </border>
    <border>
      <left style="thin"/>
      <right style="double"/>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style="double"/>
      <bottom style="thin"/>
    </border>
    <border>
      <left>
        <color indexed="63"/>
      </left>
      <right style="hair"/>
      <top style="double"/>
      <bottom>
        <color indexed="63"/>
      </bottom>
    </border>
    <border>
      <left>
        <color indexed="63"/>
      </left>
      <right style="hair"/>
      <top style="double"/>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color indexed="63"/>
      </left>
      <right style="thin"/>
      <top style="double"/>
      <bottom>
        <color indexed="63"/>
      </bottom>
    </border>
    <border>
      <left>
        <color indexed="63"/>
      </left>
      <right>
        <color indexed="63"/>
      </right>
      <top style="thin"/>
      <bottom style="thin"/>
    </border>
    <border>
      <left style="thin"/>
      <right style="double"/>
      <top style="double"/>
      <bottom style="thin"/>
    </border>
    <border>
      <left style="thin"/>
      <right>
        <color indexed="63"/>
      </right>
      <top style="thin"/>
      <bottom style="thin"/>
    </border>
    <border>
      <left style="hair"/>
      <right style="thin"/>
      <top style="hair"/>
      <bottom style="thin"/>
    </border>
    <border>
      <left>
        <color indexed="63"/>
      </left>
      <right style="double"/>
      <top style="double"/>
      <bottom style="thin"/>
    </border>
    <border>
      <left style="thin"/>
      <right style="thin"/>
      <top>
        <color indexed="63"/>
      </top>
      <bottom style="double"/>
    </border>
  </borders>
  <cellStyleXfs count="5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cellStyleXfs>
  <cellXfs count="1792">
    <xf numFmtId="0" fontId="0" fillId="0" borderId="0" xfId="0" applyAlignment="1">
      <alignment vertical="center"/>
    </xf>
    <xf numFmtId="49" fontId="1" fillId="0" borderId="0" xfId="0" applyNumberFormat="1" applyFont="1" applyFill="1" applyAlignment="1">
      <alignment vertical="center"/>
    </xf>
    <xf numFmtId="0" fontId="1" fillId="0" borderId="0" xfId="0" applyFont="1" applyFill="1" applyAlignment="1">
      <alignment vertical="center"/>
    </xf>
    <xf numFmtId="49" fontId="1" fillId="0" borderId="0" xfId="0" applyNumberFormat="1" applyFont="1" applyFill="1" applyAlignment="1">
      <alignment horizontal="right" vertical="top"/>
    </xf>
    <xf numFmtId="49" fontId="1" fillId="0" borderId="0" xfId="0" applyNumberFormat="1" applyFont="1" applyFill="1" applyAlignment="1">
      <alignment vertical="top" wrapText="1"/>
    </xf>
    <xf numFmtId="49" fontId="1" fillId="0" borderId="0" xfId="0" applyNumberFormat="1" applyFont="1" applyFill="1" applyAlignment="1">
      <alignment vertical="center" wrapText="1"/>
    </xf>
    <xf numFmtId="49" fontId="1" fillId="0" borderId="0" xfId="52" applyNumberFormat="1" applyFont="1" applyFill="1" applyAlignment="1">
      <alignment vertical="center"/>
      <protection/>
    </xf>
    <xf numFmtId="49" fontId="1" fillId="0" borderId="0" xfId="52" applyNumberFormat="1" applyFont="1" applyFill="1" applyAlignment="1">
      <alignment/>
      <protection/>
    </xf>
    <xf numFmtId="0" fontId="1" fillId="0" borderId="0" xfId="52" applyFont="1" applyFill="1" applyAlignment="1">
      <alignment vertical="center"/>
      <protection/>
    </xf>
    <xf numFmtId="0" fontId="1" fillId="0" borderId="0" xfId="52" applyFont="1" applyFill="1" applyAlignment="1">
      <alignment vertical="center" wrapText="1"/>
      <protection/>
    </xf>
    <xf numFmtId="0" fontId="1" fillId="0" borderId="0" xfId="0" applyFont="1" applyFill="1" applyAlignment="1">
      <alignment vertical="center" wrapText="1"/>
    </xf>
    <xf numFmtId="0" fontId="1" fillId="2" borderId="0" xfId="0" applyFont="1" applyFill="1" applyAlignment="1">
      <alignment vertical="center"/>
    </xf>
    <xf numFmtId="49" fontId="1" fillId="2" borderId="0" xfId="52" applyNumberFormat="1" applyFont="1" applyFill="1" applyAlignment="1">
      <alignment vertical="center"/>
      <protection/>
    </xf>
    <xf numFmtId="49" fontId="1" fillId="2" borderId="0" xfId="52" applyNumberFormat="1" applyFont="1" applyFill="1" applyAlignment="1">
      <alignment/>
      <protection/>
    </xf>
    <xf numFmtId="0" fontId="1" fillId="2" borderId="0" xfId="0" applyFont="1" applyFill="1" applyAlignment="1">
      <alignment vertical="center" wrapText="1"/>
    </xf>
    <xf numFmtId="0" fontId="1" fillId="2" borderId="0" xfId="52" applyFont="1" applyFill="1" applyAlignment="1">
      <alignment vertical="center" wrapText="1"/>
      <protection/>
    </xf>
    <xf numFmtId="0" fontId="1" fillId="2" borderId="0" xfId="52" applyFont="1" applyFill="1" applyAlignment="1">
      <alignment vertical="center"/>
      <protection/>
    </xf>
    <xf numFmtId="38" fontId="1" fillId="0" borderId="0" xfId="16" applyFont="1" applyAlignment="1">
      <alignment vertical="center"/>
    </xf>
    <xf numFmtId="38" fontId="5" fillId="0" borderId="0" xfId="16" applyFont="1" applyAlignment="1">
      <alignment vertical="center"/>
    </xf>
    <xf numFmtId="38" fontId="6" fillId="0" borderId="0" xfId="16" applyFont="1" applyAlignment="1">
      <alignment horizontal="right" vertical="center"/>
    </xf>
    <xf numFmtId="38" fontId="1" fillId="0" borderId="0" xfId="16" applyFont="1" applyBorder="1" applyAlignment="1">
      <alignment vertical="center"/>
    </xf>
    <xf numFmtId="38" fontId="1" fillId="0" borderId="1" xfId="16" applyFont="1" applyBorder="1" applyAlignment="1">
      <alignment horizontal="distributed" vertical="center"/>
    </xf>
    <xf numFmtId="38" fontId="1" fillId="0" borderId="2" xfId="16" applyFont="1" applyBorder="1" applyAlignment="1">
      <alignment horizontal="center" vertical="center"/>
    </xf>
    <xf numFmtId="38" fontId="1" fillId="0" borderId="3" xfId="16" applyFont="1" applyBorder="1" applyAlignment="1">
      <alignment horizontal="distributed" vertical="center"/>
    </xf>
    <xf numFmtId="38" fontId="1" fillId="0" borderId="4" xfId="16" applyFont="1" applyBorder="1" applyAlignment="1">
      <alignment horizontal="distributed" vertical="center"/>
    </xf>
    <xf numFmtId="38" fontId="7" fillId="0" borderId="5" xfId="16" applyFont="1" applyBorder="1" applyAlignment="1">
      <alignment horizontal="distributed" vertical="center"/>
    </xf>
    <xf numFmtId="38" fontId="7" fillId="0" borderId="6" xfId="16" applyFont="1" applyBorder="1" applyAlignment="1">
      <alignment horizontal="distributed" vertical="center"/>
    </xf>
    <xf numFmtId="38" fontId="7" fillId="0" borderId="7" xfId="16" applyFont="1" applyBorder="1" applyAlignment="1">
      <alignment horizontal="distributed" vertical="center"/>
    </xf>
    <xf numFmtId="38" fontId="7" fillId="0" borderId="0" xfId="16" applyFont="1" applyBorder="1" applyAlignment="1">
      <alignment horizontal="distributed" vertical="center"/>
    </xf>
    <xf numFmtId="38" fontId="1" fillId="0" borderId="8" xfId="16" applyFont="1" applyBorder="1" applyAlignment="1">
      <alignment horizontal="distributed" vertical="center"/>
    </xf>
    <xf numFmtId="38" fontId="1" fillId="0" borderId="5" xfId="16" applyFont="1" applyBorder="1" applyAlignment="1">
      <alignment vertical="center"/>
    </xf>
    <xf numFmtId="38" fontId="1" fillId="0" borderId="7" xfId="16" applyFont="1" applyBorder="1" applyAlignment="1">
      <alignment vertical="center"/>
    </xf>
    <xf numFmtId="38" fontId="1" fillId="0" borderId="9" xfId="16" applyFont="1" applyBorder="1" applyAlignment="1">
      <alignment vertical="center"/>
    </xf>
    <xf numFmtId="38" fontId="6" fillId="0" borderId="5" xfId="16" applyFont="1" applyBorder="1" applyAlignment="1">
      <alignment horizontal="distributed" vertical="center"/>
    </xf>
    <xf numFmtId="38" fontId="6" fillId="0" borderId="0" xfId="16" applyFont="1" applyBorder="1" applyAlignment="1">
      <alignment horizontal="distributed" vertical="center"/>
    </xf>
    <xf numFmtId="38" fontId="1" fillId="0" borderId="10" xfId="16" applyFont="1" applyBorder="1" applyAlignment="1">
      <alignment horizontal="distributed" vertical="center"/>
    </xf>
    <xf numFmtId="38" fontId="1" fillId="0" borderId="11" xfId="16" applyFont="1" applyBorder="1" applyAlignment="1">
      <alignment vertical="center"/>
    </xf>
    <xf numFmtId="38" fontId="6" fillId="0" borderId="5" xfId="16" applyFont="1" applyBorder="1" applyAlignment="1">
      <alignment vertical="center"/>
    </xf>
    <xf numFmtId="38" fontId="6" fillId="0" borderId="0" xfId="16" applyFont="1" applyBorder="1" applyAlignment="1">
      <alignment vertical="center"/>
    </xf>
    <xf numFmtId="38" fontId="7" fillId="0" borderId="5" xfId="16" applyFont="1" applyBorder="1" applyAlignment="1">
      <alignment horizontal="right" vertical="center"/>
    </xf>
    <xf numFmtId="38" fontId="7" fillId="0" borderId="0" xfId="16" applyFont="1" applyBorder="1" applyAlignment="1">
      <alignment horizontal="right" vertical="center"/>
    </xf>
    <xf numFmtId="38" fontId="1" fillId="0" borderId="10" xfId="16" applyFont="1" applyBorder="1" applyAlignment="1">
      <alignment vertical="center"/>
    </xf>
    <xf numFmtId="38" fontId="1" fillId="0" borderId="5" xfId="16" applyFont="1" applyBorder="1" applyAlignment="1">
      <alignment horizontal="distributed" vertical="center"/>
    </xf>
    <xf numFmtId="38" fontId="1" fillId="0" borderId="12" xfId="16" applyFont="1" applyBorder="1" applyAlignment="1">
      <alignment horizontal="distributed" vertical="center"/>
    </xf>
    <xf numFmtId="38" fontId="1" fillId="0" borderId="12" xfId="16" applyFont="1" applyBorder="1" applyAlignment="1">
      <alignment vertical="center"/>
    </xf>
    <xf numFmtId="38" fontId="1" fillId="0" borderId="13" xfId="16" applyFont="1" applyBorder="1" applyAlignment="1">
      <alignment vertical="center"/>
    </xf>
    <xf numFmtId="38" fontId="1" fillId="0" borderId="14" xfId="16" applyFont="1" applyBorder="1" applyAlignment="1">
      <alignment horizontal="distributed" vertical="center"/>
    </xf>
    <xf numFmtId="38" fontId="1" fillId="0" borderId="15" xfId="16" applyFont="1" applyBorder="1" applyAlignment="1">
      <alignment vertical="center"/>
    </xf>
    <xf numFmtId="38" fontId="1" fillId="0" borderId="0" xfId="16" applyFont="1" applyBorder="1" applyAlignment="1">
      <alignment horizontal="left" vertical="center"/>
    </xf>
    <xf numFmtId="0" fontId="1" fillId="0" borderId="0" xfId="20" applyFont="1" applyFill="1" applyAlignment="1">
      <alignment vertical="center"/>
      <protection/>
    </xf>
    <xf numFmtId="0" fontId="5" fillId="0" borderId="0" xfId="20" applyFont="1" applyFill="1" applyAlignment="1">
      <alignment vertical="center"/>
      <protection/>
    </xf>
    <xf numFmtId="0" fontId="8" fillId="0" borderId="0" xfId="20" applyFont="1" applyFill="1" applyAlignment="1">
      <alignment horizontal="center" vertical="center"/>
      <protection/>
    </xf>
    <xf numFmtId="0" fontId="1" fillId="0" borderId="0" xfId="20" applyFont="1" applyFill="1" applyBorder="1" applyAlignment="1">
      <alignment vertical="center"/>
      <protection/>
    </xf>
    <xf numFmtId="0" fontId="1" fillId="0" borderId="0" xfId="20" applyFont="1" applyFill="1" applyBorder="1" applyAlignment="1">
      <alignment horizontal="centerContinuous" vertical="center"/>
      <protection/>
    </xf>
    <xf numFmtId="0" fontId="6" fillId="0" borderId="0" xfId="20" applyFont="1" applyFill="1" applyAlignment="1">
      <alignment horizontal="right" vertical="center"/>
      <protection/>
    </xf>
    <xf numFmtId="0" fontId="1" fillId="0" borderId="16" xfId="20" applyFont="1" applyFill="1" applyBorder="1" applyAlignment="1">
      <alignment horizontal="center" vertical="center"/>
      <protection/>
    </xf>
    <xf numFmtId="0" fontId="1" fillId="0" borderId="17" xfId="20" applyFont="1" applyFill="1" applyBorder="1" applyAlignment="1">
      <alignment horizontal="center" vertical="center"/>
      <protection/>
    </xf>
    <xf numFmtId="0" fontId="1" fillId="0" borderId="18" xfId="20" applyFont="1" applyFill="1" applyBorder="1" applyAlignment="1">
      <alignment horizontal="center" vertical="center"/>
      <protection/>
    </xf>
    <xf numFmtId="0" fontId="1" fillId="0" borderId="5" xfId="20" applyFont="1" applyFill="1" applyBorder="1" applyAlignment="1">
      <alignment horizontal="center" vertical="center"/>
      <protection/>
    </xf>
    <xf numFmtId="0" fontId="1" fillId="0" borderId="11" xfId="20" applyFont="1" applyFill="1" applyBorder="1" applyAlignment="1">
      <alignment horizontal="center" vertical="center"/>
      <protection/>
    </xf>
    <xf numFmtId="0" fontId="1" fillId="0" borderId="6" xfId="20" applyFont="1" applyFill="1" applyBorder="1" applyAlignment="1">
      <alignment horizontal="center" vertical="center"/>
      <protection/>
    </xf>
    <xf numFmtId="0" fontId="1" fillId="0" borderId="7" xfId="20" applyFont="1" applyFill="1" applyBorder="1" applyAlignment="1">
      <alignment horizontal="center" vertical="center"/>
      <protection/>
    </xf>
    <xf numFmtId="0" fontId="1" fillId="0" borderId="9" xfId="20" applyFont="1" applyFill="1" applyBorder="1" applyAlignment="1">
      <alignment horizontal="center" vertical="center"/>
      <protection/>
    </xf>
    <xf numFmtId="41" fontId="1" fillId="0" borderId="0" xfId="16" applyNumberFormat="1" applyFont="1" applyFill="1" applyAlignment="1">
      <alignment vertical="center"/>
    </xf>
    <xf numFmtId="41" fontId="1" fillId="0" borderId="5" xfId="16" applyNumberFormat="1" applyFont="1" applyFill="1" applyBorder="1" applyAlignment="1">
      <alignment horizontal="center" vertical="center"/>
    </xf>
    <xf numFmtId="41" fontId="1" fillId="0" borderId="0" xfId="16" applyNumberFormat="1" applyFont="1" applyFill="1" applyBorder="1" applyAlignment="1">
      <alignment horizontal="center" vertical="center"/>
    </xf>
    <xf numFmtId="41" fontId="1" fillId="0" borderId="0" xfId="16" applyNumberFormat="1" applyFont="1" applyFill="1" applyBorder="1" applyAlignment="1">
      <alignment vertical="center"/>
    </xf>
    <xf numFmtId="41" fontId="1" fillId="0" borderId="11" xfId="16" applyNumberFormat="1" applyFont="1" applyFill="1" applyBorder="1" applyAlignment="1">
      <alignment horizontal="center" vertical="center"/>
    </xf>
    <xf numFmtId="0" fontId="1" fillId="0" borderId="5" xfId="20" applyFont="1" applyFill="1" applyBorder="1" applyAlignment="1">
      <alignment horizontal="distributed" vertical="center"/>
      <protection/>
    </xf>
    <xf numFmtId="0" fontId="0" fillId="0" borderId="11" xfId="20" applyFill="1" applyBorder="1" applyAlignment="1">
      <alignment horizontal="distributed" vertical="center"/>
      <protection/>
    </xf>
    <xf numFmtId="0" fontId="1" fillId="0" borderId="0" xfId="20" applyFont="1" applyFill="1" applyBorder="1" applyAlignment="1">
      <alignment horizontal="center" vertical="center"/>
      <protection/>
    </xf>
    <xf numFmtId="0" fontId="9" fillId="0" borderId="0" xfId="20" applyFont="1" applyFill="1" applyAlignment="1">
      <alignment vertical="center"/>
      <protection/>
    </xf>
    <xf numFmtId="41" fontId="7" fillId="0" borderId="5" xfId="20" applyNumberFormat="1" applyFont="1" applyFill="1" applyBorder="1" applyAlignment="1">
      <alignment vertical="center"/>
      <protection/>
    </xf>
    <xf numFmtId="41" fontId="7" fillId="0" borderId="0" xfId="20" applyNumberFormat="1" applyFont="1" applyFill="1" applyBorder="1" applyAlignment="1">
      <alignment horizontal="right" vertical="center"/>
      <protection/>
    </xf>
    <xf numFmtId="41" fontId="7" fillId="0" borderId="11" xfId="20" applyNumberFormat="1" applyFont="1" applyFill="1" applyBorder="1" applyAlignment="1">
      <alignment horizontal="right" vertical="center"/>
      <protection/>
    </xf>
    <xf numFmtId="0" fontId="1" fillId="0" borderId="11" xfId="20" applyFont="1" applyFill="1" applyBorder="1" applyAlignment="1">
      <alignment horizontal="distributed" vertical="center"/>
      <protection/>
    </xf>
    <xf numFmtId="180" fontId="1" fillId="0" borderId="5" xfId="20" applyNumberFormat="1" applyFont="1" applyFill="1" applyBorder="1" applyAlignment="1">
      <alignment vertical="center"/>
      <protection/>
    </xf>
    <xf numFmtId="41" fontId="8" fillId="0" borderId="0" xfId="20" applyNumberFormat="1" applyFont="1" applyFill="1" applyBorder="1" applyAlignment="1">
      <alignment horizontal="right" vertical="center"/>
      <protection/>
    </xf>
    <xf numFmtId="41" fontId="8" fillId="0" borderId="11" xfId="20" applyNumberFormat="1" applyFont="1" applyFill="1" applyBorder="1" applyAlignment="1">
      <alignment horizontal="right" vertical="center"/>
      <protection/>
    </xf>
    <xf numFmtId="41" fontId="9" fillId="0" borderId="0" xfId="20" applyNumberFormat="1" applyFont="1" applyFill="1" applyAlignment="1">
      <alignment vertical="center"/>
      <protection/>
    </xf>
    <xf numFmtId="41" fontId="7" fillId="0" borderId="0" xfId="16" applyNumberFormat="1" applyFont="1" applyFill="1" applyBorder="1" applyAlignment="1">
      <alignment horizontal="right" vertical="center"/>
    </xf>
    <xf numFmtId="41" fontId="7" fillId="0" borderId="11" xfId="16" applyNumberFormat="1" applyFont="1" applyFill="1" applyBorder="1" applyAlignment="1">
      <alignment horizontal="right" vertical="center"/>
    </xf>
    <xf numFmtId="41" fontId="7" fillId="0" borderId="5" xfId="16" applyNumberFormat="1" applyFont="1" applyFill="1" applyBorder="1" applyAlignment="1">
      <alignment horizontal="right" vertical="center"/>
    </xf>
    <xf numFmtId="41" fontId="9" fillId="0" borderId="5" xfId="16" applyNumberFormat="1" applyFont="1" applyFill="1" applyBorder="1" applyAlignment="1">
      <alignment horizontal="distributed" vertical="center"/>
    </xf>
    <xf numFmtId="41" fontId="9" fillId="0" borderId="11" xfId="16" applyNumberFormat="1" applyFont="1" applyFill="1" applyBorder="1" applyAlignment="1">
      <alignment horizontal="distributed" vertical="center"/>
    </xf>
    <xf numFmtId="41" fontId="11" fillId="0" borderId="0" xfId="16" applyNumberFormat="1" applyFont="1" applyFill="1" applyBorder="1" applyAlignment="1">
      <alignment horizontal="right" vertical="center"/>
    </xf>
    <xf numFmtId="41" fontId="11" fillId="0" borderId="11" xfId="16" applyNumberFormat="1" applyFont="1" applyFill="1" applyBorder="1" applyAlignment="1">
      <alignment horizontal="right" vertical="center"/>
    </xf>
    <xf numFmtId="0" fontId="1" fillId="0" borderId="5" xfId="20" applyFont="1" applyFill="1" applyBorder="1" applyAlignment="1">
      <alignment vertical="center"/>
      <protection/>
    </xf>
    <xf numFmtId="38" fontId="1" fillId="0" borderId="11" xfId="16" applyFont="1" applyFill="1" applyBorder="1" applyAlignment="1">
      <alignment vertical="center"/>
    </xf>
    <xf numFmtId="38" fontId="7" fillId="0" borderId="5" xfId="16" applyFont="1" applyFill="1" applyBorder="1" applyAlignment="1">
      <alignment horizontal="right" vertical="center"/>
    </xf>
    <xf numFmtId="41" fontId="6" fillId="0" borderId="0" xfId="16" applyNumberFormat="1" applyFont="1" applyFill="1" applyBorder="1" applyAlignment="1">
      <alignment horizontal="right" vertical="center"/>
    </xf>
    <xf numFmtId="41" fontId="6" fillId="0" borderId="11" xfId="16" applyNumberFormat="1" applyFont="1" applyFill="1" applyBorder="1" applyAlignment="1">
      <alignment horizontal="right" vertical="center"/>
    </xf>
    <xf numFmtId="38" fontId="1" fillId="0" borderId="11" xfId="16" applyFont="1" applyFill="1" applyBorder="1" applyAlignment="1">
      <alignment horizontal="distributed" vertical="center"/>
    </xf>
    <xf numFmtId="41" fontId="1" fillId="0" borderId="5" xfId="16" applyNumberFormat="1" applyFont="1" applyFill="1" applyBorder="1" applyAlignment="1">
      <alignment vertical="center"/>
    </xf>
    <xf numFmtId="41" fontId="1" fillId="0" borderId="0" xfId="16" applyNumberFormat="1" applyFont="1" applyFill="1" applyBorder="1" applyAlignment="1">
      <alignment horizontal="right" vertical="center"/>
    </xf>
    <xf numFmtId="41" fontId="1" fillId="0" borderId="11" xfId="16" applyNumberFormat="1" applyFont="1" applyFill="1" applyBorder="1" applyAlignment="1">
      <alignment vertical="center"/>
    </xf>
    <xf numFmtId="38" fontId="1" fillId="0" borderId="0" xfId="16" applyFont="1" applyFill="1" applyBorder="1" applyAlignment="1">
      <alignment vertical="center"/>
    </xf>
    <xf numFmtId="41" fontId="1" fillId="0" borderId="11" xfId="16" applyNumberFormat="1" applyFont="1" applyFill="1" applyBorder="1" applyAlignment="1">
      <alignment horizontal="right" vertical="center"/>
    </xf>
    <xf numFmtId="0" fontId="1" fillId="0" borderId="12" xfId="20" applyFont="1" applyFill="1" applyBorder="1" applyAlignment="1">
      <alignment vertical="center"/>
      <protection/>
    </xf>
    <xf numFmtId="38" fontId="1" fillId="0" borderId="15" xfId="16" applyFont="1" applyFill="1" applyBorder="1" applyAlignment="1">
      <alignment horizontal="distributed" vertical="center"/>
    </xf>
    <xf numFmtId="41" fontId="1" fillId="0" borderId="12" xfId="16" applyNumberFormat="1" applyFont="1" applyFill="1" applyBorder="1" applyAlignment="1">
      <alignment vertical="center"/>
    </xf>
    <xf numFmtId="41" fontId="1" fillId="0" borderId="13" xfId="16" applyNumberFormat="1" applyFont="1" applyFill="1" applyBorder="1" applyAlignment="1">
      <alignment vertical="center"/>
    </xf>
    <xf numFmtId="41" fontId="1" fillId="0" borderId="13" xfId="16" applyNumberFormat="1" applyFont="1" applyFill="1" applyBorder="1" applyAlignment="1">
      <alignment horizontal="right" vertical="center"/>
    </xf>
    <xf numFmtId="41" fontId="1" fillId="0" borderId="15" xfId="16" applyNumberFormat="1" applyFont="1" applyFill="1" applyBorder="1" applyAlignment="1">
      <alignment horizontal="right" vertical="center"/>
    </xf>
    <xf numFmtId="0" fontId="1" fillId="0" borderId="0" xfId="21" applyFont="1" applyFill="1">
      <alignment/>
      <protection/>
    </xf>
    <xf numFmtId="0" fontId="5" fillId="0" borderId="0" xfId="21" applyFont="1" applyFill="1">
      <alignment/>
      <protection/>
    </xf>
    <xf numFmtId="182" fontId="0" fillId="0" borderId="0" xfId="21" applyNumberFormat="1" applyFill="1">
      <alignment/>
      <protection/>
    </xf>
    <xf numFmtId="38" fontId="1" fillId="0" borderId="0" xfId="16" applyFont="1" applyFill="1" applyAlignment="1">
      <alignment/>
    </xf>
    <xf numFmtId="0" fontId="1" fillId="0" borderId="0" xfId="21" applyFont="1" applyFill="1" applyBorder="1">
      <alignment/>
      <protection/>
    </xf>
    <xf numFmtId="38" fontId="12" fillId="0" borderId="0" xfId="16" applyFont="1" applyFill="1" applyAlignment="1">
      <alignment/>
    </xf>
    <xf numFmtId="38" fontId="1" fillId="0" borderId="0" xfId="16" applyFont="1" applyFill="1" applyAlignment="1">
      <alignment horizontal="right"/>
    </xf>
    <xf numFmtId="0" fontId="1" fillId="0" borderId="0" xfId="21" applyFont="1" applyFill="1" applyBorder="1" applyAlignment="1">
      <alignment horizontal="right"/>
      <protection/>
    </xf>
    <xf numFmtId="0" fontId="1" fillId="0" borderId="5" xfId="21" applyFont="1" applyFill="1" applyBorder="1" applyAlignment="1">
      <alignment horizontal="center"/>
      <protection/>
    </xf>
    <xf numFmtId="0" fontId="1" fillId="0" borderId="0" xfId="21" applyFont="1" applyFill="1" applyBorder="1" applyAlignment="1">
      <alignment horizontal="center"/>
      <protection/>
    </xf>
    <xf numFmtId="0" fontId="1" fillId="0" borderId="19" xfId="21" applyFont="1" applyFill="1" applyBorder="1" applyAlignment="1">
      <alignment horizontal="center" vertical="center"/>
      <protection/>
    </xf>
    <xf numFmtId="182" fontId="1" fillId="0" borderId="19" xfId="21" applyNumberFormat="1" applyFont="1" applyFill="1" applyBorder="1" applyAlignment="1">
      <alignment horizontal="center" vertical="center"/>
      <protection/>
    </xf>
    <xf numFmtId="38" fontId="1" fillId="0" borderId="19" xfId="16" applyFont="1" applyFill="1" applyBorder="1" applyAlignment="1">
      <alignment horizontal="center" vertical="center"/>
    </xf>
    <xf numFmtId="0" fontId="6" fillId="0" borderId="0" xfId="21" applyFont="1" applyFill="1">
      <alignment/>
      <protection/>
    </xf>
    <xf numFmtId="38" fontId="7" fillId="0" borderId="6" xfId="16" applyFont="1" applyFill="1" applyBorder="1" applyAlignment="1">
      <alignment horizontal="right" vertical="center"/>
    </xf>
    <xf numFmtId="38" fontId="7" fillId="0" borderId="7" xfId="16" applyFont="1" applyFill="1" applyBorder="1" applyAlignment="1">
      <alignment horizontal="right" vertical="center"/>
    </xf>
    <xf numFmtId="180" fontId="7" fillId="0" borderId="7" xfId="16" applyNumberFormat="1" applyFont="1" applyFill="1" applyBorder="1" applyAlignment="1">
      <alignment horizontal="right" vertical="center"/>
    </xf>
    <xf numFmtId="38" fontId="7" fillId="0" borderId="0" xfId="16" applyFont="1" applyFill="1" applyBorder="1" applyAlignment="1">
      <alignment horizontal="right" vertical="center"/>
    </xf>
    <xf numFmtId="0" fontId="7" fillId="0" borderId="5" xfId="21" applyFont="1" applyFill="1" applyBorder="1" applyAlignment="1">
      <alignment horizontal="distributed"/>
      <protection/>
    </xf>
    <xf numFmtId="0" fontId="7" fillId="0" borderId="0" xfId="21" applyFont="1" applyFill="1" applyBorder="1" applyAlignment="1">
      <alignment horizontal="distributed"/>
      <protection/>
    </xf>
    <xf numFmtId="38" fontId="7" fillId="0" borderId="5" xfId="16" applyFont="1" applyFill="1" applyBorder="1" applyAlignment="1">
      <alignment vertical="center"/>
    </xf>
    <xf numFmtId="38" fontId="7" fillId="0" borderId="0" xfId="16" applyFont="1" applyFill="1" applyBorder="1" applyAlignment="1">
      <alignment vertical="center"/>
    </xf>
    <xf numFmtId="180" fontId="7" fillId="0" borderId="0" xfId="16" applyNumberFormat="1" applyFont="1" applyFill="1" applyBorder="1" applyAlignment="1">
      <alignment vertical="center"/>
    </xf>
    <xf numFmtId="38" fontId="7" fillId="0" borderId="5" xfId="16" applyFont="1" applyFill="1" applyBorder="1" applyAlignment="1">
      <alignment horizontal="distributed" vertical="center"/>
    </xf>
    <xf numFmtId="38" fontId="7" fillId="0" borderId="11" xfId="16" applyFont="1" applyFill="1" applyBorder="1" applyAlignment="1">
      <alignment horizontal="distributed" vertical="center"/>
    </xf>
    <xf numFmtId="180" fontId="7" fillId="0" borderId="5" xfId="16" applyNumberFormat="1" applyFont="1" applyFill="1" applyBorder="1" applyAlignment="1">
      <alignment vertical="center"/>
    </xf>
    <xf numFmtId="182" fontId="7" fillId="0" borderId="0" xfId="16" applyNumberFormat="1" applyFont="1" applyFill="1" applyBorder="1" applyAlignment="1">
      <alignment vertical="center"/>
    </xf>
    <xf numFmtId="38" fontId="7" fillId="0" borderId="5" xfId="16" applyFont="1" applyFill="1" applyBorder="1" applyAlignment="1">
      <alignment horizontal="center" vertical="center"/>
    </xf>
    <xf numFmtId="38" fontId="7" fillId="0" borderId="0" xfId="16" applyFont="1" applyFill="1" applyBorder="1" applyAlignment="1">
      <alignment horizontal="center" vertical="center"/>
    </xf>
    <xf numFmtId="0" fontId="1" fillId="0" borderId="5" xfId="21" applyFont="1" applyFill="1" applyBorder="1">
      <alignment/>
      <protection/>
    </xf>
    <xf numFmtId="0" fontId="1" fillId="0" borderId="11" xfId="21" applyFont="1" applyFill="1" applyBorder="1" applyAlignment="1">
      <alignment vertical="center"/>
      <protection/>
    </xf>
    <xf numFmtId="38" fontId="1" fillId="0" borderId="0" xfId="16" applyFont="1" applyFill="1" applyBorder="1" applyAlignment="1">
      <alignment horizontal="right" vertical="center"/>
    </xf>
    <xf numFmtId="182" fontId="1" fillId="0" borderId="0" xfId="16" applyNumberFormat="1" applyFont="1" applyFill="1" applyBorder="1" applyAlignment="1">
      <alignment/>
    </xf>
    <xf numFmtId="38" fontId="1" fillId="0" borderId="0" xfId="16" applyFont="1" applyFill="1" applyBorder="1" applyAlignment="1">
      <alignment/>
    </xf>
    <xf numFmtId="0" fontId="1" fillId="0" borderId="11" xfId="21" applyFont="1" applyFill="1" applyBorder="1" applyAlignment="1">
      <alignment horizontal="distributed" vertical="center"/>
      <protection/>
    </xf>
    <xf numFmtId="180" fontId="1" fillId="0" borderId="0" xfId="16" applyNumberFormat="1" applyFont="1" applyFill="1" applyBorder="1" applyAlignment="1">
      <alignment/>
    </xf>
    <xf numFmtId="180" fontId="1" fillId="0" borderId="5" xfId="16" applyNumberFormat="1" applyFont="1" applyFill="1" applyBorder="1" applyAlignment="1">
      <alignment/>
    </xf>
    <xf numFmtId="41" fontId="1" fillId="0" borderId="0" xfId="16" applyNumberFormat="1" applyFont="1" applyFill="1" applyBorder="1" applyAlignment="1">
      <alignment horizontal="right"/>
    </xf>
    <xf numFmtId="180" fontId="1" fillId="0" borderId="0" xfId="16" applyNumberFormat="1" applyFont="1" applyFill="1" applyBorder="1" applyAlignment="1">
      <alignment horizontal="right"/>
    </xf>
    <xf numFmtId="41" fontId="1" fillId="0" borderId="0" xfId="16" applyNumberFormat="1" applyFont="1" applyFill="1" applyBorder="1" applyAlignment="1">
      <alignment/>
    </xf>
    <xf numFmtId="0" fontId="1" fillId="0" borderId="12" xfId="21" applyFont="1" applyFill="1" applyBorder="1">
      <alignment/>
      <protection/>
    </xf>
    <xf numFmtId="0" fontId="1" fillId="0" borderId="15" xfId="21" applyFont="1" applyFill="1" applyBorder="1" applyAlignment="1">
      <alignment horizontal="distributed" vertical="center"/>
      <protection/>
    </xf>
    <xf numFmtId="38" fontId="1" fillId="0" borderId="13" xfId="16" applyFont="1" applyFill="1" applyBorder="1" applyAlignment="1">
      <alignment horizontal="right" vertical="center"/>
    </xf>
    <xf numFmtId="180" fontId="1" fillId="0" borderId="13" xfId="16" applyNumberFormat="1" applyFont="1" applyFill="1" applyBorder="1" applyAlignment="1">
      <alignment/>
    </xf>
    <xf numFmtId="0" fontId="1" fillId="0" borderId="7" xfId="21" applyFont="1" applyFill="1" applyBorder="1">
      <alignment/>
      <protection/>
    </xf>
    <xf numFmtId="182" fontId="1" fillId="0" borderId="0" xfId="21" applyNumberFormat="1" applyFont="1" applyFill="1">
      <alignment/>
      <protection/>
    </xf>
    <xf numFmtId="0" fontId="1" fillId="0" borderId="0" xfId="22" applyFont="1">
      <alignment/>
      <protection/>
    </xf>
    <xf numFmtId="38" fontId="1" fillId="0" borderId="0" xfId="16" applyFont="1" applyAlignment="1">
      <alignment horizontal="right" vertical="center"/>
    </xf>
    <xf numFmtId="38" fontId="1" fillId="0" borderId="19" xfId="16" applyFont="1" applyBorder="1" applyAlignment="1">
      <alignment horizontal="distributed" vertical="center"/>
    </xf>
    <xf numFmtId="38" fontId="1" fillId="0" borderId="19" xfId="16" applyFont="1" applyBorder="1" applyAlignment="1">
      <alignment horizontal="distributed" vertical="center"/>
    </xf>
    <xf numFmtId="38" fontId="1" fillId="0" borderId="20" xfId="16" applyFont="1" applyBorder="1" applyAlignment="1">
      <alignment horizontal="distributed" vertical="center"/>
    </xf>
    <xf numFmtId="38" fontId="6" fillId="0" borderId="20" xfId="16" applyFont="1" applyBorder="1" applyAlignment="1">
      <alignment horizontal="distributed" vertical="center"/>
    </xf>
    <xf numFmtId="38" fontId="7" fillId="0" borderId="0" xfId="16" applyFont="1" applyAlignment="1">
      <alignment vertical="center"/>
    </xf>
    <xf numFmtId="38" fontId="7" fillId="0" borderId="5" xfId="16" applyFont="1" applyBorder="1" applyAlignment="1">
      <alignment vertical="center"/>
    </xf>
    <xf numFmtId="183" fontId="7" fillId="0" borderId="0" xfId="16" applyNumberFormat="1" applyFont="1" applyBorder="1" applyAlignment="1">
      <alignment vertical="center"/>
    </xf>
    <xf numFmtId="38" fontId="7" fillId="0" borderId="0" xfId="16" applyFont="1" applyBorder="1" applyAlignment="1">
      <alignment vertical="center"/>
    </xf>
    <xf numFmtId="184" fontId="7" fillId="0" borderId="7" xfId="16" applyNumberFormat="1" applyFont="1" applyBorder="1" applyAlignment="1">
      <alignment vertical="center"/>
    </xf>
    <xf numFmtId="38" fontId="7" fillId="0" borderId="7" xfId="16" applyFont="1" applyBorder="1" applyAlignment="1">
      <alignment vertical="center"/>
    </xf>
    <xf numFmtId="183" fontId="7" fillId="0" borderId="7" xfId="16" applyNumberFormat="1" applyFont="1" applyBorder="1" applyAlignment="1">
      <alignment vertical="center"/>
    </xf>
    <xf numFmtId="184" fontId="7" fillId="0" borderId="9" xfId="16" applyNumberFormat="1" applyFont="1" applyBorder="1" applyAlignment="1">
      <alignment vertical="center"/>
    </xf>
    <xf numFmtId="38" fontId="7" fillId="0" borderId="21" xfId="16" applyFont="1" applyBorder="1" applyAlignment="1">
      <alignment horizontal="distributed" vertical="center"/>
    </xf>
    <xf numFmtId="184" fontId="7" fillId="0" borderId="0" xfId="16" applyNumberFormat="1" applyFont="1" applyBorder="1" applyAlignment="1">
      <alignment vertical="center"/>
    </xf>
    <xf numFmtId="184" fontId="7" fillId="0" borderId="11" xfId="16" applyNumberFormat="1" applyFont="1" applyBorder="1" applyAlignment="1">
      <alignment vertical="center"/>
    </xf>
    <xf numFmtId="38" fontId="9" fillId="0" borderId="0" xfId="16" applyFont="1" applyAlignment="1">
      <alignment vertical="center"/>
    </xf>
    <xf numFmtId="38" fontId="9" fillId="0" borderId="21" xfId="16" applyFont="1" applyBorder="1" applyAlignment="1">
      <alignment horizontal="distributed" vertical="center"/>
    </xf>
    <xf numFmtId="38" fontId="1" fillId="0" borderId="21" xfId="16" applyFont="1" applyBorder="1" applyAlignment="1">
      <alignment horizontal="distributed" vertical="center"/>
    </xf>
    <xf numFmtId="183" fontId="1" fillId="0" borderId="0" xfId="16" applyNumberFormat="1" applyFont="1" applyBorder="1" applyAlignment="1">
      <alignment vertical="center"/>
    </xf>
    <xf numFmtId="184" fontId="1" fillId="0" borderId="0" xfId="16" applyNumberFormat="1" applyFont="1" applyBorder="1" applyAlignment="1">
      <alignment vertical="center"/>
    </xf>
    <xf numFmtId="184" fontId="1" fillId="0" borderId="11" xfId="16" applyNumberFormat="1" applyFont="1" applyBorder="1" applyAlignment="1">
      <alignment vertical="center"/>
    </xf>
    <xf numFmtId="184" fontId="1" fillId="0" borderId="0" xfId="16" applyNumberFormat="1" applyFont="1" applyBorder="1" applyAlignment="1">
      <alignment horizontal="right" vertical="center"/>
    </xf>
    <xf numFmtId="183" fontId="1" fillId="0" borderId="13" xfId="16" applyNumberFormat="1" applyFont="1" applyBorder="1" applyAlignment="1">
      <alignment vertical="center"/>
    </xf>
    <xf numFmtId="184" fontId="1" fillId="0" borderId="13" xfId="16" applyNumberFormat="1" applyFont="1" applyBorder="1" applyAlignment="1">
      <alignment vertical="center"/>
    </xf>
    <xf numFmtId="184" fontId="1" fillId="0" borderId="15" xfId="16" applyNumberFormat="1" applyFont="1" applyBorder="1" applyAlignment="1">
      <alignment vertical="center"/>
    </xf>
    <xf numFmtId="0" fontId="5" fillId="0" borderId="0" xfId="23" applyFont="1">
      <alignment/>
      <protection/>
    </xf>
    <xf numFmtId="0" fontId="1" fillId="0" borderId="0" xfId="23" applyFont="1">
      <alignment/>
      <protection/>
    </xf>
    <xf numFmtId="0" fontId="1" fillId="0" borderId="0" xfId="23" applyNumberFormat="1" applyFont="1" applyAlignment="1">
      <alignment horizontal="right"/>
      <protection/>
    </xf>
    <xf numFmtId="0" fontId="1" fillId="0" borderId="22" xfId="23" applyFont="1" applyBorder="1" applyAlignment="1">
      <alignment horizontal="distributed"/>
      <protection/>
    </xf>
    <xf numFmtId="0" fontId="1" fillId="0" borderId="23" xfId="23" applyFont="1" applyBorder="1" applyAlignment="1">
      <alignment horizontal="center"/>
      <protection/>
    </xf>
    <xf numFmtId="0" fontId="1" fillId="0" borderId="12" xfId="23" applyFont="1" applyBorder="1" applyAlignment="1">
      <alignment horizontal="distributed" vertical="center"/>
      <protection/>
    </xf>
    <xf numFmtId="0" fontId="1" fillId="0" borderId="20" xfId="23" applyFont="1" applyBorder="1" applyAlignment="1">
      <alignment horizontal="center" vertical="center"/>
      <protection/>
    </xf>
    <xf numFmtId="0" fontId="1" fillId="0" borderId="20" xfId="23" applyFont="1" applyBorder="1" applyAlignment="1">
      <alignment horizontal="distributed" vertical="center" wrapText="1"/>
      <protection/>
    </xf>
    <xf numFmtId="0" fontId="1" fillId="0" borderId="24" xfId="23" applyFont="1" applyBorder="1" applyAlignment="1">
      <alignment horizontal="distributed" vertical="center" wrapText="1"/>
      <protection/>
    </xf>
    <xf numFmtId="0" fontId="1" fillId="0" borderId="25" xfId="23" applyFont="1" applyBorder="1" applyAlignment="1">
      <alignment horizontal="center" vertical="center" wrapText="1"/>
      <protection/>
    </xf>
    <xf numFmtId="0" fontId="1" fillId="0" borderId="19" xfId="23" applyFont="1" applyFill="1" applyBorder="1" applyAlignment="1">
      <alignment horizontal="center" vertical="center" wrapText="1"/>
      <protection/>
    </xf>
    <xf numFmtId="0" fontId="1" fillId="0" borderId="19" xfId="23" applyFont="1" applyBorder="1" applyAlignment="1">
      <alignment horizontal="center" vertical="center" wrapText="1"/>
      <protection/>
    </xf>
    <xf numFmtId="0" fontId="1" fillId="0" borderId="15" xfId="23" applyFont="1" applyBorder="1" applyAlignment="1">
      <alignment horizontal="center" vertical="center" wrapText="1"/>
      <protection/>
    </xf>
    <xf numFmtId="0" fontId="1" fillId="0" borderId="5" xfId="23" applyFont="1" applyBorder="1" applyAlignment="1">
      <alignment horizontal="distributed" vertical="center"/>
      <protection/>
    </xf>
    <xf numFmtId="0" fontId="1" fillId="0" borderId="6" xfId="23" applyFont="1" applyBorder="1" applyAlignment="1">
      <alignment horizontal="center" vertical="top"/>
      <protection/>
    </xf>
    <xf numFmtId="0" fontId="1" fillId="0" borderId="7" xfId="23" applyFont="1" applyBorder="1" applyAlignment="1">
      <alignment horizontal="center" vertical="center"/>
      <protection/>
    </xf>
    <xf numFmtId="0" fontId="1" fillId="0" borderId="7" xfId="23" applyFont="1" applyBorder="1" applyAlignment="1">
      <alignment horizontal="center" vertical="center" wrapText="1"/>
      <protection/>
    </xf>
    <xf numFmtId="0" fontId="1" fillId="0" borderId="7" xfId="23" applyFont="1" applyFill="1" applyBorder="1" applyAlignment="1">
      <alignment horizontal="center" vertical="center" wrapText="1"/>
      <protection/>
    </xf>
    <xf numFmtId="0" fontId="1" fillId="0" borderId="9" xfId="23" applyFont="1" applyBorder="1" applyAlignment="1">
      <alignment horizontal="center" vertical="center" wrapText="1"/>
      <protection/>
    </xf>
    <xf numFmtId="41" fontId="1" fillId="0" borderId="5" xfId="23" applyNumberFormat="1" applyFont="1" applyBorder="1" applyAlignment="1">
      <alignment horizontal="center" vertical="top"/>
      <protection/>
    </xf>
    <xf numFmtId="41" fontId="1" fillId="0" borderId="0" xfId="23" applyNumberFormat="1" applyFont="1" applyBorder="1" applyAlignment="1">
      <alignment horizontal="center" vertical="center"/>
      <protection/>
    </xf>
    <xf numFmtId="41" fontId="1" fillId="0" borderId="0" xfId="23" applyNumberFormat="1" applyFont="1" applyBorder="1" applyAlignment="1">
      <alignment horizontal="center" vertical="center" wrapText="1"/>
      <protection/>
    </xf>
    <xf numFmtId="41" fontId="1" fillId="0" borderId="0" xfId="23" applyNumberFormat="1" applyFont="1" applyFill="1" applyBorder="1" applyAlignment="1">
      <alignment horizontal="center" vertical="center" wrapText="1"/>
      <protection/>
    </xf>
    <xf numFmtId="41" fontId="1" fillId="0" borderId="11" xfId="23" applyNumberFormat="1" applyFont="1" applyBorder="1" applyAlignment="1">
      <alignment horizontal="center" vertical="center" wrapText="1"/>
      <protection/>
    </xf>
    <xf numFmtId="0" fontId="1" fillId="0" borderId="5" xfId="23" applyFont="1" applyBorder="1" applyAlignment="1" quotePrefix="1">
      <alignment horizontal="left" vertical="center" indent="2"/>
      <protection/>
    </xf>
    <xf numFmtId="0" fontId="1" fillId="0" borderId="5" xfId="23" applyFont="1" applyBorder="1" applyAlignment="1">
      <alignment horizontal="left" vertical="center"/>
      <protection/>
    </xf>
    <xf numFmtId="41" fontId="1" fillId="0" borderId="11" xfId="23" applyNumberFormat="1" applyFont="1" applyBorder="1" applyAlignment="1">
      <alignment horizontal="center" vertical="top"/>
      <protection/>
    </xf>
    <xf numFmtId="0" fontId="7" fillId="0" borderId="5" xfId="23" applyFont="1" applyBorder="1" applyAlignment="1" quotePrefix="1">
      <alignment horizontal="left" vertical="center" indent="2"/>
      <protection/>
    </xf>
    <xf numFmtId="41" fontId="7" fillId="0" borderId="5" xfId="23" applyNumberFormat="1" applyFont="1" applyBorder="1" applyAlignment="1">
      <alignment vertical="center"/>
      <protection/>
    </xf>
    <xf numFmtId="41" fontId="7" fillId="0" borderId="0" xfId="23" applyNumberFormat="1" applyFont="1" applyBorder="1" applyAlignment="1">
      <alignment vertical="center"/>
      <protection/>
    </xf>
    <xf numFmtId="41" fontId="7" fillId="0" borderId="11" xfId="23" applyNumberFormat="1" applyFont="1" applyBorder="1" applyAlignment="1">
      <alignment vertical="center"/>
      <protection/>
    </xf>
    <xf numFmtId="0" fontId="7" fillId="0" borderId="0" xfId="23" applyFont="1" applyAlignment="1">
      <alignment vertical="center"/>
      <protection/>
    </xf>
    <xf numFmtId="0" fontId="7" fillId="0" borderId="5" xfId="23" applyFont="1" applyBorder="1" applyAlignment="1" quotePrefix="1">
      <alignment horizontal="left" vertical="center"/>
      <protection/>
    </xf>
    <xf numFmtId="0" fontId="7" fillId="0" borderId="5" xfId="23" applyFont="1" applyBorder="1" applyAlignment="1">
      <alignment horizontal="distributed" vertical="center"/>
      <protection/>
    </xf>
    <xf numFmtId="41" fontId="7" fillId="0" borderId="5" xfId="23" applyNumberFormat="1" applyFont="1" applyFill="1" applyBorder="1" applyAlignment="1">
      <alignment vertical="center"/>
      <protection/>
    </xf>
    <xf numFmtId="41" fontId="7" fillId="0" borderId="0" xfId="16" applyNumberFormat="1" applyFont="1" applyBorder="1" applyAlignment="1">
      <alignment/>
    </xf>
    <xf numFmtId="41" fontId="7" fillId="0" borderId="0" xfId="16" applyNumberFormat="1" applyFont="1" applyFill="1" applyBorder="1" applyAlignment="1">
      <alignment/>
    </xf>
    <xf numFmtId="41" fontId="7" fillId="0" borderId="11" xfId="16" applyNumberFormat="1" applyFont="1" applyBorder="1" applyAlignment="1">
      <alignment/>
    </xf>
    <xf numFmtId="0" fontId="6" fillId="0" borderId="0" xfId="23" applyFont="1" applyAlignment="1">
      <alignment vertical="center"/>
      <protection/>
    </xf>
    <xf numFmtId="41" fontId="7" fillId="0" borderId="5" xfId="16" applyNumberFormat="1" applyFont="1" applyBorder="1" applyAlignment="1">
      <alignment/>
    </xf>
    <xf numFmtId="41" fontId="1" fillId="0" borderId="5" xfId="23" applyNumberFormat="1" applyFont="1" applyBorder="1">
      <alignment/>
      <protection/>
    </xf>
    <xf numFmtId="41" fontId="1" fillId="0" borderId="0" xfId="23" applyNumberFormat="1" applyFont="1" applyBorder="1">
      <alignment/>
      <protection/>
    </xf>
    <xf numFmtId="41" fontId="1" fillId="0" borderId="0" xfId="23" applyNumberFormat="1" applyFont="1" applyFill="1" applyBorder="1">
      <alignment/>
      <protection/>
    </xf>
    <xf numFmtId="41" fontId="1" fillId="0" borderId="11" xfId="23" applyNumberFormat="1" applyFont="1" applyBorder="1">
      <alignment/>
      <protection/>
    </xf>
    <xf numFmtId="41" fontId="1" fillId="0" borderId="0" xfId="23" applyNumberFormat="1" applyFont="1" applyBorder="1" applyAlignment="1">
      <alignment vertical="center"/>
      <protection/>
    </xf>
    <xf numFmtId="176" fontId="1" fillId="0" borderId="0" xfId="23" applyNumberFormat="1" applyFont="1" applyBorder="1">
      <alignment/>
      <protection/>
    </xf>
    <xf numFmtId="41" fontId="1" fillId="0" borderId="12" xfId="23" applyNumberFormat="1" applyFont="1" applyBorder="1">
      <alignment/>
      <protection/>
    </xf>
    <xf numFmtId="41" fontId="1" fillId="0" borderId="13" xfId="23" applyNumberFormat="1" applyFont="1" applyBorder="1" applyAlignment="1">
      <alignment vertical="center"/>
      <protection/>
    </xf>
    <xf numFmtId="41" fontId="1" fillId="0" borderId="13" xfId="23" applyNumberFormat="1" applyFont="1" applyBorder="1">
      <alignment/>
      <protection/>
    </xf>
    <xf numFmtId="41" fontId="1" fillId="0" borderId="13" xfId="23" applyNumberFormat="1" applyFont="1" applyFill="1" applyBorder="1">
      <alignment/>
      <protection/>
    </xf>
    <xf numFmtId="41" fontId="1" fillId="0" borderId="15" xfId="23" applyNumberFormat="1" applyFont="1" applyBorder="1">
      <alignment/>
      <protection/>
    </xf>
    <xf numFmtId="0" fontId="1" fillId="0" borderId="0" xfId="23" applyFont="1" applyBorder="1">
      <alignment/>
      <protection/>
    </xf>
    <xf numFmtId="0" fontId="1" fillId="0" borderId="0" xfId="24" applyFont="1">
      <alignment/>
      <protection/>
    </xf>
    <xf numFmtId="0" fontId="5" fillId="0" borderId="0" xfId="24" applyFont="1">
      <alignment/>
      <protection/>
    </xf>
    <xf numFmtId="0" fontId="1" fillId="0" borderId="0" xfId="24" applyFont="1" applyAlignment="1">
      <alignment horizontal="right"/>
      <protection/>
    </xf>
    <xf numFmtId="0" fontId="1" fillId="0" borderId="0" xfId="24" applyFont="1" applyFill="1">
      <alignment/>
      <protection/>
    </xf>
    <xf numFmtId="0" fontId="6" fillId="0" borderId="0" xfId="24" applyFont="1" applyAlignment="1">
      <alignment horizontal="right"/>
      <protection/>
    </xf>
    <xf numFmtId="0" fontId="1" fillId="0" borderId="19" xfId="24" applyFont="1" applyBorder="1" applyAlignment="1">
      <alignment horizontal="center" vertical="center"/>
      <protection/>
    </xf>
    <xf numFmtId="0" fontId="1" fillId="0" borderId="21" xfId="24" applyFont="1" applyBorder="1" applyAlignment="1">
      <alignment horizontal="distributed" vertical="center"/>
      <protection/>
    </xf>
    <xf numFmtId="0" fontId="12" fillId="0" borderId="20" xfId="24" applyFont="1" applyBorder="1" applyAlignment="1">
      <alignment horizontal="center" vertical="center"/>
      <protection/>
    </xf>
    <xf numFmtId="0" fontId="1" fillId="0" borderId="26" xfId="24" applyFont="1" applyBorder="1" applyAlignment="1">
      <alignment horizontal="left" vertical="center"/>
      <protection/>
    </xf>
    <xf numFmtId="41" fontId="1" fillId="0" borderId="6" xfId="24" applyNumberFormat="1" applyFont="1" applyBorder="1" applyAlignment="1">
      <alignment vertical="center"/>
      <protection/>
    </xf>
    <xf numFmtId="41" fontId="1" fillId="0" borderId="7" xfId="24" applyNumberFormat="1" applyFont="1" applyFill="1" applyBorder="1" applyAlignment="1">
      <alignment vertical="center"/>
      <protection/>
    </xf>
    <xf numFmtId="41" fontId="1" fillId="0" borderId="7" xfId="24" applyNumberFormat="1" applyFont="1" applyBorder="1" applyAlignment="1">
      <alignment vertical="center"/>
      <protection/>
    </xf>
    <xf numFmtId="41" fontId="1" fillId="0" borderId="7" xfId="24" applyNumberFormat="1" applyFont="1" applyBorder="1" applyAlignment="1">
      <alignment horizontal="right" vertical="center"/>
      <protection/>
    </xf>
    <xf numFmtId="41" fontId="1" fillId="0" borderId="9" xfId="24" applyNumberFormat="1" applyFont="1" applyBorder="1" applyAlignment="1">
      <alignment vertical="center"/>
      <protection/>
    </xf>
    <xf numFmtId="41" fontId="1" fillId="0" borderId="0" xfId="24" applyNumberFormat="1" applyFont="1" applyAlignment="1">
      <alignment/>
      <protection/>
    </xf>
    <xf numFmtId="0" fontId="1" fillId="0" borderId="21" xfId="24" applyFont="1" applyBorder="1" applyAlignment="1" quotePrefix="1">
      <alignment/>
      <protection/>
    </xf>
    <xf numFmtId="41" fontId="1" fillId="0" borderId="5" xfId="24" applyNumberFormat="1" applyFont="1" applyBorder="1" applyAlignment="1">
      <alignment vertical="center"/>
      <protection/>
    </xf>
    <xf numFmtId="41" fontId="1" fillId="0" borderId="0" xfId="24" applyNumberFormat="1" applyFont="1" applyFill="1" applyBorder="1" applyAlignment="1">
      <alignment vertical="center"/>
      <protection/>
    </xf>
    <xf numFmtId="41" fontId="1" fillId="0" borderId="0" xfId="24" applyNumberFormat="1" applyFont="1" applyBorder="1" applyAlignment="1">
      <alignment vertical="center"/>
      <protection/>
    </xf>
    <xf numFmtId="41" fontId="1" fillId="0" borderId="0" xfId="24" applyNumberFormat="1" applyFont="1" applyBorder="1" applyAlignment="1">
      <alignment horizontal="right" vertical="center"/>
      <protection/>
    </xf>
    <xf numFmtId="41" fontId="1" fillId="0" borderId="11" xfId="24" applyNumberFormat="1" applyFont="1" applyBorder="1" applyAlignment="1">
      <alignment vertical="center"/>
      <protection/>
    </xf>
    <xf numFmtId="0" fontId="1" fillId="0" borderId="0" xfId="24" applyFont="1" applyAlignment="1">
      <alignment vertical="center"/>
      <protection/>
    </xf>
    <xf numFmtId="0" fontId="7" fillId="0" borderId="21" xfId="24" applyFont="1" applyBorder="1" applyAlignment="1">
      <alignment horizontal="distributed" vertical="center"/>
      <protection/>
    </xf>
    <xf numFmtId="180" fontId="1" fillId="0" borderId="5" xfId="24" applyNumberFormat="1" applyFont="1" applyBorder="1" applyAlignment="1">
      <alignment horizontal="right" vertical="center"/>
      <protection/>
    </xf>
    <xf numFmtId="180" fontId="1" fillId="0" borderId="0" xfId="24" applyNumberFormat="1" applyFont="1" applyFill="1" applyBorder="1" applyAlignment="1">
      <alignment vertical="center"/>
      <protection/>
    </xf>
    <xf numFmtId="180" fontId="1" fillId="0" borderId="0" xfId="24" applyNumberFormat="1" applyFont="1" applyBorder="1" applyAlignment="1">
      <alignment vertical="center"/>
      <protection/>
    </xf>
    <xf numFmtId="180" fontId="1" fillId="0" borderId="11" xfId="24" applyNumberFormat="1" applyFont="1" applyBorder="1" applyAlignment="1">
      <alignment vertical="center"/>
      <protection/>
    </xf>
    <xf numFmtId="0" fontId="7" fillId="0" borderId="0" xfId="24" applyFont="1" applyAlignment="1">
      <alignment vertical="center"/>
      <protection/>
    </xf>
    <xf numFmtId="0" fontId="7" fillId="0" borderId="21" xfId="24" applyFont="1" applyBorder="1" applyAlignment="1" quotePrefix="1">
      <alignment/>
      <protection/>
    </xf>
    <xf numFmtId="41" fontId="7" fillId="0" borderId="5" xfId="24" applyNumberFormat="1" applyFont="1" applyFill="1" applyBorder="1" applyAlignment="1">
      <alignment vertical="center"/>
      <protection/>
    </xf>
    <xf numFmtId="41" fontId="7" fillId="0" borderId="0" xfId="24" applyNumberFormat="1" applyFont="1" applyFill="1" applyBorder="1" applyAlignment="1">
      <alignment vertical="center"/>
      <protection/>
    </xf>
    <xf numFmtId="41" fontId="7" fillId="0" borderId="0" xfId="24" applyNumberFormat="1" applyFont="1" applyFill="1" applyBorder="1" applyAlignment="1">
      <alignment horizontal="right" vertical="center"/>
      <protection/>
    </xf>
    <xf numFmtId="41" fontId="7" fillId="0" borderId="11" xfId="24" applyNumberFormat="1" applyFont="1" applyFill="1" applyBorder="1" applyAlignment="1">
      <alignment vertical="center"/>
      <protection/>
    </xf>
    <xf numFmtId="41" fontId="7" fillId="0" borderId="0" xfId="24" applyNumberFormat="1" applyFont="1" applyAlignment="1">
      <alignment vertical="center"/>
      <protection/>
    </xf>
    <xf numFmtId="0" fontId="1" fillId="0" borderId="21" xfId="24" applyFont="1" applyBorder="1">
      <alignment/>
      <protection/>
    </xf>
    <xf numFmtId="41" fontId="9" fillId="0" borderId="5" xfId="24" applyNumberFormat="1" applyFont="1" applyBorder="1">
      <alignment/>
      <protection/>
    </xf>
    <xf numFmtId="41" fontId="9" fillId="0" borderId="0" xfId="24" applyNumberFormat="1" applyFont="1" applyBorder="1">
      <alignment/>
      <protection/>
    </xf>
    <xf numFmtId="41" fontId="9" fillId="0" borderId="11" xfId="24" applyNumberFormat="1" applyFont="1" applyBorder="1">
      <alignment/>
      <protection/>
    </xf>
    <xf numFmtId="41" fontId="1" fillId="0" borderId="0" xfId="24" applyNumberFormat="1" applyFont="1">
      <alignment/>
      <protection/>
    </xf>
    <xf numFmtId="0" fontId="7" fillId="0" borderId="0" xfId="24" applyFont="1">
      <alignment/>
      <protection/>
    </xf>
    <xf numFmtId="0" fontId="7" fillId="0" borderId="21" xfId="24" applyFont="1" applyFill="1" applyBorder="1" applyAlignment="1">
      <alignment horizontal="distributed"/>
      <protection/>
    </xf>
    <xf numFmtId="41" fontId="7" fillId="0" borderId="0" xfId="24" applyNumberFormat="1" applyFont="1">
      <alignment/>
      <protection/>
    </xf>
    <xf numFmtId="0" fontId="7" fillId="0" borderId="21" xfId="24" applyFont="1" applyBorder="1" applyAlignment="1">
      <alignment horizontal="distributed"/>
      <protection/>
    </xf>
    <xf numFmtId="0" fontId="6" fillId="0" borderId="0" xfId="24" applyFont="1" applyAlignment="1">
      <alignment vertical="center"/>
      <protection/>
    </xf>
    <xf numFmtId="41" fontId="6" fillId="0" borderId="0" xfId="24" applyNumberFormat="1" applyFont="1" applyAlignment="1">
      <alignment vertical="center"/>
      <protection/>
    </xf>
    <xf numFmtId="41" fontId="1" fillId="0" borderId="5" xfId="24" applyNumberFormat="1" applyFont="1" applyBorder="1" applyAlignment="1">
      <alignment horizontal="right"/>
      <protection/>
    </xf>
    <xf numFmtId="41" fontId="1" fillId="0" borderId="0" xfId="24" applyNumberFormat="1" applyFont="1" applyBorder="1">
      <alignment/>
      <protection/>
    </xf>
    <xf numFmtId="41" fontId="1" fillId="0" borderId="0" xfId="24" applyNumberFormat="1" applyFont="1" applyFill="1" applyBorder="1">
      <alignment/>
      <protection/>
    </xf>
    <xf numFmtId="41" fontId="1" fillId="0" borderId="11" xfId="24" applyNumberFormat="1" applyFont="1" applyBorder="1">
      <alignment/>
      <protection/>
    </xf>
    <xf numFmtId="41" fontId="1" fillId="0" borderId="5" xfId="24" applyNumberFormat="1" applyFont="1" applyBorder="1">
      <alignment/>
      <protection/>
    </xf>
    <xf numFmtId="41" fontId="1" fillId="0" borderId="0" xfId="16" applyNumberFormat="1" applyFont="1" applyBorder="1" applyAlignment="1">
      <alignment/>
    </xf>
    <xf numFmtId="41" fontId="1" fillId="0" borderId="0" xfId="16" applyNumberFormat="1" applyFont="1" applyBorder="1" applyAlignment="1">
      <alignment horizontal="right"/>
    </xf>
    <xf numFmtId="41" fontId="1" fillId="0" borderId="11" xfId="16" applyNumberFormat="1" applyFont="1" applyBorder="1" applyAlignment="1">
      <alignment/>
    </xf>
    <xf numFmtId="41" fontId="1" fillId="0" borderId="0" xfId="16" applyNumberFormat="1" applyFont="1" applyBorder="1" applyAlignment="1">
      <alignment vertical="center"/>
    </xf>
    <xf numFmtId="0" fontId="1" fillId="0" borderId="20" xfId="24" applyFont="1" applyBorder="1" applyAlignment="1">
      <alignment horizontal="distributed" vertical="center"/>
      <protection/>
    </xf>
    <xf numFmtId="41" fontId="1" fillId="0" borderId="12" xfId="24" applyNumberFormat="1" applyFont="1" applyBorder="1">
      <alignment/>
      <protection/>
    </xf>
    <xf numFmtId="41" fontId="1" fillId="0" borderId="13" xfId="24" applyNumberFormat="1" applyFont="1" applyFill="1" applyBorder="1" applyAlignment="1">
      <alignment vertical="center"/>
      <protection/>
    </xf>
    <xf numFmtId="41" fontId="1" fillId="0" borderId="13" xfId="16" applyNumberFormat="1" applyFont="1" applyBorder="1" applyAlignment="1">
      <alignment/>
    </xf>
    <xf numFmtId="41" fontId="1" fillId="0" borderId="13" xfId="16" applyNumberFormat="1" applyFont="1" applyFill="1" applyBorder="1" applyAlignment="1">
      <alignment horizontal="right"/>
    </xf>
    <xf numFmtId="41" fontId="1" fillId="0" borderId="13" xfId="16" applyNumberFormat="1" applyFont="1" applyBorder="1" applyAlignment="1">
      <alignment horizontal="right"/>
    </xf>
    <xf numFmtId="41" fontId="1" fillId="0" borderId="15" xfId="16" applyNumberFormat="1" applyFont="1" applyBorder="1" applyAlignment="1">
      <alignment/>
    </xf>
    <xf numFmtId="0" fontId="1" fillId="0" borderId="0" xfId="25" applyFont="1" applyAlignment="1">
      <alignment vertical="center"/>
      <protection/>
    </xf>
    <xf numFmtId="0" fontId="1" fillId="0" borderId="0" xfId="25" applyFont="1" applyFill="1" applyAlignment="1">
      <alignment vertical="center"/>
      <protection/>
    </xf>
    <xf numFmtId="3" fontId="5" fillId="0" borderId="0" xfId="25" applyNumberFormat="1" applyFont="1" applyAlignment="1">
      <alignment vertical="center"/>
      <protection/>
    </xf>
    <xf numFmtId="3" fontId="1" fillId="0" borderId="0" xfId="25" applyNumberFormat="1" applyFont="1" applyAlignment="1">
      <alignment vertical="center"/>
      <protection/>
    </xf>
    <xf numFmtId="0" fontId="1" fillId="0" borderId="0" xfId="25" applyFont="1" applyBorder="1" applyAlignment="1">
      <alignment vertical="center"/>
      <protection/>
    </xf>
    <xf numFmtId="0" fontId="1" fillId="0" borderId="0" xfId="25" applyFont="1" applyFill="1" applyBorder="1" applyAlignment="1">
      <alignment vertical="center"/>
      <protection/>
    </xf>
    <xf numFmtId="0" fontId="6" fillId="0" borderId="0" xfId="25" applyFont="1" applyFill="1" applyBorder="1" applyAlignment="1">
      <alignment horizontal="right" vertical="center"/>
      <protection/>
    </xf>
    <xf numFmtId="0" fontId="1" fillId="0" borderId="2" xfId="25" applyFont="1" applyBorder="1" applyAlignment="1">
      <alignment horizontal="centerContinuous" vertical="center"/>
      <protection/>
    </xf>
    <xf numFmtId="0" fontId="1" fillId="0" borderId="2" xfId="25" applyFont="1" applyBorder="1" applyAlignment="1" quotePrefix="1">
      <alignment horizontal="centerContinuous" vertical="center"/>
      <protection/>
    </xf>
    <xf numFmtId="0" fontId="1" fillId="0" borderId="2" xfId="25" applyFont="1" applyFill="1" applyBorder="1" applyAlignment="1">
      <alignment horizontal="centerContinuous" vertical="center"/>
      <protection/>
    </xf>
    <xf numFmtId="0" fontId="1" fillId="0" borderId="2" xfId="25" applyFont="1" applyFill="1" applyBorder="1" applyAlignment="1" quotePrefix="1">
      <alignment horizontal="centerContinuous" vertical="center"/>
      <protection/>
    </xf>
    <xf numFmtId="0" fontId="1" fillId="0" borderId="0" xfId="25" applyFont="1" applyBorder="1" applyAlignment="1" quotePrefix="1">
      <alignment vertical="center"/>
      <protection/>
    </xf>
    <xf numFmtId="0" fontId="1" fillId="0" borderId="20" xfId="25" applyFont="1" applyBorder="1" applyAlignment="1">
      <alignment horizontal="distributed" vertical="center"/>
      <protection/>
    </xf>
    <xf numFmtId="0" fontId="1" fillId="0" borderId="20" xfId="25" applyFont="1" applyBorder="1" applyAlignment="1">
      <alignment horizontal="center" vertical="center" wrapText="1"/>
      <protection/>
    </xf>
    <xf numFmtId="0" fontId="1" fillId="0" borderId="20" xfId="25" applyFont="1" applyBorder="1" applyAlignment="1">
      <alignment horizontal="center" vertical="center"/>
      <protection/>
    </xf>
    <xf numFmtId="0" fontId="1" fillId="0" borderId="20" xfId="25" applyFont="1" applyFill="1" applyBorder="1" applyAlignment="1">
      <alignment horizontal="distributed" vertical="center"/>
      <protection/>
    </xf>
    <xf numFmtId="0" fontId="1" fillId="0" borderId="19" xfId="25" applyFont="1" applyBorder="1" applyAlignment="1">
      <alignment horizontal="center" vertical="center"/>
      <protection/>
    </xf>
    <xf numFmtId="0" fontId="1" fillId="0" borderId="0" xfId="25" applyFont="1" applyBorder="1" applyAlignment="1">
      <alignment horizontal="center" vertical="center"/>
      <protection/>
    </xf>
    <xf numFmtId="0" fontId="1" fillId="0" borderId="0" xfId="25" applyFont="1" applyBorder="1" applyAlignment="1">
      <alignment vertical="center" wrapText="1"/>
      <protection/>
    </xf>
    <xf numFmtId="0" fontId="1" fillId="0" borderId="5" xfId="25" applyFont="1" applyBorder="1" applyAlignment="1">
      <alignment horizontal="distributed" vertical="center"/>
      <protection/>
    </xf>
    <xf numFmtId="0" fontId="1" fillId="0" borderId="6" xfId="25" applyFont="1" applyBorder="1" applyAlignment="1">
      <alignment horizontal="distributed" vertical="center"/>
      <protection/>
    </xf>
    <xf numFmtId="0" fontId="1" fillId="0" borderId="0" xfId="25" applyFont="1" applyBorder="1" applyAlignment="1">
      <alignment horizontal="center" vertical="center" wrapText="1"/>
      <protection/>
    </xf>
    <xf numFmtId="0" fontId="1" fillId="0" borderId="0" xfId="25" applyFont="1" applyFill="1" applyBorder="1" applyAlignment="1">
      <alignment horizontal="distributed" vertical="center"/>
      <protection/>
    </xf>
    <xf numFmtId="0" fontId="1" fillId="0" borderId="0" xfId="25" applyFont="1" applyFill="1" applyBorder="1" applyAlignment="1">
      <alignment horizontal="center" vertical="center" wrapText="1"/>
      <protection/>
    </xf>
    <xf numFmtId="0" fontId="1" fillId="0" borderId="11" xfId="25" applyFont="1" applyBorder="1" applyAlignment="1">
      <alignment horizontal="center" vertical="center"/>
      <protection/>
    </xf>
    <xf numFmtId="41" fontId="1" fillId="0" borderId="5" xfId="16" applyNumberFormat="1" applyFont="1" applyBorder="1" applyAlignment="1">
      <alignment vertical="center"/>
    </xf>
    <xf numFmtId="41" fontId="1" fillId="0" borderId="11" xfId="16" applyNumberFormat="1" applyFont="1" applyBorder="1" applyAlignment="1">
      <alignment vertical="center"/>
    </xf>
    <xf numFmtId="0" fontId="18" fillId="0" borderId="5" xfId="25" applyFont="1" applyBorder="1" applyAlignment="1">
      <alignment horizontal="distributed" vertical="center"/>
      <protection/>
    </xf>
    <xf numFmtId="0" fontId="1" fillId="0" borderId="21" xfId="25" applyFont="1" applyBorder="1" applyAlignment="1" quotePrefix="1">
      <alignment horizontal="left" vertical="center" indent="2"/>
      <protection/>
    </xf>
    <xf numFmtId="41" fontId="7" fillId="0" borderId="5" xfId="16" applyNumberFormat="1" applyFont="1" applyBorder="1" applyAlignment="1">
      <alignment vertical="center"/>
    </xf>
    <xf numFmtId="41" fontId="7" fillId="0" borderId="0" xfId="16" applyNumberFormat="1" applyFont="1" applyBorder="1" applyAlignment="1">
      <alignment vertical="center"/>
    </xf>
    <xf numFmtId="41" fontId="7" fillId="0" borderId="11" xfId="16" applyNumberFormat="1" applyFont="1" applyBorder="1" applyAlignment="1">
      <alignment vertical="center"/>
    </xf>
    <xf numFmtId="0" fontId="7" fillId="0" borderId="0" xfId="25" applyFont="1" applyBorder="1" applyAlignment="1">
      <alignment horizontal="center" vertical="center"/>
      <protection/>
    </xf>
    <xf numFmtId="0" fontId="7" fillId="0" borderId="0" xfId="25" applyFont="1" applyBorder="1" applyAlignment="1">
      <alignment vertical="center"/>
      <protection/>
    </xf>
    <xf numFmtId="0" fontId="7" fillId="0" borderId="0" xfId="25" applyFont="1" applyBorder="1" applyAlignment="1">
      <alignment vertical="center" wrapText="1"/>
      <protection/>
    </xf>
    <xf numFmtId="0" fontId="7" fillId="0" borderId="0" xfId="25" applyFont="1" applyAlignment="1">
      <alignment vertical="center"/>
      <protection/>
    </xf>
    <xf numFmtId="0" fontId="7" fillId="0" borderId="21" xfId="25" applyFont="1" applyBorder="1" applyAlignment="1">
      <alignment horizontal="distributed" vertical="center"/>
      <protection/>
    </xf>
    <xf numFmtId="41" fontId="7" fillId="0" borderId="5" xfId="16" applyNumberFormat="1" applyFont="1" applyFill="1" applyBorder="1" applyAlignment="1">
      <alignment vertical="center"/>
    </xf>
    <xf numFmtId="41" fontId="7" fillId="0" borderId="0" xfId="16" applyNumberFormat="1" applyFont="1" applyFill="1" applyBorder="1" applyAlignment="1">
      <alignment vertical="center"/>
    </xf>
    <xf numFmtId="41" fontId="7" fillId="0" borderId="11" xfId="16" applyNumberFormat="1" applyFont="1" applyFill="1" applyBorder="1" applyAlignment="1">
      <alignment vertical="center"/>
    </xf>
    <xf numFmtId="3" fontId="7" fillId="0" borderId="0" xfId="25" applyNumberFormat="1" applyFont="1" applyBorder="1" applyAlignment="1">
      <alignment vertical="center"/>
      <protection/>
    </xf>
    <xf numFmtId="180" fontId="7" fillId="0" borderId="0" xfId="25" applyNumberFormat="1" applyFont="1" applyBorder="1" applyAlignment="1">
      <alignment vertical="center"/>
      <protection/>
    </xf>
    <xf numFmtId="177" fontId="7" fillId="0" borderId="0" xfId="16" applyNumberFormat="1" applyFont="1" applyFill="1" applyBorder="1" applyAlignment="1">
      <alignment vertical="center"/>
    </xf>
    <xf numFmtId="0" fontId="1" fillId="0" borderId="21" xfId="25" applyFont="1" applyBorder="1" applyAlignment="1">
      <alignment horizontal="distributed" vertical="center"/>
      <protection/>
    </xf>
    <xf numFmtId="41" fontId="1" fillId="0" borderId="0" xfId="16" applyNumberFormat="1" applyFont="1" applyBorder="1" applyAlignment="1" applyProtection="1">
      <alignment horizontal="right" vertical="center"/>
      <protection locked="0"/>
    </xf>
    <xf numFmtId="41" fontId="1" fillId="0" borderId="0" xfId="16" applyNumberFormat="1" applyFont="1" applyFill="1" applyBorder="1" applyAlignment="1" applyProtection="1">
      <alignment horizontal="right" vertical="center"/>
      <protection locked="0"/>
    </xf>
    <xf numFmtId="41" fontId="1" fillId="0" borderId="11" xfId="16" applyNumberFormat="1" applyFont="1" applyFill="1" applyBorder="1" applyAlignment="1" applyProtection="1">
      <alignment horizontal="right" vertical="center"/>
      <protection locked="0"/>
    </xf>
    <xf numFmtId="3" fontId="1" fillId="0" borderId="0" xfId="25" applyNumberFormat="1" applyFont="1" applyBorder="1" applyAlignment="1">
      <alignment vertical="center"/>
      <protection/>
    </xf>
    <xf numFmtId="180" fontId="1" fillId="0" borderId="0" xfId="25" applyNumberFormat="1" applyFont="1" applyBorder="1" applyAlignment="1">
      <alignment vertical="center"/>
      <protection/>
    </xf>
    <xf numFmtId="177" fontId="1" fillId="0" borderId="11" xfId="16" applyNumberFormat="1" applyFont="1" applyFill="1" applyBorder="1" applyAlignment="1" applyProtection="1">
      <alignment horizontal="right" vertical="center"/>
      <protection locked="0"/>
    </xf>
    <xf numFmtId="177" fontId="1" fillId="0" borderId="0" xfId="16" applyNumberFormat="1" applyFont="1" applyFill="1" applyBorder="1" applyAlignment="1" applyProtection="1">
      <alignment horizontal="right" vertical="center"/>
      <protection locked="0"/>
    </xf>
    <xf numFmtId="185" fontId="1" fillId="0" borderId="0" xfId="16" applyNumberFormat="1" applyFont="1" applyFill="1" applyBorder="1" applyAlignment="1" applyProtection="1">
      <alignment horizontal="right" vertical="center"/>
      <protection locked="0"/>
    </xf>
    <xf numFmtId="185" fontId="1" fillId="0" borderId="11" xfId="16" applyNumberFormat="1" applyFont="1" applyFill="1" applyBorder="1" applyAlignment="1" applyProtection="1">
      <alignment horizontal="right" vertical="center"/>
      <protection locked="0"/>
    </xf>
    <xf numFmtId="41" fontId="1" fillId="0" borderId="13" xfId="16" applyNumberFormat="1" applyFont="1" applyBorder="1" applyAlignment="1" applyProtection="1">
      <alignment horizontal="right" vertical="center"/>
      <protection locked="0"/>
    </xf>
    <xf numFmtId="41" fontId="1" fillId="0" borderId="13" xfId="16" applyNumberFormat="1" applyFont="1" applyFill="1" applyBorder="1" applyAlignment="1" applyProtection="1">
      <alignment horizontal="right" vertical="center"/>
      <protection locked="0"/>
    </xf>
    <xf numFmtId="41" fontId="1" fillId="0" borderId="15" xfId="16" applyNumberFormat="1" applyFont="1" applyFill="1" applyBorder="1" applyAlignment="1" applyProtection="1">
      <alignment horizontal="right" vertical="center"/>
      <protection locked="0"/>
    </xf>
    <xf numFmtId="0" fontId="6" fillId="0" borderId="0" xfId="25" applyFont="1" applyAlignment="1">
      <alignment vertical="center"/>
      <protection/>
    </xf>
    <xf numFmtId="0" fontId="6" fillId="0" borderId="0" xfId="25" applyFont="1" applyBorder="1" applyAlignment="1">
      <alignment vertical="center"/>
      <protection/>
    </xf>
    <xf numFmtId="0" fontId="1" fillId="0" borderId="0" xfId="26" applyFont="1">
      <alignment/>
      <protection/>
    </xf>
    <xf numFmtId="0" fontId="5" fillId="0" borderId="0" xfId="26" applyFont="1">
      <alignment/>
      <protection/>
    </xf>
    <xf numFmtId="0" fontId="6" fillId="0" borderId="0" xfId="26" applyFont="1" applyAlignment="1">
      <alignment horizontal="right"/>
      <protection/>
    </xf>
    <xf numFmtId="0" fontId="1" fillId="0" borderId="21" xfId="26" applyFont="1" applyBorder="1" applyAlignment="1">
      <alignment horizontal="distributed" vertical="center"/>
      <protection/>
    </xf>
    <xf numFmtId="0" fontId="1" fillId="0" borderId="20" xfId="26" applyFont="1" applyBorder="1" applyAlignment="1">
      <alignment horizontal="distributed" vertical="center"/>
      <protection/>
    </xf>
    <xf numFmtId="0" fontId="7" fillId="0" borderId="0" xfId="26" applyFont="1">
      <alignment/>
      <protection/>
    </xf>
    <xf numFmtId="0" fontId="7" fillId="0" borderId="21" xfId="26" applyFont="1" applyBorder="1" applyAlignment="1">
      <alignment horizontal="distributed"/>
      <protection/>
    </xf>
    <xf numFmtId="41" fontId="7" fillId="0" borderId="6" xfId="26" applyNumberFormat="1" applyFont="1" applyBorder="1" applyAlignment="1">
      <alignment horizontal="right"/>
      <protection/>
    </xf>
    <xf numFmtId="41" fontId="7" fillId="0" borderId="7" xfId="26" applyNumberFormat="1" applyFont="1" applyBorder="1" applyAlignment="1">
      <alignment horizontal="right"/>
      <protection/>
    </xf>
    <xf numFmtId="41" fontId="7" fillId="0" borderId="9" xfId="26" applyNumberFormat="1" applyFont="1" applyBorder="1" applyAlignment="1">
      <alignment horizontal="right"/>
      <protection/>
    </xf>
    <xf numFmtId="41" fontId="7" fillId="0" borderId="5" xfId="26" applyNumberFormat="1" applyFont="1" applyBorder="1" applyAlignment="1">
      <alignment horizontal="right"/>
      <protection/>
    </xf>
    <xf numFmtId="41" fontId="7" fillId="0" borderId="0" xfId="26" applyNumberFormat="1" applyFont="1" applyBorder="1" applyAlignment="1">
      <alignment horizontal="right"/>
      <protection/>
    </xf>
    <xf numFmtId="41" fontId="7" fillId="0" borderId="11" xfId="26" applyNumberFormat="1" applyFont="1" applyBorder="1" applyAlignment="1">
      <alignment horizontal="right"/>
      <protection/>
    </xf>
    <xf numFmtId="0" fontId="7" fillId="0" borderId="5" xfId="26" applyFont="1" applyBorder="1" applyAlignment="1">
      <alignment horizontal="distributed"/>
      <protection/>
    </xf>
    <xf numFmtId="0" fontId="7" fillId="0" borderId="0" xfId="26" applyFont="1" applyBorder="1" applyAlignment="1">
      <alignment horizontal="distributed"/>
      <protection/>
    </xf>
    <xf numFmtId="0" fontId="7" fillId="0" borderId="11" xfId="26" applyFont="1" applyBorder="1" applyAlignment="1">
      <alignment horizontal="distributed"/>
      <protection/>
    </xf>
    <xf numFmtId="0" fontId="1" fillId="0" borderId="21" xfId="26" applyFont="1" applyBorder="1">
      <alignment/>
      <protection/>
    </xf>
    <xf numFmtId="0" fontId="1" fillId="0" borderId="5" xfId="26" applyFont="1" applyBorder="1">
      <alignment/>
      <protection/>
    </xf>
    <xf numFmtId="0" fontId="1" fillId="0" borderId="0" xfId="26" applyFont="1" applyBorder="1">
      <alignment/>
      <protection/>
    </xf>
    <xf numFmtId="41" fontId="1" fillId="0" borderId="0" xfId="26" applyNumberFormat="1" applyFont="1" applyBorder="1" applyAlignment="1">
      <alignment horizontal="right"/>
      <protection/>
    </xf>
    <xf numFmtId="41" fontId="1" fillId="0" borderId="11" xfId="26" applyNumberFormat="1" applyFont="1" applyBorder="1" applyAlignment="1">
      <alignment horizontal="right"/>
      <protection/>
    </xf>
    <xf numFmtId="41" fontId="1" fillId="0" borderId="5" xfId="16" applyNumberFormat="1" applyFont="1" applyBorder="1" applyAlignment="1">
      <alignment horizontal="right" vertical="center"/>
    </xf>
    <xf numFmtId="41" fontId="1" fillId="0" borderId="0" xfId="16" applyNumberFormat="1" applyFont="1" applyBorder="1" applyAlignment="1">
      <alignment horizontal="right" vertical="center"/>
    </xf>
    <xf numFmtId="41" fontId="1" fillId="0" borderId="11" xfId="16" applyNumberFormat="1" applyFont="1" applyBorder="1" applyAlignment="1">
      <alignment horizontal="right" vertical="center"/>
    </xf>
    <xf numFmtId="41" fontId="1" fillId="0" borderId="12" xfId="16" applyNumberFormat="1" applyFont="1" applyBorder="1" applyAlignment="1">
      <alignment horizontal="right" vertical="center"/>
    </xf>
    <xf numFmtId="41" fontId="1" fillId="0" borderId="13" xfId="16" applyNumberFormat="1" applyFont="1" applyBorder="1" applyAlignment="1">
      <alignment horizontal="right" vertical="center"/>
    </xf>
    <xf numFmtId="41" fontId="1" fillId="0" borderId="15" xfId="16" applyNumberFormat="1" applyFont="1" applyBorder="1" applyAlignment="1">
      <alignment horizontal="right" vertical="center"/>
    </xf>
    <xf numFmtId="38" fontId="5" fillId="0" borderId="0" xfId="16" applyFont="1" applyBorder="1" applyAlignment="1">
      <alignment vertical="center"/>
    </xf>
    <xf numFmtId="38" fontId="6" fillId="0" borderId="27" xfId="16" applyFont="1" applyBorder="1" applyAlignment="1">
      <alignment vertical="center"/>
    </xf>
    <xf numFmtId="38" fontId="6" fillId="0" borderId="27" xfId="16" applyFont="1" applyFill="1" applyBorder="1" applyAlignment="1">
      <alignment vertical="center"/>
    </xf>
    <xf numFmtId="38" fontId="6" fillId="0" borderId="27" xfId="16" applyFont="1" applyBorder="1" applyAlignment="1">
      <alignment horizontal="right" vertical="center"/>
    </xf>
    <xf numFmtId="38" fontId="1" fillId="0" borderId="26" xfId="16" applyFont="1" applyBorder="1" applyAlignment="1">
      <alignment horizontal="distributed" vertical="center"/>
    </xf>
    <xf numFmtId="38" fontId="1" fillId="0" borderId="6" xfId="16" applyFont="1" applyBorder="1" applyAlignment="1">
      <alignment horizontal="distributed" vertical="center"/>
    </xf>
    <xf numFmtId="38" fontId="1" fillId="0" borderId="26" xfId="16" applyFont="1" applyBorder="1" applyAlignment="1">
      <alignment vertical="center"/>
    </xf>
    <xf numFmtId="38" fontId="1" fillId="0" borderId="6" xfId="16" applyFont="1" applyBorder="1" applyAlignment="1">
      <alignment vertical="center"/>
    </xf>
    <xf numFmtId="38" fontId="6" fillId="0" borderId="7" xfId="16" applyFont="1" applyBorder="1" applyAlignment="1">
      <alignment vertical="center"/>
    </xf>
    <xf numFmtId="41" fontId="9" fillId="0" borderId="5" xfId="16" applyNumberFormat="1" applyFont="1" applyBorder="1" applyAlignment="1">
      <alignment horizontal="right" vertical="center"/>
    </xf>
    <xf numFmtId="41" fontId="9" fillId="0" borderId="0" xfId="16" applyNumberFormat="1" applyFont="1" applyBorder="1" applyAlignment="1">
      <alignment horizontal="right" vertical="center"/>
    </xf>
    <xf numFmtId="41" fontId="9" fillId="0" borderId="0" xfId="16" applyNumberFormat="1" applyFont="1" applyFill="1" applyBorder="1" applyAlignment="1">
      <alignment horizontal="right" vertical="center"/>
    </xf>
    <xf numFmtId="41" fontId="9" fillId="0" borderId="11" xfId="16" applyNumberFormat="1" applyFont="1" applyBorder="1" applyAlignment="1">
      <alignment horizontal="right" vertical="center"/>
    </xf>
    <xf numFmtId="41" fontId="1" fillId="0" borderId="15" xfId="16" applyNumberFormat="1" applyFont="1" applyBorder="1" applyAlignment="1">
      <alignment vertical="center"/>
    </xf>
    <xf numFmtId="38" fontId="5" fillId="0" borderId="0" xfId="16" applyFont="1" applyAlignment="1">
      <alignment/>
    </xf>
    <xf numFmtId="38" fontId="1" fillId="0" borderId="0" xfId="16" applyFont="1" applyAlignment="1">
      <alignment/>
    </xf>
    <xf numFmtId="38" fontId="1" fillId="0" borderId="27" xfId="16" applyFont="1" applyBorder="1" applyAlignment="1">
      <alignment/>
    </xf>
    <xf numFmtId="38" fontId="1" fillId="0" borderId="23" xfId="16" applyFont="1" applyBorder="1" applyAlignment="1">
      <alignment horizontal="distributed"/>
    </xf>
    <xf numFmtId="38" fontId="1" fillId="0" borderId="28" xfId="16" applyFont="1" applyBorder="1" applyAlignment="1">
      <alignment horizontal="centerContinuous" vertical="center"/>
    </xf>
    <xf numFmtId="38" fontId="1" fillId="0" borderId="29" xfId="16" applyFont="1" applyBorder="1" applyAlignment="1">
      <alignment horizontal="centerContinuous" vertical="center"/>
    </xf>
    <xf numFmtId="38" fontId="1" fillId="0" borderId="30" xfId="16" applyFont="1" applyBorder="1" applyAlignment="1">
      <alignment horizontal="centerContinuous" vertical="center"/>
    </xf>
    <xf numFmtId="38" fontId="1" fillId="0" borderId="21" xfId="16" applyFont="1" applyBorder="1" applyAlignment="1">
      <alignment horizontal="distributed" vertical="top"/>
    </xf>
    <xf numFmtId="38" fontId="1" fillId="0" borderId="26" xfId="16" applyFont="1" applyBorder="1" applyAlignment="1">
      <alignment horizontal="distributed" vertical="center"/>
    </xf>
    <xf numFmtId="38" fontId="1" fillId="0" borderId="21" xfId="16" applyFont="1" applyBorder="1" applyAlignment="1">
      <alignment horizontal="left" vertical="center"/>
    </xf>
    <xf numFmtId="38" fontId="1" fillId="0" borderId="26" xfId="16" applyFont="1" applyBorder="1" applyAlignment="1">
      <alignment horizontal="left" vertical="center"/>
    </xf>
    <xf numFmtId="38" fontId="1" fillId="0" borderId="6" xfId="16" applyFont="1" applyBorder="1" applyAlignment="1">
      <alignment horizontal="left" vertical="center"/>
    </xf>
    <xf numFmtId="38" fontId="1" fillId="0" borderId="21" xfId="16" applyFont="1" applyBorder="1" applyAlignment="1">
      <alignment horizontal="center" vertical="center"/>
    </xf>
    <xf numFmtId="38" fontId="1" fillId="0" borderId="20" xfId="16" applyFont="1" applyBorder="1" applyAlignment="1">
      <alignment horizontal="distributed" vertical="top"/>
    </xf>
    <xf numFmtId="38" fontId="1" fillId="0" borderId="20" xfId="16" applyFont="1" applyBorder="1" applyAlignment="1">
      <alignment horizontal="right" vertical="center"/>
    </xf>
    <xf numFmtId="38" fontId="1" fillId="0" borderId="6" xfId="16" applyFont="1" applyBorder="1" applyAlignment="1">
      <alignment horizontal="right" vertical="center"/>
    </xf>
    <xf numFmtId="38" fontId="1" fillId="0" borderId="7" xfId="16" applyFont="1" applyBorder="1" applyAlignment="1">
      <alignment horizontal="right" vertical="center"/>
    </xf>
    <xf numFmtId="38" fontId="1" fillId="0" borderId="0" xfId="16" applyFont="1" applyBorder="1" applyAlignment="1">
      <alignment horizontal="right" vertical="center"/>
    </xf>
    <xf numFmtId="38" fontId="1" fillId="0" borderId="11" xfId="16" applyFont="1" applyBorder="1" applyAlignment="1">
      <alignment/>
    </xf>
    <xf numFmtId="38" fontId="1" fillId="0" borderId="21" xfId="16" applyFont="1" applyBorder="1" applyAlignment="1" quotePrefix="1">
      <alignment horizontal="center" vertical="center"/>
    </xf>
    <xf numFmtId="38" fontId="1" fillId="0" borderId="0" xfId="16" applyFont="1" applyAlignment="1">
      <alignment horizontal="right"/>
    </xf>
    <xf numFmtId="38" fontId="1" fillId="0" borderId="5" xfId="16" applyFont="1" applyBorder="1" applyAlignment="1">
      <alignment horizontal="right" vertical="center"/>
    </xf>
    <xf numFmtId="38" fontId="9" fillId="0" borderId="11" xfId="16" applyFont="1" applyBorder="1" applyAlignment="1">
      <alignment/>
    </xf>
    <xf numFmtId="38" fontId="9" fillId="0" borderId="21" xfId="16" applyFont="1" applyBorder="1" applyAlignment="1" quotePrefix="1">
      <alignment horizontal="center" vertical="center"/>
    </xf>
    <xf numFmtId="38" fontId="9" fillId="0" borderId="5" xfId="16" applyFont="1" applyBorder="1" applyAlignment="1">
      <alignment horizontal="right" vertical="center"/>
    </xf>
    <xf numFmtId="38" fontId="9" fillId="0" borderId="0" xfId="16" applyFont="1" applyBorder="1" applyAlignment="1">
      <alignment horizontal="right" vertical="center"/>
    </xf>
    <xf numFmtId="38" fontId="9" fillId="0" borderId="0" xfId="16" applyFont="1" applyAlignment="1">
      <alignment/>
    </xf>
    <xf numFmtId="38" fontId="1" fillId="0" borderId="0" xfId="16" applyFont="1" applyBorder="1" applyAlignment="1">
      <alignment/>
    </xf>
    <xf numFmtId="38" fontId="9" fillId="0" borderId="21" xfId="16" applyFont="1" applyBorder="1" applyAlignment="1">
      <alignment horizontal="right" vertical="center"/>
    </xf>
    <xf numFmtId="38" fontId="1" fillId="0" borderId="21" xfId="16" applyFont="1" applyBorder="1" applyAlignment="1">
      <alignment horizontal="right" vertical="center"/>
    </xf>
    <xf numFmtId="38" fontId="1" fillId="0" borderId="11" xfId="16" applyFont="1" applyBorder="1" applyAlignment="1">
      <alignment horizontal="right" vertical="center"/>
    </xf>
    <xf numFmtId="38" fontId="1" fillId="0" borderId="11" xfId="16" applyFont="1" applyBorder="1" applyAlignment="1">
      <alignment horizontal="right"/>
    </xf>
    <xf numFmtId="38" fontId="1" fillId="0" borderId="12" xfId="16" applyFont="1" applyBorder="1" applyAlignment="1">
      <alignment horizontal="right" vertical="center"/>
    </xf>
    <xf numFmtId="38" fontId="1" fillId="0" borderId="13" xfId="16" applyFont="1" applyBorder="1" applyAlignment="1">
      <alignment horizontal="right" vertical="center"/>
    </xf>
    <xf numFmtId="38" fontId="1" fillId="0" borderId="15" xfId="16" applyFont="1" applyBorder="1" applyAlignment="1">
      <alignment/>
    </xf>
    <xf numFmtId="0" fontId="5" fillId="0" borderId="0" xfId="28" applyFont="1" applyFill="1" applyAlignment="1">
      <alignment vertical="center"/>
      <protection/>
    </xf>
    <xf numFmtId="0" fontId="1" fillId="0" borderId="0" xfId="28" applyFont="1" applyFill="1" applyAlignment="1">
      <alignment vertical="center"/>
      <protection/>
    </xf>
    <xf numFmtId="0" fontId="1" fillId="0" borderId="0" xfId="28" applyFont="1" applyFill="1" applyAlignment="1">
      <alignment horizontal="right" vertical="center"/>
      <protection/>
    </xf>
    <xf numFmtId="0" fontId="1" fillId="0" borderId="2" xfId="28" applyFont="1" applyFill="1" applyBorder="1" applyAlignment="1">
      <alignment horizontal="distributed" vertical="center"/>
      <protection/>
    </xf>
    <xf numFmtId="0" fontId="1" fillId="0" borderId="1" xfId="28" applyFont="1" applyFill="1" applyBorder="1" applyAlignment="1">
      <alignment horizontal="distributed" vertical="center"/>
      <protection/>
    </xf>
    <xf numFmtId="0" fontId="1" fillId="0" borderId="2" xfId="28" applyFont="1" applyFill="1" applyBorder="1" applyAlignment="1">
      <alignment horizontal="center" vertical="center"/>
      <protection/>
    </xf>
    <xf numFmtId="0" fontId="7" fillId="0" borderId="0" xfId="28" applyFont="1" applyFill="1" applyAlignment="1">
      <alignment vertical="center"/>
      <protection/>
    </xf>
    <xf numFmtId="189" fontId="7" fillId="0" borderId="6" xfId="28" applyNumberFormat="1" applyFont="1" applyFill="1" applyBorder="1" applyAlignment="1">
      <alignment vertical="center"/>
      <protection/>
    </xf>
    <xf numFmtId="189" fontId="7" fillId="0" borderId="7" xfId="28" applyNumberFormat="1" applyFont="1" applyFill="1" applyBorder="1" applyAlignment="1">
      <alignment vertical="center"/>
      <protection/>
    </xf>
    <xf numFmtId="189" fontId="7" fillId="0" borderId="9" xfId="28" applyNumberFormat="1" applyFont="1" applyFill="1" applyBorder="1" applyAlignment="1">
      <alignment vertical="center"/>
      <protection/>
    </xf>
    <xf numFmtId="0" fontId="1" fillId="0" borderId="5" xfId="28" applyFont="1" applyFill="1" applyBorder="1" applyAlignment="1">
      <alignment vertical="center"/>
      <protection/>
    </xf>
    <xf numFmtId="0" fontId="1" fillId="0" borderId="11" xfId="28" applyFont="1" applyFill="1" applyBorder="1" applyAlignment="1">
      <alignment horizontal="center" vertical="center"/>
      <protection/>
    </xf>
    <xf numFmtId="189" fontId="1" fillId="0" borderId="5" xfId="28" applyNumberFormat="1" applyFont="1" applyFill="1" applyBorder="1" applyAlignment="1">
      <alignment vertical="center"/>
      <protection/>
    </xf>
    <xf numFmtId="189" fontId="1" fillId="0" borderId="0" xfId="28" applyNumberFormat="1" applyFont="1" applyFill="1" applyBorder="1" applyAlignment="1">
      <alignment vertical="center"/>
      <protection/>
    </xf>
    <xf numFmtId="189" fontId="1" fillId="0" borderId="11" xfId="28" applyNumberFormat="1" applyFont="1" applyFill="1" applyBorder="1" applyAlignment="1">
      <alignment vertical="center"/>
      <protection/>
    </xf>
    <xf numFmtId="0" fontId="1" fillId="0" borderId="0" xfId="28" applyFont="1" applyFill="1" applyBorder="1" applyAlignment="1">
      <alignment horizontal="distributed" vertical="center"/>
      <protection/>
    </xf>
    <xf numFmtId="187" fontId="1" fillId="0" borderId="5" xfId="28" applyNumberFormat="1" applyFont="1" applyFill="1" applyBorder="1" applyAlignment="1">
      <alignment vertical="center"/>
      <protection/>
    </xf>
    <xf numFmtId="187" fontId="1" fillId="0" borderId="0" xfId="28" applyNumberFormat="1" applyFont="1" applyFill="1" applyBorder="1" applyAlignment="1">
      <alignment horizontal="distributed" vertical="center"/>
      <protection/>
    </xf>
    <xf numFmtId="189" fontId="1" fillId="0" borderId="5" xfId="28" applyNumberFormat="1" applyFont="1" applyFill="1" applyBorder="1" applyAlignment="1">
      <alignment horizontal="right" vertical="center"/>
      <protection/>
    </xf>
    <xf numFmtId="189" fontId="1" fillId="0" borderId="0" xfId="28" applyNumberFormat="1" applyFont="1" applyFill="1" applyBorder="1" applyAlignment="1">
      <alignment horizontal="right" vertical="center"/>
      <protection/>
    </xf>
    <xf numFmtId="189" fontId="1" fillId="0" borderId="11" xfId="28" applyNumberFormat="1" applyFont="1" applyFill="1" applyBorder="1" applyAlignment="1">
      <alignment horizontal="right" vertical="center"/>
      <protection/>
    </xf>
    <xf numFmtId="187" fontId="1" fillId="0" borderId="0" xfId="28" applyNumberFormat="1" applyFont="1" applyFill="1" applyBorder="1" applyAlignment="1">
      <alignment horizontal="center" vertical="center"/>
      <protection/>
    </xf>
    <xf numFmtId="0" fontId="1" fillId="0" borderId="12" xfId="28" applyFont="1" applyFill="1" applyBorder="1" applyAlignment="1">
      <alignment vertical="center"/>
      <protection/>
    </xf>
    <xf numFmtId="0" fontId="1" fillId="0" borderId="13" xfId="28" applyFont="1" applyFill="1" applyBorder="1" applyAlignment="1">
      <alignment horizontal="distributed" vertical="center"/>
      <protection/>
    </xf>
    <xf numFmtId="189" fontId="1" fillId="0" borderId="12" xfId="28" applyNumberFormat="1" applyFont="1" applyFill="1" applyBorder="1" applyAlignment="1">
      <alignment vertical="center"/>
      <protection/>
    </xf>
    <xf numFmtId="189" fontId="1" fillId="0" borderId="13" xfId="28" applyNumberFormat="1" applyFont="1" applyFill="1" applyBorder="1" applyAlignment="1">
      <alignment vertical="center"/>
      <protection/>
    </xf>
    <xf numFmtId="189" fontId="1" fillId="0" borderId="15" xfId="28" applyNumberFormat="1" applyFont="1" applyFill="1" applyBorder="1" applyAlignment="1">
      <alignment vertical="center"/>
      <protection/>
    </xf>
    <xf numFmtId="0" fontId="1" fillId="0" borderId="0" xfId="28" applyFont="1" applyFill="1" applyAlignment="1">
      <alignment horizontal="distributed" vertical="center"/>
      <protection/>
    </xf>
    <xf numFmtId="0" fontId="1" fillId="0" borderId="0" xfId="29" applyFont="1" applyFill="1" applyAlignment="1">
      <alignment vertical="center"/>
      <protection/>
    </xf>
    <xf numFmtId="0" fontId="5" fillId="0" borderId="0" xfId="29" applyFont="1" applyFill="1" applyAlignment="1">
      <alignment vertical="center"/>
      <protection/>
    </xf>
    <xf numFmtId="41" fontId="1" fillId="0" borderId="0" xfId="29" applyNumberFormat="1" applyFont="1" applyFill="1" applyAlignment="1">
      <alignment vertical="center"/>
      <protection/>
    </xf>
    <xf numFmtId="0" fontId="1" fillId="0" borderId="0" xfId="29" applyFont="1" applyFill="1" applyAlignment="1">
      <alignment horizontal="right" vertical="center"/>
      <protection/>
    </xf>
    <xf numFmtId="0" fontId="1" fillId="0" borderId="0" xfId="29" applyFont="1" applyFill="1" applyBorder="1" applyAlignment="1">
      <alignment vertical="center"/>
      <protection/>
    </xf>
    <xf numFmtId="0" fontId="1" fillId="0" borderId="2" xfId="29" applyFont="1" applyFill="1" applyBorder="1" applyAlignment="1">
      <alignment horizontal="center" vertical="center"/>
      <protection/>
    </xf>
    <xf numFmtId="0" fontId="1" fillId="0" borderId="6" xfId="29" applyFont="1" applyFill="1" applyBorder="1" applyAlignment="1">
      <alignment horizontal="center" vertical="center"/>
      <protection/>
    </xf>
    <xf numFmtId="0" fontId="1" fillId="0" borderId="9" xfId="29" applyFont="1" applyFill="1" applyBorder="1" applyAlignment="1">
      <alignment vertical="center"/>
      <protection/>
    </xf>
    <xf numFmtId="41" fontId="1" fillId="0" borderId="6" xfId="29" applyNumberFormat="1" applyFont="1" applyFill="1" applyBorder="1" applyAlignment="1">
      <alignment vertical="center"/>
      <protection/>
    </xf>
    <xf numFmtId="41" fontId="1" fillId="0" borderId="7" xfId="29" applyNumberFormat="1" applyFont="1" applyFill="1" applyBorder="1" applyAlignment="1">
      <alignment vertical="center"/>
      <protection/>
    </xf>
    <xf numFmtId="41" fontId="1" fillId="0" borderId="9" xfId="29" applyNumberFormat="1" applyFont="1" applyFill="1" applyBorder="1" applyAlignment="1">
      <alignment vertical="center"/>
      <protection/>
    </xf>
    <xf numFmtId="41" fontId="1" fillId="0" borderId="5" xfId="29" applyNumberFormat="1" applyFont="1" applyFill="1" applyBorder="1" applyAlignment="1">
      <alignment vertical="center"/>
      <protection/>
    </xf>
    <xf numFmtId="41" fontId="1" fillId="0" borderId="0" xfId="29" applyNumberFormat="1" applyFont="1" applyFill="1" applyBorder="1" applyAlignment="1">
      <alignment vertical="center"/>
      <protection/>
    </xf>
    <xf numFmtId="41" fontId="1" fillId="0" borderId="11" xfId="29" applyNumberFormat="1" applyFont="1" applyFill="1" applyBorder="1" applyAlignment="1">
      <alignment vertical="center"/>
      <protection/>
    </xf>
    <xf numFmtId="0" fontId="1" fillId="0" borderId="5" xfId="29" applyFont="1" applyFill="1" applyBorder="1" applyAlignment="1" quotePrefix="1">
      <alignment horizontal="left" vertical="center" indent="8"/>
      <protection/>
    </xf>
    <xf numFmtId="0" fontId="12" fillId="0" borderId="11" xfId="29" applyFont="1" applyFill="1" applyBorder="1" applyAlignment="1">
      <alignment horizontal="left" vertical="center" indent="8"/>
      <protection/>
    </xf>
    <xf numFmtId="38" fontId="1" fillId="0" borderId="0" xfId="16" applyFont="1" applyFill="1" applyAlignment="1">
      <alignment horizontal="right" vertical="center"/>
    </xf>
    <xf numFmtId="0" fontId="7" fillId="0" borderId="0" xfId="29" applyFont="1" applyFill="1" applyBorder="1" applyAlignment="1">
      <alignment vertical="center"/>
      <protection/>
    </xf>
    <xf numFmtId="41" fontId="7" fillId="0" borderId="5" xfId="29" applyNumberFormat="1" applyFont="1" applyFill="1" applyBorder="1" applyAlignment="1">
      <alignment vertical="center"/>
      <protection/>
    </xf>
    <xf numFmtId="41" fontId="7" fillId="0" borderId="0" xfId="29" applyNumberFormat="1" applyFont="1" applyFill="1" applyBorder="1" applyAlignment="1">
      <alignment vertical="center"/>
      <protection/>
    </xf>
    <xf numFmtId="41" fontId="7" fillId="0" borderId="11" xfId="29" applyNumberFormat="1" applyFont="1" applyFill="1" applyBorder="1" applyAlignment="1">
      <alignment vertical="center"/>
      <protection/>
    </xf>
    <xf numFmtId="0" fontId="7" fillId="0" borderId="0" xfId="29" applyFont="1" applyFill="1" applyAlignment="1">
      <alignment vertical="center"/>
      <protection/>
    </xf>
    <xf numFmtId="0" fontId="7" fillId="0" borderId="5" xfId="29" applyFont="1" applyFill="1" applyBorder="1" applyAlignment="1">
      <alignment horizontal="center" vertical="center"/>
      <protection/>
    </xf>
    <xf numFmtId="0" fontId="7" fillId="0" borderId="11" xfId="29" applyFont="1" applyFill="1" applyBorder="1" applyAlignment="1">
      <alignment horizontal="distributed" vertical="center"/>
      <protection/>
    </xf>
    <xf numFmtId="41" fontId="7" fillId="0" borderId="0" xfId="29" applyNumberFormat="1" applyFont="1" applyFill="1" applyAlignment="1">
      <alignment vertical="center"/>
      <protection/>
    </xf>
    <xf numFmtId="0" fontId="1" fillId="0" borderId="5" xfId="29" applyFont="1" applyFill="1" applyBorder="1" applyAlignment="1">
      <alignment horizontal="center" vertical="center"/>
      <protection/>
    </xf>
    <xf numFmtId="0" fontId="1" fillId="0" borderId="11" xfId="29" applyFont="1" applyFill="1" applyBorder="1" applyAlignment="1">
      <alignment horizontal="distributed" vertical="center"/>
      <protection/>
    </xf>
    <xf numFmtId="41" fontId="1" fillId="0" borderId="5" xfId="16" applyNumberFormat="1" applyFont="1" applyFill="1" applyBorder="1" applyAlignment="1">
      <alignment horizontal="right" vertical="center"/>
    </xf>
    <xf numFmtId="41" fontId="1" fillId="0" borderId="0" xfId="16" applyNumberFormat="1" applyFont="1" applyFill="1" applyAlignment="1">
      <alignment horizontal="right" vertical="center"/>
    </xf>
    <xf numFmtId="0" fontId="1" fillId="0" borderId="11" xfId="29" applyFont="1" applyFill="1" applyBorder="1" applyAlignment="1">
      <alignment vertical="center"/>
      <protection/>
    </xf>
    <xf numFmtId="193" fontId="7" fillId="0" borderId="0" xfId="16" applyNumberFormat="1" applyFont="1" applyFill="1" applyBorder="1" applyAlignment="1">
      <alignment horizontal="right" vertical="center"/>
    </xf>
    <xf numFmtId="193" fontId="7" fillId="0" borderId="11" xfId="16" applyNumberFormat="1" applyFont="1" applyFill="1" applyBorder="1" applyAlignment="1">
      <alignment horizontal="right" vertical="center"/>
    </xf>
    <xf numFmtId="0" fontId="6" fillId="0" borderId="0" xfId="29" applyFont="1" applyFill="1" applyBorder="1" applyAlignment="1">
      <alignment vertical="center"/>
      <protection/>
    </xf>
    <xf numFmtId="0" fontId="6" fillId="0" borderId="5" xfId="29" applyFont="1" applyFill="1" applyBorder="1" applyAlignment="1">
      <alignment horizontal="center" vertical="center"/>
      <protection/>
    </xf>
    <xf numFmtId="0" fontId="6" fillId="0" borderId="11" xfId="29" applyFont="1" applyFill="1" applyBorder="1" applyAlignment="1">
      <alignment horizontal="distributed" vertical="center"/>
      <protection/>
    </xf>
    <xf numFmtId="193" fontId="6" fillId="0" borderId="0" xfId="16" applyNumberFormat="1" applyFont="1" applyFill="1" applyBorder="1" applyAlignment="1">
      <alignment horizontal="right" vertical="center"/>
    </xf>
    <xf numFmtId="38" fontId="6" fillId="0" borderId="0" xfId="16" applyFont="1" applyFill="1" applyBorder="1" applyAlignment="1">
      <alignment horizontal="right" vertical="center"/>
    </xf>
    <xf numFmtId="193" fontId="6" fillId="0" borderId="11" xfId="16" applyNumberFormat="1" applyFont="1" applyFill="1" applyBorder="1" applyAlignment="1">
      <alignment horizontal="right" vertical="center"/>
    </xf>
    <xf numFmtId="0" fontId="6" fillId="0" borderId="0" xfId="29" applyFont="1" applyFill="1" applyAlignment="1">
      <alignment vertical="center"/>
      <protection/>
    </xf>
    <xf numFmtId="193" fontId="1" fillId="0" borderId="11" xfId="16" applyNumberFormat="1" applyFont="1" applyFill="1" applyBorder="1" applyAlignment="1">
      <alignment horizontal="right" vertical="center"/>
    </xf>
    <xf numFmtId="41" fontId="1" fillId="0" borderId="0" xfId="29" applyNumberFormat="1" applyFont="1" applyFill="1" applyBorder="1" applyAlignment="1">
      <alignment horizontal="right" vertical="center"/>
      <protection/>
    </xf>
    <xf numFmtId="0" fontId="1" fillId="0" borderId="12" xfId="29" applyFont="1" applyFill="1" applyBorder="1" applyAlignment="1">
      <alignment horizontal="center" vertical="center"/>
      <protection/>
    </xf>
    <xf numFmtId="0" fontId="1" fillId="0" borderId="15" xfId="29" applyFont="1" applyFill="1" applyBorder="1" applyAlignment="1">
      <alignment horizontal="distributed" vertical="center"/>
      <protection/>
    </xf>
    <xf numFmtId="41" fontId="1" fillId="0" borderId="13" xfId="29" applyNumberFormat="1" applyFont="1" applyFill="1" applyBorder="1" applyAlignment="1">
      <alignment horizontal="right" vertical="center"/>
      <protection/>
    </xf>
    <xf numFmtId="0" fontId="1" fillId="0" borderId="0" xfId="30" applyFont="1" applyFill="1" applyAlignment="1">
      <alignment horizontal="center"/>
      <protection/>
    </xf>
    <xf numFmtId="0" fontId="5" fillId="0" borderId="0" xfId="30" applyFont="1" applyFill="1">
      <alignment/>
      <protection/>
    </xf>
    <xf numFmtId="0" fontId="1" fillId="0" borderId="0" xfId="30" applyFont="1" applyFill="1">
      <alignment/>
      <protection/>
    </xf>
    <xf numFmtId="0" fontId="1" fillId="0" borderId="0" xfId="30" applyNumberFormat="1" applyFont="1" applyFill="1">
      <alignment/>
      <protection/>
    </xf>
    <xf numFmtId="0" fontId="1" fillId="0" borderId="27" xfId="30" applyFont="1" applyFill="1" applyBorder="1">
      <alignment/>
      <protection/>
    </xf>
    <xf numFmtId="0" fontId="1" fillId="0" borderId="0" xfId="30" applyFont="1" applyFill="1" applyBorder="1">
      <alignment/>
      <protection/>
    </xf>
    <xf numFmtId="0" fontId="1" fillId="0" borderId="27" xfId="30" applyFont="1" applyFill="1" applyBorder="1" applyAlignment="1">
      <alignment horizontal="right"/>
      <protection/>
    </xf>
    <xf numFmtId="0" fontId="1" fillId="0" borderId="21" xfId="30" applyFont="1" applyFill="1" applyBorder="1" applyAlignment="1">
      <alignment horizontal="center" vertical="center"/>
      <protection/>
    </xf>
    <xf numFmtId="0" fontId="1" fillId="0" borderId="20" xfId="30" applyFont="1" applyFill="1" applyBorder="1" applyAlignment="1">
      <alignment horizontal="center" vertical="center"/>
      <protection/>
    </xf>
    <xf numFmtId="0" fontId="1" fillId="0" borderId="20" xfId="30" applyFont="1" applyFill="1" applyBorder="1" applyAlignment="1">
      <alignment horizontal="distributed" vertical="center"/>
      <protection/>
    </xf>
    <xf numFmtId="0" fontId="1" fillId="0" borderId="20" xfId="30" applyFont="1" applyFill="1" applyBorder="1" applyAlignment="1">
      <alignment horizontal="center" vertical="center" wrapText="1"/>
      <protection/>
    </xf>
    <xf numFmtId="38" fontId="1" fillId="0" borderId="20" xfId="16" applyFont="1" applyFill="1" applyBorder="1" applyAlignment="1">
      <alignment horizontal="distributed" vertical="center" wrapText="1"/>
    </xf>
    <xf numFmtId="0" fontId="1" fillId="0" borderId="19" xfId="30" applyFont="1" applyFill="1" applyBorder="1" applyAlignment="1">
      <alignment horizontal="distributed" vertical="center"/>
      <protection/>
    </xf>
    <xf numFmtId="0" fontId="1" fillId="0" borderId="19" xfId="30" applyFont="1" applyFill="1" applyBorder="1" applyAlignment="1">
      <alignment horizontal="center" vertical="center"/>
      <protection/>
    </xf>
    <xf numFmtId="0" fontId="1" fillId="0" borderId="19" xfId="30" applyFont="1" applyFill="1" applyBorder="1" applyAlignment="1">
      <alignment horizontal="center" vertical="center" wrapText="1"/>
      <protection/>
    </xf>
    <xf numFmtId="0" fontId="1" fillId="0" borderId="5" xfId="30" applyFont="1" applyFill="1" applyBorder="1">
      <alignment/>
      <protection/>
    </xf>
    <xf numFmtId="0" fontId="1" fillId="0" borderId="0" xfId="30" applyFont="1" applyFill="1" applyBorder="1" applyAlignment="1">
      <alignment horizontal="right"/>
      <protection/>
    </xf>
    <xf numFmtId="0" fontId="1" fillId="0" borderId="0" xfId="30" applyFont="1" applyFill="1" applyBorder="1" applyAlignment="1">
      <alignment horizontal="right" wrapText="1"/>
      <protection/>
    </xf>
    <xf numFmtId="38" fontId="1" fillId="0" borderId="0" xfId="16" applyFont="1" applyFill="1" applyBorder="1" applyAlignment="1">
      <alignment horizontal="right" wrapText="1"/>
    </xf>
    <xf numFmtId="0" fontId="1" fillId="0" borderId="7" xfId="30" applyFont="1" applyFill="1" applyBorder="1" applyAlignment="1">
      <alignment horizontal="right"/>
      <protection/>
    </xf>
    <xf numFmtId="0" fontId="1" fillId="0" borderId="0" xfId="30" applyFont="1" applyFill="1" applyAlignment="1">
      <alignment horizontal="right"/>
      <protection/>
    </xf>
    <xf numFmtId="38" fontId="1" fillId="0" borderId="0" xfId="16" applyFont="1" applyFill="1" applyBorder="1" applyAlignment="1">
      <alignment horizontal="right"/>
    </xf>
    <xf numFmtId="38" fontId="1" fillId="0" borderId="11" xfId="16" applyFont="1" applyFill="1" applyBorder="1" applyAlignment="1">
      <alignment horizontal="right"/>
    </xf>
    <xf numFmtId="0" fontId="1" fillId="0" borderId="21" xfId="30" applyFont="1" applyFill="1" applyBorder="1" applyAlignment="1">
      <alignment horizontal="distributed" vertical="center"/>
      <protection/>
    </xf>
    <xf numFmtId="41" fontId="1" fillId="0" borderId="0" xfId="30" applyNumberFormat="1" applyFont="1" applyFill="1" applyBorder="1" applyAlignment="1">
      <alignment horizontal="right" vertical="center"/>
      <protection/>
    </xf>
    <xf numFmtId="41" fontId="1" fillId="0" borderId="0" xfId="30" applyNumberFormat="1" applyFont="1" applyFill="1" applyBorder="1" applyAlignment="1">
      <alignment horizontal="right"/>
      <protection/>
    </xf>
    <xf numFmtId="41" fontId="1" fillId="0" borderId="0" xfId="30" applyNumberFormat="1" applyFont="1" applyFill="1" applyAlignment="1">
      <alignment horizontal="right"/>
      <protection/>
    </xf>
    <xf numFmtId="41" fontId="1" fillId="0" borderId="0" xfId="30" applyNumberFormat="1" applyFont="1" applyFill="1" applyAlignment="1">
      <alignment horizontal="center"/>
      <protection/>
    </xf>
    <xf numFmtId="41" fontId="1" fillId="0" borderId="0" xfId="16" applyNumberFormat="1" applyFont="1" applyFill="1" applyAlignment="1">
      <alignment horizontal="right"/>
    </xf>
    <xf numFmtId="41" fontId="1" fillId="0" borderId="11" xfId="16" applyNumberFormat="1" applyFont="1" applyFill="1" applyBorder="1" applyAlignment="1">
      <alignment horizontal="right"/>
    </xf>
    <xf numFmtId="0" fontId="9" fillId="0" borderId="0" xfId="30" applyFont="1" applyFill="1" applyAlignment="1">
      <alignment horizontal="center"/>
      <protection/>
    </xf>
    <xf numFmtId="0" fontId="9" fillId="0" borderId="21" xfId="30" applyFont="1" applyFill="1" applyBorder="1" applyAlignment="1">
      <alignment horizontal="distributed" vertical="center"/>
      <protection/>
    </xf>
    <xf numFmtId="41" fontId="9" fillId="0" borderId="5" xfId="16" applyNumberFormat="1" applyFont="1" applyFill="1" applyBorder="1" applyAlignment="1">
      <alignment horizontal="right" vertical="center"/>
    </xf>
    <xf numFmtId="41" fontId="9" fillId="0" borderId="0" xfId="30" applyNumberFormat="1" applyFont="1" applyFill="1" applyBorder="1" applyAlignment="1">
      <alignment horizontal="right" vertical="center"/>
      <protection/>
    </xf>
    <xf numFmtId="41" fontId="9" fillId="0" borderId="0" xfId="30" applyNumberFormat="1" applyFont="1" applyFill="1" applyBorder="1" applyAlignment="1">
      <alignment horizontal="right"/>
      <protection/>
    </xf>
    <xf numFmtId="41" fontId="9" fillId="0" borderId="0" xfId="30" applyNumberFormat="1" applyFont="1" applyFill="1" applyAlignment="1">
      <alignment horizontal="right"/>
      <protection/>
    </xf>
    <xf numFmtId="41" fontId="9" fillId="0" borderId="0" xfId="16" applyNumberFormat="1" applyFont="1" applyFill="1" applyBorder="1" applyAlignment="1">
      <alignment horizontal="right"/>
    </xf>
    <xf numFmtId="41" fontId="9" fillId="0" borderId="0" xfId="16" applyNumberFormat="1" applyFont="1" applyFill="1" applyAlignment="1">
      <alignment horizontal="right"/>
    </xf>
    <xf numFmtId="41" fontId="9" fillId="0" borderId="11" xfId="16" applyNumberFormat="1" applyFont="1" applyFill="1" applyBorder="1" applyAlignment="1">
      <alignment horizontal="right"/>
    </xf>
    <xf numFmtId="0" fontId="9" fillId="0" borderId="0" xfId="30" applyFont="1" applyFill="1">
      <alignment/>
      <protection/>
    </xf>
    <xf numFmtId="0" fontId="7" fillId="0" borderId="0" xfId="30" applyFont="1" applyFill="1" applyAlignment="1">
      <alignment horizontal="center"/>
      <protection/>
    </xf>
    <xf numFmtId="0" fontId="7" fillId="0" borderId="21" xfId="30" applyFont="1" applyFill="1" applyBorder="1" applyAlignment="1" quotePrefix="1">
      <alignment vertical="center"/>
      <protection/>
    </xf>
    <xf numFmtId="41" fontId="7" fillId="0" borderId="0" xfId="16" applyNumberFormat="1" applyFont="1" applyFill="1" applyBorder="1" applyAlignment="1">
      <alignment horizontal="right"/>
    </xf>
    <xf numFmtId="41" fontId="7" fillId="0" borderId="11" xfId="16" applyNumberFormat="1" applyFont="1" applyFill="1" applyBorder="1" applyAlignment="1">
      <alignment horizontal="right"/>
    </xf>
    <xf numFmtId="0" fontId="7" fillId="0" borderId="0" xfId="30" applyFont="1" applyFill="1">
      <alignment/>
      <protection/>
    </xf>
    <xf numFmtId="0" fontId="7" fillId="0" borderId="21" xfId="30" applyFont="1" applyFill="1" applyBorder="1" applyAlignment="1">
      <alignment horizontal="distributed" vertical="center"/>
      <protection/>
    </xf>
    <xf numFmtId="41" fontId="7" fillId="0" borderId="0" xfId="30" applyNumberFormat="1" applyFont="1" applyFill="1" applyBorder="1" applyAlignment="1">
      <alignment horizontal="right"/>
      <protection/>
    </xf>
    <xf numFmtId="41" fontId="7" fillId="0" borderId="0" xfId="30" applyNumberFormat="1" applyFont="1" applyFill="1" applyAlignment="1">
      <alignment horizontal="right"/>
      <protection/>
    </xf>
    <xf numFmtId="41" fontId="7" fillId="0" borderId="0" xfId="16" applyNumberFormat="1" applyFont="1" applyFill="1" applyAlignment="1">
      <alignment horizontal="right"/>
    </xf>
    <xf numFmtId="0" fontId="7" fillId="0" borderId="21" xfId="30" applyFont="1" applyFill="1" applyBorder="1" applyAlignment="1">
      <alignment horizontal="center"/>
      <protection/>
    </xf>
    <xf numFmtId="41" fontId="7" fillId="0" borderId="5" xfId="30" applyNumberFormat="1" applyFont="1" applyFill="1" applyBorder="1" applyAlignment="1">
      <alignment horizontal="right" vertical="center"/>
      <protection/>
    </xf>
    <xf numFmtId="41" fontId="7" fillId="0" borderId="0" xfId="30" applyNumberFormat="1" applyFont="1" applyFill="1" applyBorder="1" applyAlignment="1">
      <alignment horizontal="right" vertical="center"/>
      <protection/>
    </xf>
    <xf numFmtId="38" fontId="7" fillId="0" borderId="21" xfId="16" applyFont="1" applyFill="1" applyBorder="1" applyAlignment="1">
      <alignment horizontal="distributed" vertical="center"/>
    </xf>
    <xf numFmtId="0" fontId="1" fillId="0" borderId="21" xfId="30" applyFont="1" applyFill="1" applyBorder="1" applyAlignment="1">
      <alignment horizontal="center"/>
      <protection/>
    </xf>
    <xf numFmtId="41" fontId="9" fillId="0" borderId="5" xfId="30" applyNumberFormat="1" applyFont="1" applyFill="1" applyBorder="1" applyAlignment="1">
      <alignment horizontal="right" vertical="center"/>
      <protection/>
    </xf>
    <xf numFmtId="38" fontId="1" fillId="0" borderId="21" xfId="16" applyFont="1" applyFill="1" applyBorder="1" applyAlignment="1">
      <alignment horizontal="distributed" vertical="center"/>
    </xf>
    <xf numFmtId="41" fontId="1" fillId="0" borderId="5" xfId="30" applyNumberFormat="1" applyFont="1" applyFill="1" applyBorder="1" applyAlignment="1">
      <alignment horizontal="right" vertical="center"/>
      <protection/>
    </xf>
    <xf numFmtId="0" fontId="1" fillId="0" borderId="0" xfId="30" applyFont="1" applyFill="1" applyAlignment="1">
      <alignment horizontal="center" vertical="center"/>
      <protection/>
    </xf>
    <xf numFmtId="41" fontId="1" fillId="0" borderId="0" xfId="30" applyNumberFormat="1" applyFont="1" applyFill="1" applyAlignment="1">
      <alignment horizontal="right" vertical="center"/>
      <protection/>
    </xf>
    <xf numFmtId="0" fontId="1" fillId="0" borderId="0" xfId="30" applyFont="1" applyFill="1" applyAlignment="1">
      <alignment vertical="center"/>
      <protection/>
    </xf>
    <xf numFmtId="38" fontId="1" fillId="0" borderId="20" xfId="16" applyFont="1" applyFill="1" applyBorder="1" applyAlignment="1">
      <alignment horizontal="distributed" vertical="center"/>
    </xf>
    <xf numFmtId="41" fontId="1" fillId="0" borderId="12" xfId="30" applyNumberFormat="1" applyFont="1" applyFill="1" applyBorder="1" applyAlignment="1">
      <alignment horizontal="right" vertical="center"/>
      <protection/>
    </xf>
    <xf numFmtId="41" fontId="1" fillId="0" borderId="13" xfId="30" applyNumberFormat="1" applyFont="1" applyFill="1" applyBorder="1" applyAlignment="1">
      <alignment horizontal="right" vertical="center"/>
      <protection/>
    </xf>
    <xf numFmtId="41" fontId="1" fillId="0" borderId="13" xfId="16" applyNumberFormat="1" applyFont="1" applyFill="1" applyBorder="1" applyAlignment="1">
      <alignment horizontal="center" vertical="center"/>
    </xf>
    <xf numFmtId="41" fontId="1" fillId="0" borderId="15" xfId="16" applyNumberFormat="1" applyFont="1" applyFill="1" applyBorder="1" applyAlignment="1">
      <alignment horizontal="right"/>
    </xf>
    <xf numFmtId="0" fontId="1" fillId="0" borderId="0" xfId="30" applyFont="1" applyFill="1" applyAlignment="1">
      <alignment/>
      <protection/>
    </xf>
    <xf numFmtId="182" fontId="1" fillId="0" borderId="0" xfId="30" applyNumberFormat="1" applyFont="1" applyFill="1" applyAlignment="1">
      <alignment horizontal="center"/>
      <protection/>
    </xf>
    <xf numFmtId="0" fontId="1" fillId="0" borderId="0" xfId="31" applyFont="1" applyAlignment="1">
      <alignment vertical="center"/>
      <protection/>
    </xf>
    <xf numFmtId="0" fontId="5" fillId="0" borderId="0" xfId="31" applyFont="1" applyAlignment="1">
      <alignment vertical="center"/>
      <protection/>
    </xf>
    <xf numFmtId="0" fontId="1" fillId="0" borderId="0" xfId="31" applyFont="1" applyFill="1" applyAlignment="1">
      <alignment vertical="center"/>
      <protection/>
    </xf>
    <xf numFmtId="188" fontId="1" fillId="0" borderId="0" xfId="31" applyNumberFormat="1" applyFont="1" applyFill="1" applyAlignment="1">
      <alignment vertical="center"/>
      <protection/>
    </xf>
    <xf numFmtId="41" fontId="1" fillId="0" borderId="0" xfId="31" applyNumberFormat="1" applyFont="1" applyAlignment="1">
      <alignment horizontal="right" vertical="center"/>
      <protection/>
    </xf>
    <xf numFmtId="41" fontId="1" fillId="0" borderId="0" xfId="31" applyNumberFormat="1" applyFont="1" applyAlignment="1">
      <alignment vertical="center"/>
      <protection/>
    </xf>
    <xf numFmtId="188" fontId="1" fillId="0" borderId="0" xfId="31" applyNumberFormat="1" applyFont="1" applyAlignment="1">
      <alignment vertical="center"/>
      <protection/>
    </xf>
    <xf numFmtId="0" fontId="1" fillId="0" borderId="27" xfId="31" applyFont="1" applyBorder="1" applyAlignment="1">
      <alignment vertical="center"/>
      <protection/>
    </xf>
    <xf numFmtId="188" fontId="1" fillId="0" borderId="27" xfId="31" applyNumberFormat="1" applyFont="1" applyFill="1" applyBorder="1" applyAlignment="1">
      <alignment vertical="center"/>
      <protection/>
    </xf>
    <xf numFmtId="188" fontId="1" fillId="0" borderId="27" xfId="31" applyNumberFormat="1" applyFont="1" applyBorder="1" applyAlignment="1">
      <alignment vertical="center"/>
      <protection/>
    </xf>
    <xf numFmtId="41" fontId="1" fillId="0" borderId="27" xfId="31" applyNumberFormat="1" applyFont="1" applyBorder="1" applyAlignment="1">
      <alignment horizontal="right" vertical="center"/>
      <protection/>
    </xf>
    <xf numFmtId="41" fontId="1" fillId="0" borderId="27" xfId="31" applyNumberFormat="1" applyFont="1" applyBorder="1" applyAlignment="1">
      <alignment vertical="center"/>
      <protection/>
    </xf>
    <xf numFmtId="0" fontId="1" fillId="0" borderId="27" xfId="31" applyFont="1" applyFill="1" applyBorder="1" applyAlignment="1">
      <alignment vertical="center"/>
      <protection/>
    </xf>
    <xf numFmtId="0" fontId="6" fillId="0" borderId="27" xfId="31" applyFont="1" applyBorder="1" applyAlignment="1">
      <alignment horizontal="right" vertical="center"/>
      <protection/>
    </xf>
    <xf numFmtId="0" fontId="1" fillId="0" borderId="19" xfId="31" applyFont="1" applyBorder="1" applyAlignment="1">
      <alignment horizontal="center" vertical="center"/>
      <protection/>
    </xf>
    <xf numFmtId="41" fontId="1" fillId="0" borderId="19" xfId="31" applyNumberFormat="1" applyFont="1" applyBorder="1" applyAlignment="1">
      <alignment horizontal="center" vertical="center"/>
      <protection/>
    </xf>
    <xf numFmtId="0" fontId="1" fillId="0" borderId="25" xfId="31" applyFont="1" applyBorder="1" applyAlignment="1">
      <alignment vertical="center"/>
      <protection/>
    </xf>
    <xf numFmtId="188" fontId="1" fillId="0" borderId="19" xfId="31" applyNumberFormat="1" applyFont="1" applyFill="1" applyBorder="1" applyAlignment="1">
      <alignment horizontal="left" vertical="center"/>
      <protection/>
    </xf>
    <xf numFmtId="41" fontId="1" fillId="0" borderId="19" xfId="31" applyNumberFormat="1" applyFont="1" applyBorder="1" applyAlignment="1">
      <alignment horizontal="left" vertical="center"/>
      <protection/>
    </xf>
    <xf numFmtId="0" fontId="1" fillId="0" borderId="19" xfId="31" applyFont="1" applyBorder="1" applyAlignment="1">
      <alignment vertical="center" wrapText="1"/>
      <protection/>
    </xf>
    <xf numFmtId="0" fontId="1" fillId="0" borderId="0" xfId="31" applyFont="1" applyBorder="1" applyAlignment="1">
      <alignment vertical="center"/>
      <protection/>
    </xf>
    <xf numFmtId="0" fontId="1" fillId="0" borderId="6" xfId="31" applyFont="1" applyBorder="1" applyAlignment="1">
      <alignment horizontal="center" vertical="center"/>
      <protection/>
    </xf>
    <xf numFmtId="0" fontId="1" fillId="0" borderId="9" xfId="31" applyFont="1" applyBorder="1" applyAlignment="1">
      <alignment horizontal="center" vertical="center"/>
      <protection/>
    </xf>
    <xf numFmtId="0" fontId="1" fillId="0" borderId="7" xfId="31" applyFont="1" applyBorder="1" applyAlignment="1">
      <alignment horizontal="center" vertical="center"/>
      <protection/>
    </xf>
    <xf numFmtId="0" fontId="1" fillId="0" borderId="7" xfId="31" applyFont="1" applyBorder="1" applyAlignment="1">
      <alignment horizontal="center" vertical="center" wrapText="1"/>
      <protection/>
    </xf>
    <xf numFmtId="188" fontId="1" fillId="0" borderId="7" xfId="31" applyNumberFormat="1" applyFont="1" applyFill="1" applyBorder="1" applyAlignment="1">
      <alignment horizontal="center" vertical="center" wrapText="1"/>
      <protection/>
    </xf>
    <xf numFmtId="188" fontId="1" fillId="0" borderId="7" xfId="31" applyNumberFormat="1" applyFont="1" applyBorder="1" applyAlignment="1">
      <alignment horizontal="center" vertical="center"/>
      <protection/>
    </xf>
    <xf numFmtId="41" fontId="1" fillId="0" borderId="7" xfId="31" applyNumberFormat="1" applyFont="1" applyBorder="1" applyAlignment="1">
      <alignment horizontal="center" vertical="center"/>
      <protection/>
    </xf>
    <xf numFmtId="188" fontId="1" fillId="0" borderId="7" xfId="31" applyNumberFormat="1" applyFont="1" applyFill="1" applyBorder="1" applyAlignment="1">
      <alignment horizontal="left" vertical="center"/>
      <protection/>
    </xf>
    <xf numFmtId="41" fontId="1" fillId="0" borderId="7" xfId="31" applyNumberFormat="1" applyFont="1" applyBorder="1" applyAlignment="1">
      <alignment horizontal="left" vertical="center"/>
      <protection/>
    </xf>
    <xf numFmtId="0" fontId="6" fillId="0" borderId="7" xfId="31" applyFont="1" applyBorder="1" applyAlignment="1">
      <alignment horizontal="center" vertical="center"/>
      <protection/>
    </xf>
    <xf numFmtId="0" fontId="1" fillId="0" borderId="7" xfId="31" applyFont="1" applyBorder="1" applyAlignment="1">
      <alignment vertical="center" wrapText="1"/>
      <protection/>
    </xf>
    <xf numFmtId="198" fontId="7" fillId="0" borderId="7" xfId="31" applyNumberFormat="1" applyFont="1" applyBorder="1" applyAlignment="1">
      <alignment vertical="center"/>
      <protection/>
    </xf>
    <xf numFmtId="198" fontId="7" fillId="0" borderId="7" xfId="31" applyNumberFormat="1" applyFont="1" applyBorder="1" applyAlignment="1">
      <alignment vertical="center" wrapText="1"/>
      <protection/>
    </xf>
    <xf numFmtId="0" fontId="7" fillId="0" borderId="0" xfId="31" applyFont="1" applyFill="1" applyAlignment="1">
      <alignment vertical="center"/>
      <protection/>
    </xf>
    <xf numFmtId="0" fontId="7" fillId="0" borderId="5" xfId="31" applyFont="1" applyFill="1" applyBorder="1" applyAlignment="1">
      <alignment horizontal="distributed" vertical="center"/>
      <protection/>
    </xf>
    <xf numFmtId="0" fontId="7" fillId="0" borderId="11" xfId="31" applyFont="1" applyFill="1" applyBorder="1" applyAlignment="1">
      <alignment horizontal="distributed" vertical="center"/>
      <protection/>
    </xf>
    <xf numFmtId="41" fontId="7" fillId="0" borderId="5" xfId="31" applyNumberFormat="1" applyFont="1" applyFill="1" applyBorder="1" applyAlignment="1">
      <alignment horizontal="right" vertical="center"/>
      <protection/>
    </xf>
    <xf numFmtId="188" fontId="7" fillId="0" borderId="0" xfId="31" applyNumberFormat="1" applyFont="1" applyFill="1" applyBorder="1" applyAlignment="1">
      <alignment horizontal="right" vertical="center"/>
      <protection/>
    </xf>
    <xf numFmtId="41" fontId="7" fillId="0" borderId="0" xfId="31" applyNumberFormat="1" applyFont="1" applyFill="1" applyBorder="1" applyAlignment="1">
      <alignment horizontal="right" vertical="center"/>
      <protection/>
    </xf>
    <xf numFmtId="41" fontId="7" fillId="0" borderId="0" xfId="31" applyNumberFormat="1" applyFont="1" applyFill="1" applyBorder="1" applyAlignment="1">
      <alignment vertical="center"/>
      <protection/>
    </xf>
    <xf numFmtId="198" fontId="7" fillId="0" borderId="0" xfId="31" applyNumberFormat="1" applyFont="1" applyFill="1" applyAlignment="1">
      <alignment vertical="center"/>
      <protection/>
    </xf>
    <xf numFmtId="198" fontId="7" fillId="0" borderId="5" xfId="31" applyNumberFormat="1" applyFont="1" applyFill="1" applyBorder="1" applyAlignment="1">
      <alignment horizontal="distributed" vertical="center"/>
      <protection/>
    </xf>
    <xf numFmtId="198" fontId="7" fillId="0" borderId="11" xfId="31" applyNumberFormat="1" applyFont="1" applyFill="1" applyBorder="1" applyAlignment="1">
      <alignment horizontal="distributed" vertical="center"/>
      <protection/>
    </xf>
    <xf numFmtId="198" fontId="7" fillId="0" borderId="5" xfId="31" applyNumberFormat="1" applyFont="1" applyFill="1" applyBorder="1" applyAlignment="1">
      <alignment horizontal="right" vertical="center"/>
      <protection/>
    </xf>
    <xf numFmtId="198" fontId="7" fillId="0" borderId="0" xfId="31" applyNumberFormat="1" applyFont="1" applyFill="1" applyBorder="1" applyAlignment="1">
      <alignment horizontal="right" vertical="center"/>
      <protection/>
    </xf>
    <xf numFmtId="188" fontId="7" fillId="0" borderId="0" xfId="31" applyNumberFormat="1" applyFont="1" applyFill="1" applyBorder="1" applyAlignment="1">
      <alignment vertical="center"/>
      <protection/>
    </xf>
    <xf numFmtId="198" fontId="7" fillId="0" borderId="0" xfId="31" applyNumberFormat="1" applyFont="1" applyFill="1" applyBorder="1" applyAlignment="1">
      <alignment vertical="center"/>
      <protection/>
    </xf>
    <xf numFmtId="188" fontId="7" fillId="0" borderId="11" xfId="31" applyNumberFormat="1" applyFont="1" applyFill="1" applyBorder="1" applyAlignment="1">
      <alignment vertical="center"/>
      <protection/>
    </xf>
    <xf numFmtId="0" fontId="1" fillId="0" borderId="5" xfId="31" applyFont="1" applyFill="1" applyBorder="1" applyAlignment="1">
      <alignment horizontal="distributed" vertical="center"/>
      <protection/>
    </xf>
    <xf numFmtId="0" fontId="1" fillId="0" borderId="11" xfId="31" applyFont="1" applyFill="1" applyBorder="1" applyAlignment="1">
      <alignment horizontal="distributed" vertical="center"/>
      <protection/>
    </xf>
    <xf numFmtId="41" fontId="1" fillId="0" borderId="5" xfId="31" applyNumberFormat="1" applyFont="1" applyFill="1" applyBorder="1" applyAlignment="1">
      <alignment horizontal="right" vertical="center"/>
      <protection/>
    </xf>
    <xf numFmtId="188" fontId="1" fillId="0" borderId="0" xfId="31" applyNumberFormat="1" applyFont="1" applyFill="1" applyBorder="1" applyAlignment="1">
      <alignment horizontal="right" vertical="center"/>
      <protection/>
    </xf>
    <xf numFmtId="41" fontId="1" fillId="0" borderId="0" xfId="31" applyNumberFormat="1" applyFont="1" applyFill="1" applyBorder="1" applyAlignment="1">
      <alignment horizontal="right" vertical="center"/>
      <protection/>
    </xf>
    <xf numFmtId="188" fontId="1" fillId="0" borderId="0" xfId="31" applyNumberFormat="1" applyFont="1" applyFill="1" applyBorder="1" applyAlignment="1">
      <alignment vertical="center"/>
      <protection/>
    </xf>
    <xf numFmtId="41" fontId="1" fillId="0" borderId="0" xfId="31" applyNumberFormat="1" applyFont="1" applyFill="1" applyBorder="1" applyAlignment="1">
      <alignment vertical="center"/>
      <protection/>
    </xf>
    <xf numFmtId="188" fontId="1" fillId="0" borderId="11" xfId="31" applyNumberFormat="1" applyFont="1" applyFill="1" applyBorder="1" applyAlignment="1">
      <alignment vertical="center"/>
      <protection/>
    </xf>
    <xf numFmtId="198" fontId="1" fillId="0" borderId="0" xfId="31" applyNumberFormat="1" applyFont="1" applyFill="1" applyBorder="1" applyAlignment="1">
      <alignment vertical="center"/>
      <protection/>
    </xf>
    <xf numFmtId="198" fontId="1" fillId="0" borderId="0" xfId="31" applyNumberFormat="1" applyFont="1" applyFill="1" applyAlignment="1">
      <alignment vertical="center"/>
      <protection/>
    </xf>
    <xf numFmtId="198" fontId="1" fillId="0" borderId="5" xfId="31" applyNumberFormat="1" applyFont="1" applyFill="1" applyBorder="1" applyAlignment="1">
      <alignment horizontal="distributed" vertical="center"/>
      <protection/>
    </xf>
    <xf numFmtId="198" fontId="1" fillId="0" borderId="11" xfId="31" applyNumberFormat="1" applyFont="1" applyFill="1" applyBorder="1" applyAlignment="1">
      <alignment horizontal="distributed" vertical="center"/>
      <protection/>
    </xf>
    <xf numFmtId="198" fontId="1" fillId="0" borderId="5" xfId="31" applyNumberFormat="1" applyFont="1" applyFill="1" applyBorder="1" applyAlignment="1">
      <alignment horizontal="right" vertical="center"/>
      <protection/>
    </xf>
    <xf numFmtId="198" fontId="1" fillId="0" borderId="0" xfId="31" applyNumberFormat="1" applyFont="1" applyFill="1" applyBorder="1" applyAlignment="1">
      <alignment horizontal="right" vertical="center"/>
      <protection/>
    </xf>
    <xf numFmtId="0" fontId="7" fillId="0" borderId="0" xfId="31" applyFont="1" applyFill="1" applyBorder="1" applyAlignment="1">
      <alignment vertical="center"/>
      <protection/>
    </xf>
    <xf numFmtId="0" fontId="1" fillId="0" borderId="5" xfId="31" applyFont="1" applyBorder="1" applyAlignment="1">
      <alignment vertical="center"/>
      <protection/>
    </xf>
    <xf numFmtId="0" fontId="1" fillId="0" borderId="11" xfId="31" applyFont="1" applyBorder="1" applyAlignment="1">
      <alignment horizontal="distributed" vertical="center"/>
      <protection/>
    </xf>
    <xf numFmtId="41" fontId="1" fillId="0" borderId="0" xfId="31" applyNumberFormat="1" applyFont="1" applyBorder="1" applyAlignment="1">
      <alignment vertical="center"/>
      <protection/>
    </xf>
    <xf numFmtId="188" fontId="1" fillId="0" borderId="0" xfId="31" applyNumberFormat="1" applyFont="1" applyBorder="1" applyAlignment="1">
      <alignment vertical="center"/>
      <protection/>
    </xf>
    <xf numFmtId="198" fontId="1" fillId="0" borderId="0" xfId="31" applyNumberFormat="1" applyFont="1" applyBorder="1" applyAlignment="1">
      <alignment vertical="center"/>
      <protection/>
    </xf>
    <xf numFmtId="188" fontId="1" fillId="0" borderId="0" xfId="31" applyNumberFormat="1" applyFont="1" applyBorder="1" applyAlignment="1">
      <alignment horizontal="right" vertical="center"/>
      <protection/>
    </xf>
    <xf numFmtId="41" fontId="1" fillId="0" borderId="0" xfId="31" applyNumberFormat="1" applyFont="1" applyBorder="1" applyAlignment="1">
      <alignment horizontal="right" vertical="center"/>
      <protection/>
    </xf>
    <xf numFmtId="0" fontId="1" fillId="0" borderId="12" xfId="31" applyFont="1" applyBorder="1" applyAlignment="1">
      <alignment vertical="center"/>
      <protection/>
    </xf>
    <xf numFmtId="0" fontId="1" fillId="0" borderId="15" xfId="31" applyFont="1" applyBorder="1" applyAlignment="1">
      <alignment horizontal="distributed" vertical="center"/>
      <protection/>
    </xf>
    <xf numFmtId="41" fontId="1" fillId="0" borderId="13" xfId="31" applyNumberFormat="1" applyFont="1" applyBorder="1" applyAlignment="1">
      <alignment vertical="center"/>
      <protection/>
    </xf>
    <xf numFmtId="188" fontId="1" fillId="0" borderId="13" xfId="31" applyNumberFormat="1" applyFont="1" applyBorder="1" applyAlignment="1">
      <alignment vertical="center"/>
      <protection/>
    </xf>
    <xf numFmtId="188" fontId="1" fillId="0" borderId="13" xfId="31" applyNumberFormat="1" applyFont="1" applyFill="1" applyBorder="1" applyAlignment="1">
      <alignment horizontal="right" vertical="center"/>
      <protection/>
    </xf>
    <xf numFmtId="188" fontId="1" fillId="0" borderId="13" xfId="31" applyNumberFormat="1" applyFont="1" applyBorder="1" applyAlignment="1">
      <alignment horizontal="right" vertical="center"/>
      <protection/>
    </xf>
    <xf numFmtId="188" fontId="1" fillId="0" borderId="13" xfId="31" applyNumberFormat="1" applyFont="1" applyFill="1" applyBorder="1" applyAlignment="1">
      <alignment vertical="center"/>
      <protection/>
    </xf>
    <xf numFmtId="41" fontId="1" fillId="0" borderId="13" xfId="31" applyNumberFormat="1" applyFont="1" applyBorder="1" applyAlignment="1">
      <alignment horizontal="right" vertical="center"/>
      <protection/>
    </xf>
    <xf numFmtId="41" fontId="1" fillId="0" borderId="13" xfId="31" applyNumberFormat="1" applyFont="1" applyFill="1" applyBorder="1" applyAlignment="1">
      <alignment vertical="center"/>
      <protection/>
    </xf>
    <xf numFmtId="0" fontId="1" fillId="0" borderId="13" xfId="31" applyFont="1" applyBorder="1" applyAlignment="1">
      <alignment vertical="center"/>
      <protection/>
    </xf>
    <xf numFmtId="38" fontId="1" fillId="0" borderId="2" xfId="16" applyFont="1" applyBorder="1" applyAlignment="1">
      <alignment horizontal="distributed" vertical="center"/>
    </xf>
    <xf numFmtId="38" fontId="1" fillId="0" borderId="31" xfId="16" applyFont="1" applyBorder="1" applyAlignment="1">
      <alignment horizontal="distributed" vertical="center"/>
    </xf>
    <xf numFmtId="38" fontId="1" fillId="0" borderId="7" xfId="16" applyFont="1" applyBorder="1" applyAlignment="1">
      <alignment horizontal="distributed" vertical="center"/>
    </xf>
    <xf numFmtId="38" fontId="1" fillId="0" borderId="32" xfId="16" applyFont="1" applyBorder="1" applyAlignment="1">
      <alignment horizontal="distributed" vertical="center"/>
    </xf>
    <xf numFmtId="38" fontId="1" fillId="0" borderId="11" xfId="16" applyFont="1" applyBorder="1" applyAlignment="1">
      <alignment horizontal="distributed" vertical="center"/>
    </xf>
    <xf numFmtId="38" fontId="1" fillId="0" borderId="9" xfId="16" applyFont="1" applyBorder="1" applyAlignment="1">
      <alignment horizontal="distributed" vertical="center"/>
    </xf>
    <xf numFmtId="38" fontId="19" fillId="0" borderId="0" xfId="16" applyFont="1" applyAlignment="1">
      <alignment vertical="center"/>
    </xf>
    <xf numFmtId="38" fontId="7" fillId="0" borderId="5" xfId="16" applyFont="1" applyBorder="1" applyAlignment="1">
      <alignment/>
    </xf>
    <xf numFmtId="38" fontId="7" fillId="0" borderId="0" xfId="16" applyFont="1" applyBorder="1" applyAlignment="1">
      <alignment/>
    </xf>
    <xf numFmtId="38" fontId="7" fillId="0" borderId="33" xfId="16" applyFont="1" applyBorder="1" applyAlignment="1">
      <alignment/>
    </xf>
    <xf numFmtId="38" fontId="7" fillId="0" borderId="11" xfId="16" applyFont="1" applyBorder="1" applyAlignment="1">
      <alignment/>
    </xf>
    <xf numFmtId="38" fontId="7" fillId="0" borderId="10" xfId="16" applyFont="1" applyBorder="1" applyAlignment="1">
      <alignment vertical="center"/>
    </xf>
    <xf numFmtId="38" fontId="7" fillId="0" borderId="11" xfId="16" applyFont="1" applyBorder="1" applyAlignment="1">
      <alignment vertical="center"/>
    </xf>
    <xf numFmtId="38" fontId="20" fillId="0" borderId="0" xfId="16" applyFont="1" applyAlignment="1">
      <alignment vertical="center"/>
    </xf>
    <xf numFmtId="38" fontId="1" fillId="0" borderId="5" xfId="16" applyFont="1" applyBorder="1" applyAlignment="1">
      <alignment/>
    </xf>
    <xf numFmtId="38" fontId="1" fillId="0" borderId="0" xfId="16" applyFont="1" applyBorder="1" applyAlignment="1">
      <alignment/>
    </xf>
    <xf numFmtId="38" fontId="1" fillId="0" borderId="33" xfId="16" applyFont="1" applyBorder="1" applyAlignment="1">
      <alignment/>
    </xf>
    <xf numFmtId="38" fontId="1" fillId="0" borderId="11" xfId="16" applyFont="1" applyBorder="1" applyAlignment="1">
      <alignment/>
    </xf>
    <xf numFmtId="38" fontId="6" fillId="0" borderId="11" xfId="16" applyFont="1" applyBorder="1" applyAlignment="1">
      <alignment horizontal="distributed" vertical="center"/>
    </xf>
    <xf numFmtId="177" fontId="1" fillId="0" borderId="5" xfId="16" applyNumberFormat="1" applyFont="1" applyBorder="1" applyAlignment="1">
      <alignment horizontal="right"/>
    </xf>
    <xf numFmtId="177" fontId="1" fillId="0" borderId="0" xfId="16" applyNumberFormat="1" applyFont="1" applyBorder="1" applyAlignment="1">
      <alignment horizontal="right"/>
    </xf>
    <xf numFmtId="177" fontId="1" fillId="0" borderId="11" xfId="16" applyNumberFormat="1" applyFont="1" applyBorder="1" applyAlignment="1">
      <alignment horizontal="right"/>
    </xf>
    <xf numFmtId="38" fontId="1" fillId="0" borderId="13" xfId="16" applyFont="1" applyBorder="1" applyAlignment="1">
      <alignment horizontal="distributed" vertical="center"/>
    </xf>
    <xf numFmtId="38" fontId="1" fillId="0" borderId="12" xfId="16" applyFont="1" applyBorder="1" applyAlignment="1">
      <alignment/>
    </xf>
    <xf numFmtId="38" fontId="1" fillId="0" borderId="13" xfId="16" applyFont="1" applyBorder="1" applyAlignment="1">
      <alignment/>
    </xf>
    <xf numFmtId="38" fontId="1" fillId="0" borderId="34" xfId="16" applyFont="1" applyBorder="1" applyAlignment="1">
      <alignment/>
    </xf>
    <xf numFmtId="38" fontId="1" fillId="0" borderId="14" xfId="16" applyFont="1" applyBorder="1" applyAlignment="1">
      <alignment vertical="center"/>
    </xf>
    <xf numFmtId="0" fontId="12" fillId="0" borderId="0" xfId="33" applyFont="1">
      <alignment/>
      <protection/>
    </xf>
    <xf numFmtId="0" fontId="1" fillId="0" borderId="0" xfId="33" applyFont="1">
      <alignment/>
      <protection/>
    </xf>
    <xf numFmtId="0" fontId="1" fillId="0" borderId="20" xfId="33" applyFont="1" applyBorder="1" applyAlignment="1">
      <alignment horizontal="center" vertical="center" wrapText="1"/>
      <protection/>
    </xf>
    <xf numFmtId="0" fontId="1" fillId="0" borderId="12" xfId="33" applyFont="1" applyBorder="1" applyAlignment="1">
      <alignment horizontal="center" vertical="center" wrapText="1"/>
      <protection/>
    </xf>
    <xf numFmtId="38" fontId="1" fillId="0" borderId="26" xfId="16" applyFont="1" applyFill="1" applyBorder="1" applyAlignment="1">
      <alignment horizontal="center" vertical="center"/>
    </xf>
    <xf numFmtId="38" fontId="1" fillId="0" borderId="6" xfId="16" applyFont="1" applyBorder="1" applyAlignment="1">
      <alignment horizontal="right"/>
    </xf>
    <xf numFmtId="38" fontId="1" fillId="0" borderId="7" xfId="16" applyFont="1" applyBorder="1" applyAlignment="1" quotePrefix="1">
      <alignment horizontal="right"/>
    </xf>
    <xf numFmtId="183" fontId="1" fillId="0" borderId="7" xfId="16" applyNumberFormat="1" applyFont="1" applyBorder="1" applyAlignment="1">
      <alignment horizontal="right"/>
    </xf>
    <xf numFmtId="38" fontId="1" fillId="0" borderId="7" xfId="16" applyFont="1" applyBorder="1" applyAlignment="1">
      <alignment horizontal="right"/>
    </xf>
    <xf numFmtId="190" fontId="1" fillId="0" borderId="7" xfId="16" applyNumberFormat="1" applyFont="1" applyBorder="1" applyAlignment="1" quotePrefix="1">
      <alignment horizontal="right"/>
    </xf>
    <xf numFmtId="183" fontId="1" fillId="0" borderId="9" xfId="16" applyNumberFormat="1" applyFont="1" applyBorder="1" applyAlignment="1">
      <alignment horizontal="right"/>
    </xf>
    <xf numFmtId="0" fontId="1" fillId="0" borderId="0" xfId="33" applyFont="1" applyBorder="1">
      <alignment/>
      <protection/>
    </xf>
    <xf numFmtId="38" fontId="7" fillId="0" borderId="21" xfId="16" applyFont="1" applyFill="1" applyBorder="1" applyAlignment="1">
      <alignment horizontal="center" vertical="center"/>
    </xf>
    <xf numFmtId="38" fontId="7" fillId="0" borderId="5" xfId="16" applyFont="1" applyBorder="1" applyAlignment="1">
      <alignment horizontal="right"/>
    </xf>
    <xf numFmtId="38" fontId="7" fillId="0" borderId="0" xfId="16" applyFont="1" applyBorder="1" applyAlignment="1">
      <alignment horizontal="right"/>
    </xf>
    <xf numFmtId="183" fontId="7" fillId="0" borderId="0" xfId="16" applyNumberFormat="1" applyFont="1" applyBorder="1" applyAlignment="1">
      <alignment horizontal="right"/>
    </xf>
    <xf numFmtId="190" fontId="7" fillId="0" borderId="0" xfId="16" applyNumberFormat="1" applyFont="1" applyBorder="1" applyAlignment="1" quotePrefix="1">
      <alignment horizontal="right"/>
    </xf>
    <xf numFmtId="183" fontId="7" fillId="0" borderId="11" xfId="16" applyNumberFormat="1" applyFont="1" applyBorder="1" applyAlignment="1">
      <alignment horizontal="right"/>
    </xf>
    <xf numFmtId="0" fontId="7" fillId="0" borderId="0" xfId="33" applyFont="1" applyBorder="1">
      <alignment/>
      <protection/>
    </xf>
    <xf numFmtId="0" fontId="7" fillId="0" borderId="0" xfId="33" applyFont="1">
      <alignment/>
      <protection/>
    </xf>
    <xf numFmtId="38" fontId="1" fillId="0" borderId="21" xfId="16" applyFont="1" applyFill="1" applyBorder="1" applyAlignment="1">
      <alignment horizontal="center" vertical="center"/>
    </xf>
    <xf numFmtId="38" fontId="1" fillId="0" borderId="5" xfId="16" applyFont="1" applyBorder="1" applyAlignment="1">
      <alignment horizontal="right"/>
    </xf>
    <xf numFmtId="38" fontId="1" fillId="0" borderId="0" xfId="16" applyFont="1" applyBorder="1" applyAlignment="1" quotePrefix="1">
      <alignment horizontal="right"/>
    </xf>
    <xf numFmtId="183" fontId="1" fillId="0" borderId="0" xfId="16" applyNumberFormat="1" applyFont="1" applyBorder="1" applyAlignment="1">
      <alignment horizontal="right"/>
    </xf>
    <xf numFmtId="38" fontId="1" fillId="0" borderId="0" xfId="16" applyFont="1" applyBorder="1" applyAlignment="1">
      <alignment horizontal="right"/>
    </xf>
    <xf numFmtId="0" fontId="12" fillId="0" borderId="0" xfId="33" applyFont="1" applyBorder="1">
      <alignment/>
      <protection/>
    </xf>
    <xf numFmtId="190" fontId="1" fillId="0" borderId="0" xfId="16" applyNumberFormat="1" applyFont="1" applyBorder="1" applyAlignment="1" quotePrefix="1">
      <alignment horizontal="right"/>
    </xf>
    <xf numFmtId="38" fontId="1" fillId="0" borderId="0" xfId="33" applyNumberFormat="1" applyFont="1" applyBorder="1" applyAlignment="1">
      <alignment/>
      <protection/>
    </xf>
    <xf numFmtId="183" fontId="1" fillId="0" borderId="11" xfId="16" applyNumberFormat="1" applyFont="1" applyBorder="1" applyAlignment="1">
      <alignment horizontal="right"/>
    </xf>
    <xf numFmtId="38" fontId="1" fillId="0" borderId="0" xfId="16" applyFont="1" applyFill="1" applyBorder="1" applyAlignment="1">
      <alignment horizontal="distributed" vertical="center"/>
    </xf>
    <xf numFmtId="0" fontId="1" fillId="0" borderId="21" xfId="33" applyFont="1" applyBorder="1">
      <alignment/>
      <protection/>
    </xf>
    <xf numFmtId="0" fontId="1" fillId="0" borderId="5" xfId="33" applyFont="1" applyBorder="1" applyAlignment="1">
      <alignment/>
      <protection/>
    </xf>
    <xf numFmtId="0" fontId="1" fillId="0" borderId="0" xfId="33" applyFont="1" applyBorder="1" applyAlignment="1">
      <alignment/>
      <protection/>
    </xf>
    <xf numFmtId="0" fontId="1" fillId="0" borderId="11" xfId="33" applyFont="1" applyBorder="1" applyAlignment="1">
      <alignment/>
      <protection/>
    </xf>
    <xf numFmtId="0" fontId="7" fillId="0" borderId="21" xfId="33" applyFont="1" applyBorder="1" applyAlignment="1">
      <alignment horizontal="distributed" vertical="center"/>
      <protection/>
    </xf>
    <xf numFmtId="0" fontId="1" fillId="0" borderId="21" xfId="33" applyFont="1" applyBorder="1" applyAlignment="1">
      <alignment horizontal="distributed" vertical="center"/>
      <protection/>
    </xf>
    <xf numFmtId="183" fontId="9" fillId="0" borderId="0" xfId="16" applyNumberFormat="1" applyFont="1" applyBorder="1" applyAlignment="1">
      <alignment/>
    </xf>
    <xf numFmtId="183" fontId="1" fillId="0" borderId="11" xfId="33" applyNumberFormat="1" applyFont="1" applyBorder="1" applyAlignment="1">
      <alignment/>
      <protection/>
    </xf>
    <xf numFmtId="38" fontId="7" fillId="0" borderId="0" xfId="16" applyFont="1" applyAlignment="1">
      <alignment/>
    </xf>
    <xf numFmtId="38" fontId="1" fillId="0" borderId="5" xfId="16" applyFont="1" applyFill="1" applyBorder="1" applyAlignment="1">
      <alignment horizontal="right"/>
    </xf>
    <xf numFmtId="38" fontId="1" fillId="0" borderId="0" xfId="33" applyNumberFormat="1" applyFont="1" applyFill="1" applyBorder="1" applyAlignment="1">
      <alignment/>
      <protection/>
    </xf>
    <xf numFmtId="38" fontId="7" fillId="0" borderId="5" xfId="33" applyNumberFormat="1" applyFont="1" applyBorder="1" applyAlignment="1">
      <alignment/>
      <protection/>
    </xf>
    <xf numFmtId="38" fontId="7" fillId="0" borderId="0" xfId="33" applyNumberFormat="1" applyFont="1" applyBorder="1" applyAlignment="1">
      <alignment/>
      <protection/>
    </xf>
    <xf numFmtId="38" fontId="7" fillId="0" borderId="0" xfId="16" applyFont="1" applyFill="1" applyBorder="1" applyAlignment="1">
      <alignment horizontal="distributed" vertical="center"/>
    </xf>
    <xf numFmtId="0" fontId="9" fillId="0" borderId="5" xfId="33" applyFont="1" applyBorder="1" applyAlignment="1">
      <alignment/>
      <protection/>
    </xf>
    <xf numFmtId="38" fontId="1" fillId="0" borderId="12" xfId="16" applyFont="1" applyBorder="1" applyAlignment="1">
      <alignment horizontal="right"/>
    </xf>
    <xf numFmtId="38" fontId="1" fillId="0" borderId="13" xfId="16" applyFont="1" applyBorder="1" applyAlignment="1">
      <alignment horizontal="right"/>
    </xf>
    <xf numFmtId="183" fontId="1" fillId="0" borderId="13" xfId="16" applyNumberFormat="1" applyFont="1" applyBorder="1" applyAlignment="1">
      <alignment horizontal="right"/>
    </xf>
    <xf numFmtId="190" fontId="1" fillId="0" borderId="13" xfId="16" applyNumberFormat="1" applyFont="1" applyBorder="1" applyAlignment="1" quotePrefix="1">
      <alignment horizontal="right"/>
    </xf>
    <xf numFmtId="38" fontId="1" fillId="0" borderId="13" xfId="33" applyNumberFormat="1" applyFont="1" applyBorder="1" applyAlignment="1">
      <alignment/>
      <protection/>
    </xf>
    <xf numFmtId="183" fontId="1" fillId="0" borderId="15" xfId="16" applyNumberFormat="1" applyFont="1" applyBorder="1" applyAlignment="1">
      <alignment horizontal="right"/>
    </xf>
    <xf numFmtId="38" fontId="5" fillId="0" borderId="0" xfId="16" applyFont="1" applyFill="1" applyAlignment="1">
      <alignment/>
    </xf>
    <xf numFmtId="38" fontId="1" fillId="0" borderId="0" xfId="16" applyFont="1" applyFill="1" applyAlignment="1">
      <alignment/>
    </xf>
    <xf numFmtId="0" fontId="1" fillId="0" borderId="0" xfId="34" applyFont="1" applyFill="1">
      <alignment/>
      <protection/>
    </xf>
    <xf numFmtId="38" fontId="1" fillId="0" borderId="0" xfId="16" applyFont="1" applyFill="1" applyAlignment="1">
      <alignment horizontal="centerContinuous"/>
    </xf>
    <xf numFmtId="38" fontId="6" fillId="0" borderId="0" xfId="16" applyFont="1" applyFill="1" applyAlignment="1">
      <alignment/>
    </xf>
    <xf numFmtId="38" fontId="1" fillId="0" borderId="0" xfId="16" applyFont="1" applyFill="1" applyBorder="1" applyAlignment="1">
      <alignment/>
    </xf>
    <xf numFmtId="38" fontId="6" fillId="0" borderId="0" xfId="16" applyFont="1" applyFill="1" applyBorder="1" applyAlignment="1">
      <alignment/>
    </xf>
    <xf numFmtId="38" fontId="6" fillId="0" borderId="0" xfId="16" applyFont="1" applyFill="1" applyBorder="1" applyAlignment="1">
      <alignment/>
    </xf>
    <xf numFmtId="38" fontId="6" fillId="0" borderId="0" xfId="16" applyFont="1" applyFill="1" applyAlignment="1">
      <alignment horizontal="right"/>
    </xf>
    <xf numFmtId="38" fontId="6" fillId="0" borderId="27" xfId="16" applyFont="1" applyFill="1" applyBorder="1" applyAlignment="1">
      <alignment/>
    </xf>
    <xf numFmtId="38" fontId="1" fillId="0" borderId="11" xfId="16" applyFont="1" applyFill="1" applyBorder="1" applyAlignment="1">
      <alignment/>
    </xf>
    <xf numFmtId="38" fontId="1" fillId="0" borderId="22" xfId="16" applyFont="1" applyFill="1" applyBorder="1" applyAlignment="1">
      <alignment/>
    </xf>
    <xf numFmtId="38" fontId="1" fillId="0" borderId="28" xfId="16" applyFont="1" applyFill="1" applyBorder="1" applyAlignment="1">
      <alignment/>
    </xf>
    <xf numFmtId="38" fontId="1" fillId="0" borderId="23" xfId="16" applyFont="1" applyFill="1" applyBorder="1" applyAlignment="1">
      <alignment/>
    </xf>
    <xf numFmtId="38" fontId="1" fillId="0" borderId="1" xfId="16" applyFont="1" applyFill="1" applyBorder="1" applyAlignment="1">
      <alignment horizontal="left" vertical="center"/>
    </xf>
    <xf numFmtId="0" fontId="12" fillId="0" borderId="29" xfId="34" applyFont="1" applyFill="1" applyBorder="1" applyAlignment="1">
      <alignment horizontal="distributed" vertical="center"/>
      <protection/>
    </xf>
    <xf numFmtId="0" fontId="12" fillId="0" borderId="3" xfId="34" applyFont="1" applyFill="1" applyBorder="1" applyAlignment="1">
      <alignment horizontal="distributed" vertical="center"/>
      <protection/>
    </xf>
    <xf numFmtId="38" fontId="1" fillId="0" borderId="2" xfId="16" applyFont="1" applyFill="1" applyBorder="1" applyAlignment="1">
      <alignment horizontal="center"/>
    </xf>
    <xf numFmtId="38" fontId="1" fillId="0" borderId="20" xfId="16" applyFont="1" applyFill="1" applyBorder="1" applyAlignment="1">
      <alignment horizontal="centerContinuous"/>
    </xf>
    <xf numFmtId="38" fontId="1" fillId="0" borderId="28" xfId="16" applyFont="1" applyFill="1" applyBorder="1" applyAlignment="1">
      <alignment horizontal="centerContinuous"/>
    </xf>
    <xf numFmtId="38" fontId="1" fillId="0" borderId="35" xfId="16" applyFont="1" applyFill="1" applyBorder="1" applyAlignment="1">
      <alignment horizontal="centerContinuous"/>
    </xf>
    <xf numFmtId="38" fontId="1" fillId="0" borderId="23" xfId="16" applyFont="1" applyFill="1" applyBorder="1" applyAlignment="1">
      <alignment horizontal="center" vertical="center"/>
    </xf>
    <xf numFmtId="38" fontId="1" fillId="0" borderId="5" xfId="16" applyFont="1" applyFill="1" applyBorder="1" applyAlignment="1">
      <alignment horizontal="center"/>
    </xf>
    <xf numFmtId="38" fontId="1" fillId="0" borderId="0" xfId="16" applyFont="1" applyFill="1" applyBorder="1" applyAlignment="1">
      <alignment horizontal="center"/>
    </xf>
    <xf numFmtId="38" fontId="1" fillId="0" borderId="21" xfId="16" applyFont="1" applyFill="1" applyBorder="1" applyAlignment="1">
      <alignment horizontal="center"/>
    </xf>
    <xf numFmtId="0" fontId="12" fillId="0" borderId="21" xfId="34" applyFont="1" applyFill="1" applyBorder="1" applyAlignment="1">
      <alignment horizontal="center" vertical="center"/>
      <protection/>
    </xf>
    <xf numFmtId="38" fontId="1" fillId="0" borderId="12" xfId="16" applyFont="1" applyFill="1" applyBorder="1" applyAlignment="1">
      <alignment/>
    </xf>
    <xf numFmtId="38" fontId="1" fillId="0" borderId="13" xfId="16" applyFont="1" applyFill="1" applyBorder="1" applyAlignment="1">
      <alignment/>
    </xf>
    <xf numFmtId="38" fontId="1" fillId="0" borderId="20" xfId="16" applyFont="1" applyFill="1" applyBorder="1" applyAlignment="1">
      <alignment/>
    </xf>
    <xf numFmtId="38" fontId="1" fillId="0" borderId="20" xfId="16" applyFont="1" applyFill="1" applyBorder="1" applyAlignment="1">
      <alignment horizontal="center" vertical="center"/>
    </xf>
    <xf numFmtId="38" fontId="1" fillId="0" borderId="20" xfId="16" applyFont="1" applyFill="1" applyBorder="1" applyAlignment="1">
      <alignment horizontal="center"/>
    </xf>
    <xf numFmtId="38" fontId="1" fillId="0" borderId="15" xfId="16" applyFont="1" applyFill="1" applyBorder="1" applyAlignment="1">
      <alignment horizontal="center" vertical="center"/>
    </xf>
    <xf numFmtId="38" fontId="1" fillId="0" borderId="5" xfId="16" applyFont="1" applyFill="1" applyBorder="1" applyAlignment="1">
      <alignment/>
    </xf>
    <xf numFmtId="0" fontId="12" fillId="0" borderId="0" xfId="34" applyFont="1" applyFill="1" applyBorder="1" applyAlignment="1">
      <alignment horizontal="distributed" vertical="center" wrapText="1"/>
      <protection/>
    </xf>
    <xf numFmtId="38" fontId="1" fillId="0" borderId="0" xfId="16" applyFont="1" applyFill="1" applyBorder="1" applyAlignment="1">
      <alignment horizontal="center" vertical="center"/>
    </xf>
    <xf numFmtId="38" fontId="6" fillId="0" borderId="0" xfId="16" applyFont="1" applyFill="1" applyBorder="1" applyAlignment="1">
      <alignment horizontal="center" vertical="center"/>
    </xf>
    <xf numFmtId="38" fontId="1" fillId="0" borderId="0" xfId="16" applyFont="1" applyFill="1" applyBorder="1" applyAlignment="1">
      <alignment horizontal="distributed" vertical="center" wrapText="1"/>
    </xf>
    <xf numFmtId="38" fontId="6" fillId="0" borderId="0" xfId="16" applyFont="1" applyFill="1" applyBorder="1" applyAlignment="1">
      <alignment horizontal="distributed" vertical="center" wrapText="1"/>
    </xf>
    <xf numFmtId="38" fontId="6" fillId="0" borderId="11" xfId="16" applyFont="1" applyFill="1" applyBorder="1" applyAlignment="1">
      <alignment horizontal="center" vertical="center"/>
    </xf>
    <xf numFmtId="41" fontId="1" fillId="0" borderId="5" xfId="16" applyNumberFormat="1" applyFont="1" applyFill="1" applyBorder="1" applyAlignment="1">
      <alignment horizontal="right"/>
    </xf>
    <xf numFmtId="0" fontId="12" fillId="0" borderId="5" xfId="34" applyFont="1" applyFill="1" applyBorder="1" applyAlignment="1">
      <alignment horizontal="center"/>
      <protection/>
    </xf>
    <xf numFmtId="38" fontId="7" fillId="0" borderId="11" xfId="16" applyFont="1" applyFill="1" applyBorder="1" applyAlignment="1">
      <alignment/>
    </xf>
    <xf numFmtId="41" fontId="7" fillId="0" borderId="5" xfId="16" applyNumberFormat="1" applyFont="1" applyFill="1" applyBorder="1" applyAlignment="1">
      <alignment horizontal="right"/>
    </xf>
    <xf numFmtId="38" fontId="7" fillId="0" borderId="5" xfId="16" applyFont="1" applyFill="1" applyBorder="1" applyAlignment="1">
      <alignment horizontal="center"/>
    </xf>
    <xf numFmtId="0" fontId="7" fillId="0" borderId="5" xfId="34" applyFont="1" applyFill="1" applyBorder="1" applyAlignment="1">
      <alignment horizontal="center"/>
      <protection/>
    </xf>
    <xf numFmtId="38" fontId="7" fillId="0" borderId="0" xfId="16" applyFont="1" applyFill="1" applyAlignment="1">
      <alignment/>
    </xf>
    <xf numFmtId="0" fontId="12" fillId="0" borderId="11" xfId="34" applyFont="1" applyFill="1" applyBorder="1">
      <alignment/>
      <protection/>
    </xf>
    <xf numFmtId="38" fontId="1" fillId="0" borderId="21" xfId="16" applyFont="1" applyFill="1" applyBorder="1" applyAlignment="1">
      <alignment/>
    </xf>
    <xf numFmtId="41" fontId="1" fillId="0" borderId="12" xfId="16" applyNumberFormat="1" applyFont="1" applyFill="1" applyBorder="1" applyAlignment="1">
      <alignment horizontal="right"/>
    </xf>
    <xf numFmtId="176" fontId="1" fillId="0" borderId="13" xfId="16" applyNumberFormat="1" applyFont="1" applyFill="1" applyBorder="1" applyAlignment="1">
      <alignment horizontal="right"/>
    </xf>
    <xf numFmtId="38" fontId="1" fillId="0" borderId="0" xfId="16" applyFont="1" applyFill="1" applyAlignment="1">
      <alignment horizontal="distributed" vertical="center" wrapText="1"/>
    </xf>
    <xf numFmtId="38" fontId="7" fillId="0" borderId="0" xfId="16" applyFont="1" applyFill="1" applyBorder="1" applyAlignment="1">
      <alignment/>
    </xf>
    <xf numFmtId="0" fontId="1" fillId="0" borderId="0" xfId="35" applyFont="1" applyFill="1">
      <alignment/>
      <protection/>
    </xf>
    <xf numFmtId="0" fontId="5" fillId="0" borderId="0" xfId="35" applyFont="1" applyFill="1" applyAlignment="1">
      <alignment/>
      <protection/>
    </xf>
    <xf numFmtId="0" fontId="1" fillId="0" borderId="0" xfId="35" applyFont="1" applyFill="1" applyAlignment="1">
      <alignment horizontal="centerContinuous"/>
      <protection/>
    </xf>
    <xf numFmtId="0" fontId="1" fillId="0" borderId="0" xfId="35" applyFont="1" applyFill="1" applyAlignment="1">
      <alignment/>
      <protection/>
    </xf>
    <xf numFmtId="0" fontId="1" fillId="0" borderId="0" xfId="35" applyFont="1" applyFill="1" applyBorder="1">
      <alignment/>
      <protection/>
    </xf>
    <xf numFmtId="0" fontId="1" fillId="0" borderId="0" xfId="35" applyFont="1" applyFill="1" applyBorder="1" applyAlignment="1">
      <alignment horizontal="centerContinuous"/>
      <protection/>
    </xf>
    <xf numFmtId="0" fontId="1" fillId="0" borderId="0" xfId="35" applyFont="1" applyFill="1" applyBorder="1" applyAlignment="1">
      <alignment horizontal="right"/>
      <protection/>
    </xf>
    <xf numFmtId="0" fontId="1" fillId="0" borderId="11" xfId="35" applyFont="1" applyFill="1" applyBorder="1" applyAlignment="1">
      <alignment vertical="center"/>
      <protection/>
    </xf>
    <xf numFmtId="0" fontId="1" fillId="0" borderId="0" xfId="35" applyFont="1" applyFill="1" applyAlignment="1">
      <alignment vertical="center"/>
      <protection/>
    </xf>
    <xf numFmtId="0" fontId="1" fillId="0" borderId="26" xfId="35" applyFont="1" applyFill="1" applyBorder="1" applyAlignment="1">
      <alignment horizontal="distributed" vertical="center"/>
      <protection/>
    </xf>
    <xf numFmtId="0" fontId="1" fillId="0" borderId="6" xfId="35" applyFont="1" applyFill="1" applyBorder="1" applyAlignment="1">
      <alignment horizontal="distributed" vertical="center"/>
      <protection/>
    </xf>
    <xf numFmtId="0" fontId="1" fillId="0" borderId="20" xfId="35" applyFont="1" applyFill="1" applyBorder="1" applyAlignment="1">
      <alignment horizontal="distributed" vertical="center"/>
      <protection/>
    </xf>
    <xf numFmtId="0" fontId="1" fillId="0" borderId="12" xfId="35" applyFont="1" applyFill="1" applyBorder="1" applyAlignment="1">
      <alignment horizontal="distributed" vertical="center"/>
      <protection/>
    </xf>
    <xf numFmtId="0" fontId="1" fillId="0" borderId="11" xfId="35" applyFont="1" applyFill="1" applyBorder="1" applyAlignment="1">
      <alignment horizontal="distributed" vertical="center"/>
      <protection/>
    </xf>
    <xf numFmtId="197" fontId="1" fillId="0" borderId="6" xfId="16" applyNumberFormat="1" applyFont="1" applyFill="1" applyBorder="1" applyAlignment="1">
      <alignment horizontal="right" vertical="center"/>
    </xf>
    <xf numFmtId="197" fontId="1" fillId="0" borderId="7" xfId="16" applyNumberFormat="1" applyFont="1" applyFill="1" applyBorder="1" applyAlignment="1">
      <alignment horizontal="right" vertical="center"/>
    </xf>
    <xf numFmtId="197" fontId="1" fillId="0" borderId="7" xfId="16" applyNumberFormat="1" applyFont="1" applyFill="1" applyBorder="1" applyAlignment="1">
      <alignment vertical="center"/>
    </xf>
    <xf numFmtId="197" fontId="1" fillId="0" borderId="9" xfId="16" applyNumberFormat="1" applyFont="1" applyFill="1" applyBorder="1" applyAlignment="1">
      <alignment vertical="center"/>
    </xf>
    <xf numFmtId="197" fontId="1" fillId="0" borderId="5" xfId="16" applyNumberFormat="1" applyFont="1" applyFill="1" applyBorder="1" applyAlignment="1">
      <alignment vertical="center"/>
    </xf>
    <xf numFmtId="197" fontId="1" fillId="0" borderId="0" xfId="16" applyNumberFormat="1" applyFont="1" applyFill="1" applyBorder="1" applyAlignment="1">
      <alignment vertical="center"/>
    </xf>
    <xf numFmtId="197" fontId="1" fillId="0" borderId="11" xfId="16" applyNumberFormat="1" applyFont="1" applyFill="1" applyBorder="1" applyAlignment="1">
      <alignment vertical="center"/>
    </xf>
    <xf numFmtId="0" fontId="6" fillId="0" borderId="11" xfId="35" applyFont="1" applyFill="1" applyBorder="1" applyAlignment="1">
      <alignment vertical="center"/>
      <protection/>
    </xf>
    <xf numFmtId="0" fontId="7" fillId="0" borderId="11" xfId="35" applyFont="1" applyFill="1" applyBorder="1" applyAlignment="1" quotePrefix="1">
      <alignment horizontal="left" vertical="center"/>
      <protection/>
    </xf>
    <xf numFmtId="197" fontId="7" fillId="0" borderId="5" xfId="16" applyNumberFormat="1" applyFont="1" applyFill="1" applyBorder="1" applyAlignment="1">
      <alignment vertical="center"/>
    </xf>
    <xf numFmtId="197" fontId="7" fillId="0" borderId="0" xfId="16" applyNumberFormat="1" applyFont="1" applyFill="1" applyBorder="1" applyAlignment="1">
      <alignment vertical="center"/>
    </xf>
    <xf numFmtId="197" fontId="7" fillId="0" borderId="11" xfId="16" applyNumberFormat="1" applyFont="1" applyFill="1" applyBorder="1" applyAlignment="1">
      <alignment vertical="center"/>
    </xf>
    <xf numFmtId="0" fontId="6" fillId="0" borderId="0" xfId="35" applyFont="1" applyFill="1" applyAlignment="1">
      <alignment vertical="center"/>
      <protection/>
    </xf>
    <xf numFmtId="0" fontId="9" fillId="0" borderId="11" xfId="35" applyFont="1" applyFill="1" applyBorder="1" applyAlignment="1">
      <alignment horizontal="distributed" vertical="center"/>
      <protection/>
    </xf>
    <xf numFmtId="0" fontId="7" fillId="0" borderId="11" xfId="35" applyFont="1" applyFill="1" applyBorder="1" applyAlignment="1">
      <alignment horizontal="distributed" vertical="center"/>
      <protection/>
    </xf>
    <xf numFmtId="0" fontId="1" fillId="0" borderId="11" xfId="35" applyFont="1" applyFill="1" applyBorder="1" applyAlignment="1">
      <alignment horizontal="center" vertical="center"/>
      <protection/>
    </xf>
    <xf numFmtId="197" fontId="9" fillId="0" borderId="0" xfId="16" applyNumberFormat="1" applyFont="1" applyFill="1" applyBorder="1" applyAlignment="1">
      <alignment vertical="center"/>
    </xf>
    <xf numFmtId="197" fontId="1" fillId="0" borderId="5" xfId="16" applyNumberFormat="1" applyFont="1" applyFill="1" applyBorder="1" applyAlignment="1">
      <alignment horizontal="right" vertical="center"/>
    </xf>
    <xf numFmtId="197" fontId="1" fillId="0" borderId="0" xfId="16" applyNumberFormat="1" applyFont="1" applyFill="1" applyBorder="1" applyAlignment="1">
      <alignment horizontal="right" vertical="center"/>
    </xf>
    <xf numFmtId="197" fontId="1" fillId="0" borderId="11" xfId="16" applyNumberFormat="1" applyFont="1" applyFill="1" applyBorder="1" applyAlignment="1">
      <alignment horizontal="right" vertical="center"/>
    </xf>
    <xf numFmtId="197" fontId="1" fillId="0" borderId="0" xfId="16" applyNumberFormat="1" applyFont="1" applyFill="1" applyBorder="1" applyAlignment="1">
      <alignment horizontal="center" vertical="center"/>
    </xf>
    <xf numFmtId="197" fontId="1" fillId="0" borderId="11" xfId="16" applyNumberFormat="1" applyFont="1" applyFill="1" applyBorder="1" applyAlignment="1">
      <alignment horizontal="center" vertical="center"/>
    </xf>
    <xf numFmtId="0" fontId="1" fillId="0" borderId="15" xfId="35" applyFont="1" applyFill="1" applyBorder="1" applyAlignment="1">
      <alignment horizontal="distributed" vertical="center"/>
      <protection/>
    </xf>
    <xf numFmtId="197" fontId="1" fillId="0" borderId="12" xfId="16" applyNumberFormat="1" applyFont="1" applyFill="1" applyBorder="1" applyAlignment="1">
      <alignment horizontal="right" vertical="center"/>
    </xf>
    <xf numFmtId="197" fontId="1" fillId="0" borderId="13" xfId="16" applyNumberFormat="1" applyFont="1" applyFill="1" applyBorder="1" applyAlignment="1">
      <alignment horizontal="right" vertical="center"/>
    </xf>
    <xf numFmtId="197" fontId="1" fillId="0" borderId="13" xfId="16" applyNumberFormat="1" applyFont="1" applyFill="1" applyBorder="1" applyAlignment="1">
      <alignment horizontal="center" vertical="center"/>
    </xf>
    <xf numFmtId="197" fontId="1" fillId="0" borderId="15" xfId="16" applyNumberFormat="1" applyFont="1" applyFill="1" applyBorder="1" applyAlignment="1">
      <alignment horizontal="right" vertical="center"/>
    </xf>
    <xf numFmtId="0" fontId="1" fillId="0" borderId="0" xfId="36" applyFont="1" applyFill="1" applyAlignment="1">
      <alignment vertical="center"/>
      <protection/>
    </xf>
    <xf numFmtId="0" fontId="5" fillId="0" borderId="0" xfId="36" applyFont="1" applyFill="1" applyAlignment="1">
      <alignment vertical="center"/>
      <protection/>
    </xf>
    <xf numFmtId="0" fontId="1" fillId="0" borderId="0" xfId="36" applyFont="1" applyFill="1" applyAlignment="1">
      <alignment horizontal="right" vertical="center"/>
      <protection/>
    </xf>
    <xf numFmtId="0" fontId="1" fillId="0" borderId="0" xfId="36" applyFont="1" applyFill="1" applyBorder="1" applyAlignment="1">
      <alignment vertical="center"/>
      <protection/>
    </xf>
    <xf numFmtId="0" fontId="7" fillId="0" borderId="0" xfId="36" applyFont="1" applyFill="1" applyAlignment="1">
      <alignment vertical="center"/>
      <protection/>
    </xf>
    <xf numFmtId="181" fontId="7" fillId="0" borderId="7" xfId="36" applyNumberFormat="1" applyFont="1" applyFill="1" applyBorder="1" applyAlignment="1">
      <alignment vertical="center"/>
      <protection/>
    </xf>
    <xf numFmtId="191" fontId="7" fillId="0" borderId="7" xfId="36" applyNumberFormat="1" applyFont="1" applyFill="1" applyBorder="1" applyAlignment="1">
      <alignment vertical="center"/>
      <protection/>
    </xf>
    <xf numFmtId="213" fontId="7" fillId="0" borderId="0" xfId="36" applyNumberFormat="1" applyFont="1" applyFill="1" applyBorder="1" applyAlignment="1">
      <alignment vertical="center"/>
      <protection/>
    </xf>
    <xf numFmtId="214" fontId="7" fillId="0" borderId="9" xfId="36" applyNumberFormat="1" applyFont="1" applyFill="1" applyBorder="1" applyAlignment="1">
      <alignment vertical="center"/>
      <protection/>
    </xf>
    <xf numFmtId="0" fontId="1" fillId="0" borderId="5" xfId="36" applyFont="1" applyFill="1" applyBorder="1" applyAlignment="1">
      <alignment vertical="center"/>
      <protection/>
    </xf>
    <xf numFmtId="0" fontId="1" fillId="0" borderId="11" xfId="36" applyFont="1" applyFill="1" applyBorder="1" applyAlignment="1">
      <alignment vertical="center"/>
      <protection/>
    </xf>
    <xf numFmtId="181" fontId="1" fillId="0" borderId="0" xfId="36" applyNumberFormat="1" applyFont="1" applyFill="1" applyBorder="1" applyAlignment="1">
      <alignment vertical="center"/>
      <protection/>
    </xf>
    <xf numFmtId="191" fontId="1" fillId="0" borderId="0" xfId="36" applyNumberFormat="1" applyFont="1" applyFill="1" applyBorder="1" applyAlignment="1">
      <alignment vertical="center"/>
      <protection/>
    </xf>
    <xf numFmtId="213" fontId="1" fillId="0" borderId="0" xfId="36" applyNumberFormat="1" applyFont="1" applyFill="1" applyBorder="1" applyAlignment="1">
      <alignment vertical="center"/>
      <protection/>
    </xf>
    <xf numFmtId="214" fontId="1" fillId="0" borderId="11" xfId="36" applyNumberFormat="1" applyFont="1" applyFill="1" applyBorder="1" applyAlignment="1">
      <alignment vertical="center"/>
      <protection/>
    </xf>
    <xf numFmtId="0" fontId="1" fillId="0" borderId="5" xfId="36" applyFont="1" applyFill="1" applyBorder="1" applyAlignment="1">
      <alignment horizontal="distributed" vertical="center"/>
      <protection/>
    </xf>
    <xf numFmtId="0" fontId="1" fillId="0" borderId="11" xfId="36" applyFont="1" applyFill="1" applyBorder="1" applyAlignment="1">
      <alignment horizontal="distributed" vertical="center"/>
      <protection/>
    </xf>
    <xf numFmtId="189" fontId="1" fillId="0" borderId="0" xfId="36" applyNumberFormat="1" applyFont="1" applyFill="1" applyBorder="1" applyAlignment="1">
      <alignment vertical="center"/>
      <protection/>
    </xf>
    <xf numFmtId="181" fontId="1" fillId="0" borderId="0" xfId="36" applyNumberFormat="1" applyFont="1" applyFill="1" applyAlignment="1">
      <alignment vertical="center"/>
      <protection/>
    </xf>
    <xf numFmtId="181" fontId="1" fillId="0" borderId="0" xfId="16" applyNumberFormat="1" applyFont="1" applyFill="1" applyBorder="1" applyAlignment="1">
      <alignment vertical="center"/>
    </xf>
    <xf numFmtId="189" fontId="1" fillId="0" borderId="0" xfId="16" applyNumberFormat="1" applyFont="1" applyFill="1" applyBorder="1" applyAlignment="1">
      <alignment vertical="center"/>
    </xf>
    <xf numFmtId="213" fontId="1" fillId="0" borderId="0" xfId="16" applyNumberFormat="1" applyFont="1" applyFill="1" applyBorder="1" applyAlignment="1">
      <alignment vertical="center"/>
    </xf>
    <xf numFmtId="214" fontId="1" fillId="0" borderId="11" xfId="16" applyNumberFormat="1" applyFont="1" applyFill="1" applyBorder="1" applyAlignment="1">
      <alignment vertical="center"/>
    </xf>
    <xf numFmtId="212" fontId="1" fillId="0" borderId="0" xfId="36" applyNumberFormat="1" applyFont="1" applyFill="1" applyBorder="1" applyAlignment="1">
      <alignment vertical="center"/>
      <protection/>
    </xf>
    <xf numFmtId="41" fontId="1" fillId="0" borderId="11" xfId="36" applyNumberFormat="1" applyFont="1" applyFill="1" applyBorder="1" applyAlignment="1">
      <alignment vertical="center"/>
      <protection/>
    </xf>
    <xf numFmtId="0" fontId="1" fillId="0" borderId="11" xfId="36" applyFont="1" applyFill="1" applyBorder="1" applyAlignment="1">
      <alignment horizontal="center" vertical="center"/>
      <protection/>
    </xf>
    <xf numFmtId="180" fontId="1" fillId="0" borderId="0" xfId="36" applyNumberFormat="1" applyFont="1" applyFill="1" applyBorder="1" applyAlignment="1">
      <alignment vertical="center"/>
      <protection/>
    </xf>
    <xf numFmtId="184" fontId="1" fillId="0" borderId="11" xfId="36" applyNumberFormat="1" applyFont="1" applyFill="1" applyBorder="1" applyAlignment="1">
      <alignment vertical="center"/>
      <protection/>
    </xf>
    <xf numFmtId="180" fontId="1" fillId="0" borderId="0" xfId="16" applyNumberFormat="1" applyFont="1" applyFill="1" applyBorder="1" applyAlignment="1">
      <alignment vertical="center"/>
    </xf>
    <xf numFmtId="184" fontId="1" fillId="0" borderId="11" xfId="16" applyNumberFormat="1" applyFont="1" applyFill="1" applyBorder="1" applyAlignment="1">
      <alignment vertical="center"/>
    </xf>
    <xf numFmtId="0" fontId="1" fillId="0" borderId="12" xfId="36" applyFont="1" applyFill="1" applyBorder="1" applyAlignment="1">
      <alignment horizontal="distributed" vertical="center"/>
      <protection/>
    </xf>
    <xf numFmtId="0" fontId="1" fillId="0" borderId="15" xfId="36" applyFont="1" applyFill="1" applyBorder="1" applyAlignment="1">
      <alignment horizontal="distributed" vertical="center"/>
      <protection/>
    </xf>
    <xf numFmtId="181" fontId="1" fillId="0" borderId="13" xfId="16" applyNumberFormat="1" applyFont="1" applyFill="1" applyBorder="1" applyAlignment="1">
      <alignment vertical="center"/>
    </xf>
    <xf numFmtId="189" fontId="1" fillId="0" borderId="13" xfId="16" applyNumberFormat="1" applyFont="1" applyFill="1" applyBorder="1" applyAlignment="1">
      <alignment vertical="center"/>
    </xf>
    <xf numFmtId="180" fontId="1" fillId="0" borderId="13" xfId="16" applyNumberFormat="1" applyFont="1" applyFill="1" applyBorder="1" applyAlignment="1">
      <alignment vertical="center"/>
    </xf>
    <xf numFmtId="184" fontId="1" fillId="0" borderId="15" xfId="16" applyNumberFormat="1" applyFont="1" applyFill="1" applyBorder="1" applyAlignment="1">
      <alignment vertical="center"/>
    </xf>
    <xf numFmtId="191" fontId="1" fillId="0" borderId="0" xfId="36" applyNumberFormat="1" applyFont="1" applyFill="1" applyAlignment="1">
      <alignment vertical="center"/>
      <protection/>
    </xf>
    <xf numFmtId="0" fontId="1" fillId="0" borderId="0" xfId="37" applyFont="1">
      <alignment/>
      <protection/>
    </xf>
    <xf numFmtId="0" fontId="5" fillId="0" borderId="0" xfId="37" applyFont="1" applyAlignment="1">
      <alignment horizontal="left"/>
      <protection/>
    </xf>
    <xf numFmtId="0" fontId="1" fillId="0" borderId="0" xfId="37" applyFont="1" applyAlignment="1">
      <alignment horizontal="centerContinuous"/>
      <protection/>
    </xf>
    <xf numFmtId="0" fontId="1" fillId="0" borderId="27" xfId="37" applyFont="1" applyBorder="1">
      <alignment/>
      <protection/>
    </xf>
    <xf numFmtId="0" fontId="1" fillId="0" borderId="27" xfId="37" applyFont="1" applyBorder="1" applyAlignment="1">
      <alignment horizontal="centerContinuous"/>
      <protection/>
    </xf>
    <xf numFmtId="0" fontId="1" fillId="0" borderId="0" xfId="37" applyFont="1" applyBorder="1" applyAlignment="1">
      <alignment horizontal="centerContinuous"/>
      <protection/>
    </xf>
    <xf numFmtId="0" fontId="1" fillId="0" borderId="0" xfId="37" applyFont="1" applyBorder="1" applyAlignment="1">
      <alignment horizontal="right"/>
      <protection/>
    </xf>
    <xf numFmtId="0" fontId="1" fillId="0" borderId="0" xfId="37" applyFont="1" applyBorder="1">
      <alignment/>
      <protection/>
    </xf>
    <xf numFmtId="0" fontId="1" fillId="0" borderId="23" xfId="37" applyFont="1" applyBorder="1" applyAlignment="1">
      <alignment horizontal="center"/>
      <protection/>
    </xf>
    <xf numFmtId="0" fontId="1" fillId="0" borderId="29" xfId="37" applyFont="1" applyBorder="1" applyAlignment="1">
      <alignment horizontal="center" vertical="center"/>
      <protection/>
    </xf>
    <xf numFmtId="0" fontId="1" fillId="0" borderId="29" xfId="37" applyFont="1" applyBorder="1" applyAlignment="1">
      <alignment horizontal="centerContinuous" vertical="center"/>
      <protection/>
    </xf>
    <xf numFmtId="0" fontId="1" fillId="0" borderId="3" xfId="37" applyFont="1" applyBorder="1" applyAlignment="1">
      <alignment horizontal="centerContinuous" vertical="center"/>
      <protection/>
    </xf>
    <xf numFmtId="0" fontId="1" fillId="0" borderId="23" xfId="37" applyFont="1" applyBorder="1" applyAlignment="1">
      <alignment horizontal="center" vertical="center"/>
      <protection/>
    </xf>
    <xf numFmtId="0" fontId="1" fillId="0" borderId="21" xfId="37" applyFont="1" applyBorder="1" applyAlignment="1">
      <alignment horizontal="center" vertical="center"/>
      <protection/>
    </xf>
    <xf numFmtId="0" fontId="1" fillId="0" borderId="26" xfId="37" applyFont="1" applyBorder="1" applyAlignment="1">
      <alignment horizontal="center" vertical="center"/>
      <protection/>
    </xf>
    <xf numFmtId="0" fontId="1" fillId="0" borderId="11" xfId="37" applyFont="1" applyBorder="1" applyAlignment="1">
      <alignment horizontal="center" vertical="center"/>
      <protection/>
    </xf>
    <xf numFmtId="0" fontId="1" fillId="0" borderId="20" xfId="37" applyFont="1" applyBorder="1" applyAlignment="1">
      <alignment horizontal="center" vertical="center"/>
      <protection/>
    </xf>
    <xf numFmtId="0" fontId="1" fillId="0" borderId="15" xfId="37" applyFont="1" applyBorder="1" applyAlignment="1">
      <alignment horizontal="center" vertical="center"/>
      <protection/>
    </xf>
    <xf numFmtId="0" fontId="1" fillId="0" borderId="20" xfId="37" applyFont="1" applyBorder="1" applyAlignment="1">
      <alignment horizontal="center"/>
      <protection/>
    </xf>
    <xf numFmtId="0" fontId="1" fillId="0" borderId="15" xfId="37" applyFont="1" applyBorder="1" applyAlignment="1">
      <alignment horizontal="centerContinuous" vertical="center"/>
      <protection/>
    </xf>
    <xf numFmtId="0" fontId="1" fillId="0" borderId="19" xfId="37" applyFont="1" applyBorder="1" applyAlignment="1">
      <alignment horizontal="centerContinuous"/>
      <protection/>
    </xf>
    <xf numFmtId="0" fontId="1" fillId="0" borderId="25" xfId="37" applyFont="1" applyBorder="1" applyAlignment="1">
      <alignment horizontal="centerContinuous"/>
      <protection/>
    </xf>
    <xf numFmtId="0" fontId="1" fillId="0" borderId="36" xfId="37" applyFont="1" applyBorder="1" applyAlignment="1">
      <alignment horizontal="centerContinuous" vertical="center"/>
      <protection/>
    </xf>
    <xf numFmtId="0" fontId="1" fillId="0" borderId="19" xfId="37" applyFont="1" applyBorder="1" applyAlignment="1">
      <alignment horizontal="center" vertical="center"/>
      <protection/>
    </xf>
    <xf numFmtId="0" fontId="1" fillId="0" borderId="19" xfId="37" applyFont="1" applyBorder="1" applyAlignment="1">
      <alignment horizontal="centerContinuous" vertical="center"/>
      <protection/>
    </xf>
    <xf numFmtId="0" fontId="1" fillId="0" borderId="19" xfId="37" applyFont="1" applyBorder="1" applyAlignment="1">
      <alignment horizontal="center"/>
      <protection/>
    </xf>
    <xf numFmtId="0" fontId="7" fillId="0" borderId="0" xfId="37" applyFont="1" applyBorder="1" applyAlignment="1">
      <alignment vertical="center"/>
      <protection/>
    </xf>
    <xf numFmtId="0" fontId="7" fillId="0" borderId="21" xfId="37" applyFont="1" applyBorder="1" applyAlignment="1">
      <alignment horizontal="distributed" vertical="center"/>
      <protection/>
    </xf>
    <xf numFmtId="41" fontId="7" fillId="0" borderId="0" xfId="37" applyNumberFormat="1" applyFont="1" applyFill="1" applyBorder="1" applyAlignment="1">
      <alignment vertical="center"/>
      <protection/>
    </xf>
    <xf numFmtId="41" fontId="7" fillId="0" borderId="7" xfId="37" applyNumberFormat="1" applyFont="1" applyFill="1" applyBorder="1" applyAlignment="1">
      <alignment vertical="center"/>
      <protection/>
    </xf>
    <xf numFmtId="198" fontId="7" fillId="0" borderId="7" xfId="37" applyNumberFormat="1" applyFont="1" applyFill="1" applyBorder="1" applyAlignment="1">
      <alignment vertical="center"/>
      <protection/>
    </xf>
    <xf numFmtId="41" fontId="7" fillId="0" borderId="11" xfId="37" applyNumberFormat="1" applyFont="1" applyFill="1" applyBorder="1" applyAlignment="1">
      <alignment vertical="center"/>
      <protection/>
    </xf>
    <xf numFmtId="0" fontId="7" fillId="0" borderId="0" xfId="37" applyFont="1" applyAlignment="1">
      <alignment vertical="center"/>
      <protection/>
    </xf>
    <xf numFmtId="0" fontId="1" fillId="0" borderId="21" xfId="37" applyFont="1" applyBorder="1" applyAlignment="1">
      <alignment horizontal="distributed"/>
      <protection/>
    </xf>
    <xf numFmtId="41" fontId="1" fillId="0" borderId="0" xfId="37" applyNumberFormat="1" applyFont="1" applyFill="1" applyBorder="1">
      <alignment/>
      <protection/>
    </xf>
    <xf numFmtId="198" fontId="1" fillId="0" borderId="0" xfId="37" applyNumberFormat="1" applyFont="1" applyFill="1" applyBorder="1">
      <alignment/>
      <protection/>
    </xf>
    <xf numFmtId="198" fontId="1" fillId="0" borderId="0" xfId="37" applyNumberFormat="1" applyFont="1" applyFill="1" applyBorder="1" applyAlignment="1">
      <alignment horizontal="right"/>
      <protection/>
    </xf>
    <xf numFmtId="41" fontId="1" fillId="0" borderId="0" xfId="37" applyNumberFormat="1" applyFont="1" applyFill="1" applyBorder="1" applyAlignment="1">
      <alignment horizontal="right"/>
      <protection/>
    </xf>
    <xf numFmtId="41" fontId="1" fillId="0" borderId="11" xfId="37" applyNumberFormat="1" applyFont="1" applyFill="1" applyBorder="1">
      <alignment/>
      <protection/>
    </xf>
    <xf numFmtId="41" fontId="1" fillId="0" borderId="11" xfId="37" applyNumberFormat="1" applyFont="1" applyFill="1" applyBorder="1" applyAlignment="1">
      <alignment horizontal="right"/>
      <protection/>
    </xf>
    <xf numFmtId="41" fontId="1" fillId="0" borderId="5" xfId="37" applyNumberFormat="1" applyFont="1" applyFill="1" applyBorder="1" applyAlignment="1">
      <alignment horizontal="right"/>
      <protection/>
    </xf>
    <xf numFmtId="0" fontId="1" fillId="0" borderId="20" xfId="37" applyFont="1" applyBorder="1" applyAlignment="1">
      <alignment horizontal="distributed"/>
      <protection/>
    </xf>
    <xf numFmtId="41" fontId="1" fillId="0" borderId="12" xfId="37" applyNumberFormat="1" applyFont="1" applyFill="1" applyBorder="1" applyAlignment="1">
      <alignment horizontal="right"/>
      <protection/>
    </xf>
    <xf numFmtId="41" fontId="1" fillId="0" borderId="13" xfId="37" applyNumberFormat="1" applyFont="1" applyFill="1" applyBorder="1" applyAlignment="1">
      <alignment horizontal="right"/>
      <protection/>
    </xf>
    <xf numFmtId="198" fontId="1" fillId="0" borderId="13" xfId="37" applyNumberFormat="1" applyFont="1" applyFill="1" applyBorder="1" applyAlignment="1">
      <alignment horizontal="right"/>
      <protection/>
    </xf>
    <xf numFmtId="41" fontId="1" fillId="0" borderId="13" xfId="37" applyNumberFormat="1" applyFont="1" applyFill="1" applyBorder="1">
      <alignment/>
      <protection/>
    </xf>
    <xf numFmtId="41" fontId="1" fillId="0" borderId="15" xfId="37" applyNumberFormat="1" applyFont="1" applyFill="1" applyBorder="1" applyAlignment="1">
      <alignment horizontal="right"/>
      <protection/>
    </xf>
    <xf numFmtId="38" fontId="1" fillId="0" borderId="0" xfId="16" applyFont="1" applyFill="1" applyAlignment="1">
      <alignment vertical="center"/>
    </xf>
    <xf numFmtId="38" fontId="5" fillId="0" borderId="0" xfId="16" applyFont="1" applyFill="1" applyAlignment="1">
      <alignment vertical="center"/>
    </xf>
    <xf numFmtId="38" fontId="1" fillId="0" borderId="27" xfId="16" applyFont="1" applyFill="1" applyBorder="1" applyAlignment="1">
      <alignment vertical="center"/>
    </xf>
    <xf numFmtId="38" fontId="1" fillId="0" borderId="27" xfId="16" applyFont="1" applyFill="1" applyBorder="1" applyAlignment="1">
      <alignment horizontal="right" vertical="center"/>
    </xf>
    <xf numFmtId="38" fontId="1" fillId="0" borderId="2" xfId="16" applyFont="1" applyFill="1" applyBorder="1" applyAlignment="1">
      <alignment vertical="center" wrapText="1"/>
    </xf>
    <xf numFmtId="38" fontId="1" fillId="0" borderId="2" xfId="16" applyFont="1" applyFill="1" applyBorder="1" applyAlignment="1">
      <alignment horizontal="center" vertical="center" wrapText="1"/>
    </xf>
    <xf numFmtId="38" fontId="1" fillId="0" borderId="2" xfId="16" applyFont="1" applyFill="1" applyBorder="1" applyAlignment="1">
      <alignment horizontal="center" vertical="center"/>
    </xf>
    <xf numFmtId="38" fontId="1" fillId="0" borderId="37" xfId="16" applyFont="1" applyFill="1" applyBorder="1" applyAlignment="1">
      <alignment horizontal="center" vertical="center"/>
    </xf>
    <xf numFmtId="38" fontId="7" fillId="0" borderId="32" xfId="16" applyFont="1" applyFill="1" applyBorder="1" applyAlignment="1">
      <alignment vertical="center"/>
    </xf>
    <xf numFmtId="38" fontId="1" fillId="0" borderId="9" xfId="16" applyFont="1" applyFill="1" applyBorder="1" applyAlignment="1">
      <alignment vertical="center"/>
    </xf>
    <xf numFmtId="38" fontId="7" fillId="0" borderId="0" xfId="16" applyFont="1" applyFill="1" applyAlignment="1">
      <alignment vertical="center"/>
    </xf>
    <xf numFmtId="38" fontId="7" fillId="0" borderId="11" xfId="16" applyFont="1" applyFill="1" applyBorder="1" applyAlignment="1">
      <alignment vertical="center"/>
    </xf>
    <xf numFmtId="38" fontId="7" fillId="0" borderId="33" xfId="16" applyFont="1" applyFill="1" applyBorder="1" applyAlignment="1">
      <alignment vertical="center"/>
    </xf>
    <xf numFmtId="38" fontId="1" fillId="0" borderId="5" xfId="16" applyFont="1" applyFill="1" applyBorder="1" applyAlignment="1">
      <alignment horizontal="distributed" vertical="center"/>
    </xf>
    <xf numFmtId="38" fontId="1" fillId="0" borderId="33" xfId="16" applyFont="1" applyFill="1" applyBorder="1" applyAlignment="1">
      <alignment vertical="center"/>
    </xf>
    <xf numFmtId="38" fontId="1" fillId="0" borderId="5" xfId="16" applyFont="1" applyFill="1" applyBorder="1" applyAlignment="1">
      <alignment horizontal="left" vertical="center"/>
    </xf>
    <xf numFmtId="0" fontId="1" fillId="0" borderId="11" xfId="38" applyFont="1" applyFill="1" applyBorder="1" applyAlignment="1">
      <alignment horizontal="distributed" vertical="center"/>
      <protection/>
    </xf>
    <xf numFmtId="176" fontId="1" fillId="0" borderId="0" xfId="38" applyNumberFormat="1" applyFont="1" applyFill="1" applyBorder="1" applyAlignment="1">
      <alignment vertical="center"/>
      <protection/>
    </xf>
    <xf numFmtId="0" fontId="1" fillId="0" borderId="5" xfId="38" applyFont="1" applyFill="1" applyBorder="1" applyAlignment="1">
      <alignment horizontal="left" vertical="center"/>
      <protection/>
    </xf>
    <xf numFmtId="0" fontId="1" fillId="0" borderId="5" xfId="38" applyFont="1" applyFill="1" applyBorder="1" applyAlignment="1">
      <alignment vertical="center"/>
      <protection/>
    </xf>
    <xf numFmtId="38" fontId="1" fillId="0" borderId="11" xfId="16" applyFont="1" applyFill="1" applyBorder="1" applyAlignment="1">
      <alignment horizontal="right" vertical="center"/>
    </xf>
    <xf numFmtId="176" fontId="1" fillId="0" borderId="0" xfId="16" applyNumberFormat="1" applyFont="1" applyFill="1" applyBorder="1" applyAlignment="1">
      <alignment vertical="center"/>
    </xf>
    <xf numFmtId="38" fontId="1" fillId="0" borderId="0" xfId="16" applyFont="1" applyFill="1" applyBorder="1" applyAlignment="1">
      <alignment vertical="center" wrapText="1"/>
    </xf>
    <xf numFmtId="38" fontId="1" fillId="0" borderId="11" xfId="16" applyFont="1" applyFill="1" applyBorder="1" applyAlignment="1">
      <alignment vertical="center" wrapText="1"/>
    </xf>
    <xf numFmtId="38" fontId="1" fillId="0" borderId="11" xfId="16" applyFont="1" applyFill="1" applyBorder="1" applyAlignment="1">
      <alignment horizontal="center" vertical="center" wrapText="1"/>
    </xf>
    <xf numFmtId="38" fontId="1" fillId="0" borderId="12" xfId="16" applyFont="1" applyFill="1" applyBorder="1" applyAlignment="1">
      <alignment vertical="center"/>
    </xf>
    <xf numFmtId="38" fontId="1" fillId="0" borderId="13" xfId="16" applyFont="1" applyFill="1" applyBorder="1" applyAlignment="1">
      <alignment vertical="center"/>
    </xf>
    <xf numFmtId="38" fontId="1" fillId="0" borderId="13" xfId="16" applyFont="1" applyFill="1" applyBorder="1" applyAlignment="1">
      <alignment horizontal="distributed" vertical="center"/>
    </xf>
    <xf numFmtId="38" fontId="1" fillId="0" borderId="34" xfId="16" applyFont="1" applyFill="1" applyBorder="1" applyAlignment="1">
      <alignment vertical="center"/>
    </xf>
    <xf numFmtId="38" fontId="1" fillId="0" borderId="13" xfId="16" applyFont="1" applyFill="1" applyBorder="1" applyAlignment="1">
      <alignment horizontal="center" vertical="center"/>
    </xf>
    <xf numFmtId="38" fontId="1" fillId="0" borderId="15" xfId="16" applyFont="1" applyFill="1" applyBorder="1" applyAlignment="1">
      <alignment vertical="center"/>
    </xf>
    <xf numFmtId="38" fontId="1" fillId="0" borderId="27" xfId="16" applyFont="1" applyBorder="1" applyAlignment="1">
      <alignment vertical="center"/>
    </xf>
    <xf numFmtId="38" fontId="1" fillId="0" borderId="27" xfId="16" applyFont="1" applyBorder="1" applyAlignment="1">
      <alignment horizontal="right" vertical="center"/>
    </xf>
    <xf numFmtId="38" fontId="1" fillId="0" borderId="1" xfId="16" applyFont="1" applyBorder="1" applyAlignment="1">
      <alignment horizontal="centerContinuous" vertical="center"/>
    </xf>
    <xf numFmtId="38" fontId="1" fillId="0" borderId="3" xfId="16" applyFont="1" applyBorder="1" applyAlignment="1">
      <alignment horizontal="centerContinuous" vertical="center"/>
    </xf>
    <xf numFmtId="38" fontId="1" fillId="0" borderId="2" xfId="16" applyFont="1" applyBorder="1" applyAlignment="1">
      <alignment horizontal="center" vertical="center" wrapText="1"/>
    </xf>
    <xf numFmtId="38" fontId="1" fillId="0" borderId="4" xfId="16" applyFont="1" applyBorder="1" applyAlignment="1">
      <alignment horizontal="centerContinuous" vertical="center"/>
    </xf>
    <xf numFmtId="38" fontId="7" fillId="0" borderId="7" xfId="16" applyFont="1" applyFill="1" applyBorder="1" applyAlignment="1">
      <alignment vertical="center"/>
    </xf>
    <xf numFmtId="38" fontId="1" fillId="0" borderId="7" xfId="16" applyFont="1" applyFill="1" applyBorder="1" applyAlignment="1">
      <alignment vertical="center"/>
    </xf>
    <xf numFmtId="38" fontId="7" fillId="0" borderId="33" xfId="16" applyFont="1" applyBorder="1" applyAlignment="1">
      <alignment vertical="center"/>
    </xf>
    <xf numFmtId="38" fontId="1" fillId="0" borderId="33" xfId="16" applyFont="1" applyBorder="1" applyAlignment="1">
      <alignment vertical="center"/>
    </xf>
    <xf numFmtId="38" fontId="1" fillId="0" borderId="5" xfId="16" applyFont="1" applyBorder="1" applyAlignment="1">
      <alignment horizontal="left" vertical="center"/>
    </xf>
    <xf numFmtId="0" fontId="1" fillId="0" borderId="11" xfId="39" applyFont="1" applyBorder="1" applyAlignment="1">
      <alignment horizontal="distributed" vertical="center"/>
      <protection/>
    </xf>
    <xf numFmtId="215" fontId="1" fillId="0" borderId="0" xfId="16" applyNumberFormat="1" applyFont="1" applyBorder="1" applyAlignment="1">
      <alignment vertical="center"/>
    </xf>
    <xf numFmtId="215" fontId="1" fillId="0" borderId="11" xfId="16" applyNumberFormat="1" applyFont="1" applyBorder="1" applyAlignment="1">
      <alignment vertical="center"/>
    </xf>
    <xf numFmtId="0" fontId="1" fillId="0" borderId="5" xfId="39" applyFont="1" applyBorder="1" applyAlignment="1">
      <alignment horizontal="left" vertical="center"/>
      <protection/>
    </xf>
    <xf numFmtId="0" fontId="1" fillId="0" borderId="5" xfId="39" applyFont="1" applyBorder="1" applyAlignment="1">
      <alignment vertical="center"/>
      <protection/>
    </xf>
    <xf numFmtId="38" fontId="1" fillId="0" borderId="34" xfId="16" applyFont="1" applyBorder="1" applyAlignment="1">
      <alignment vertical="center"/>
    </xf>
    <xf numFmtId="0" fontId="1" fillId="0" borderId="0" xfId="40" applyFont="1">
      <alignment/>
      <protection/>
    </xf>
    <xf numFmtId="0" fontId="5" fillId="0" borderId="0" xfId="40" applyFont="1">
      <alignment/>
      <protection/>
    </xf>
    <xf numFmtId="0" fontId="6" fillId="0" borderId="0" xfId="40" applyFont="1">
      <alignment/>
      <protection/>
    </xf>
    <xf numFmtId="0" fontId="6" fillId="0" borderId="0" xfId="40" applyFont="1" applyAlignment="1">
      <alignment horizontal="right"/>
      <protection/>
    </xf>
    <xf numFmtId="0" fontId="1" fillId="0" borderId="0" xfId="40" applyFont="1" applyAlignment="1">
      <alignment vertical="center"/>
      <protection/>
    </xf>
    <xf numFmtId="0" fontId="1" fillId="0" borderId="29" xfId="40" applyFont="1" applyBorder="1" applyAlignment="1">
      <alignment horizontal="centerContinuous" vertical="center"/>
      <protection/>
    </xf>
    <xf numFmtId="0" fontId="1" fillId="0" borderId="3" xfId="40" applyFont="1" applyBorder="1" applyAlignment="1">
      <alignment horizontal="centerContinuous" vertical="center"/>
      <protection/>
    </xf>
    <xf numFmtId="0" fontId="1" fillId="0" borderId="11" xfId="40" applyFont="1" applyBorder="1" applyAlignment="1">
      <alignment horizontal="center" vertical="center"/>
      <protection/>
    </xf>
    <xf numFmtId="0" fontId="1" fillId="0" borderId="21" xfId="40" applyFont="1" applyBorder="1" applyAlignment="1">
      <alignment horizontal="center" vertical="center"/>
      <protection/>
    </xf>
    <xf numFmtId="0" fontId="19" fillId="0" borderId="0" xfId="40" applyFont="1" applyAlignment="1">
      <alignment vertical="center"/>
      <protection/>
    </xf>
    <xf numFmtId="3" fontId="19" fillId="0" borderId="9" xfId="40" applyNumberFormat="1" applyFont="1" applyBorder="1" applyAlignment="1">
      <alignment vertical="center"/>
      <protection/>
    </xf>
    <xf numFmtId="187" fontId="19" fillId="0" borderId="9" xfId="40" applyNumberFormat="1" applyFont="1" applyBorder="1" applyAlignment="1">
      <alignment vertical="center"/>
      <protection/>
    </xf>
    <xf numFmtId="0" fontId="1" fillId="0" borderId="5" xfId="40" applyFont="1" applyBorder="1">
      <alignment/>
      <protection/>
    </xf>
    <xf numFmtId="0" fontId="1" fillId="0" borderId="11" xfId="40" applyFont="1" applyBorder="1">
      <alignment/>
      <protection/>
    </xf>
    <xf numFmtId="3" fontId="1" fillId="0" borderId="11" xfId="40" applyNumberFormat="1" applyFont="1" applyBorder="1">
      <alignment/>
      <protection/>
    </xf>
    <xf numFmtId="207" fontId="1" fillId="0" borderId="11" xfId="40" applyNumberFormat="1" applyFont="1" applyBorder="1">
      <alignment/>
      <protection/>
    </xf>
    <xf numFmtId="0" fontId="1" fillId="0" borderId="5" xfId="40" applyFont="1" applyBorder="1" applyAlignment="1">
      <alignment vertical="center"/>
      <protection/>
    </xf>
    <xf numFmtId="0" fontId="1" fillId="0" borderId="11" xfId="40" applyFont="1" applyBorder="1" applyAlignment="1">
      <alignment horizontal="distributed" vertical="center"/>
      <protection/>
    </xf>
    <xf numFmtId="3" fontId="1" fillId="0" borderId="11" xfId="40" applyNumberFormat="1" applyFont="1" applyBorder="1" applyAlignment="1">
      <alignment vertical="center"/>
      <protection/>
    </xf>
    <xf numFmtId="207" fontId="1" fillId="0" borderId="11" xfId="40" applyNumberFormat="1" applyFont="1" applyBorder="1" applyAlignment="1">
      <alignment vertical="center"/>
      <protection/>
    </xf>
    <xf numFmtId="190" fontId="1" fillId="0" borderId="0" xfId="40" applyNumberFormat="1" applyFont="1" applyAlignment="1">
      <alignment vertical="center"/>
      <protection/>
    </xf>
    <xf numFmtId="201" fontId="1" fillId="0" borderId="0" xfId="40" applyNumberFormat="1" applyFont="1" applyAlignment="1">
      <alignment vertical="center"/>
      <protection/>
    </xf>
    <xf numFmtId="3" fontId="1" fillId="0" borderId="11" xfId="40" applyNumberFormat="1" applyFont="1" applyBorder="1" applyAlignment="1">
      <alignment horizontal="right" vertical="center"/>
      <protection/>
    </xf>
    <xf numFmtId="3" fontId="19" fillId="0" borderId="11" xfId="40" applyNumberFormat="1" applyFont="1" applyBorder="1" applyAlignment="1">
      <alignment vertical="center"/>
      <protection/>
    </xf>
    <xf numFmtId="187" fontId="19" fillId="0" borderId="11" xfId="40" applyNumberFormat="1" applyFont="1" applyBorder="1" applyAlignment="1">
      <alignment vertical="center"/>
      <protection/>
    </xf>
    <xf numFmtId="191" fontId="20" fillId="0" borderId="11" xfId="40" applyNumberFormat="1" applyFont="1" applyBorder="1" applyAlignment="1">
      <alignment vertical="center"/>
      <protection/>
    </xf>
    <xf numFmtId="207" fontId="1" fillId="0" borderId="21" xfId="40" applyNumberFormat="1" applyFont="1" applyBorder="1" applyAlignment="1">
      <alignment horizontal="right" vertical="center"/>
      <protection/>
    </xf>
    <xf numFmtId="41" fontId="1" fillId="0" borderId="21" xfId="40" applyNumberFormat="1" applyFont="1" applyBorder="1" applyAlignment="1">
      <alignment horizontal="right" vertical="center"/>
      <protection/>
    </xf>
    <xf numFmtId="41" fontId="1" fillId="0" borderId="11" xfId="40" applyNumberFormat="1" applyFont="1" applyBorder="1">
      <alignment/>
      <protection/>
    </xf>
    <xf numFmtId="0" fontId="19" fillId="0" borderId="12" xfId="40" applyFont="1" applyBorder="1" applyAlignment="1">
      <alignment horizontal="left" vertical="center"/>
      <protection/>
    </xf>
    <xf numFmtId="0" fontId="19" fillId="0" borderId="15" xfId="40" applyFont="1" applyBorder="1" applyAlignment="1">
      <alignment vertical="center"/>
      <protection/>
    </xf>
    <xf numFmtId="180" fontId="19" fillId="0" borderId="15" xfId="40" applyNumberFormat="1" applyFont="1" applyBorder="1" applyAlignment="1">
      <alignment vertical="center"/>
      <protection/>
    </xf>
    <xf numFmtId="41" fontId="7" fillId="0" borderId="20" xfId="40" applyNumberFormat="1" applyFont="1" applyBorder="1" applyAlignment="1">
      <alignment horizontal="right" vertical="center"/>
      <protection/>
    </xf>
    <xf numFmtId="3" fontId="19" fillId="0" borderId="15" xfId="40" applyNumberFormat="1" applyFont="1" applyBorder="1" applyAlignment="1">
      <alignment vertical="center"/>
      <protection/>
    </xf>
    <xf numFmtId="216" fontId="5" fillId="0" borderId="0" xfId="16" applyNumberFormat="1" applyFont="1" applyFill="1" applyAlignment="1">
      <alignment horizontal="left"/>
    </xf>
    <xf numFmtId="38" fontId="6" fillId="0" borderId="0" xfId="16" applyFont="1" applyFill="1" applyBorder="1" applyAlignment="1">
      <alignment horizontal="right"/>
    </xf>
    <xf numFmtId="38" fontId="1" fillId="0" borderId="23" xfId="16" applyFont="1" applyFill="1" applyBorder="1" applyAlignment="1">
      <alignment horizontal="center"/>
    </xf>
    <xf numFmtId="0" fontId="1" fillId="0" borderId="23" xfId="41" applyFont="1" applyFill="1" applyBorder="1">
      <alignment/>
      <protection/>
    </xf>
    <xf numFmtId="38" fontId="1" fillId="0" borderId="26" xfId="16" applyFont="1" applyFill="1" applyBorder="1" applyAlignment="1">
      <alignment/>
    </xf>
    <xf numFmtId="38" fontId="1" fillId="0" borderId="26" xfId="16" applyFont="1" applyFill="1" applyBorder="1" applyAlignment="1">
      <alignment horizontal="center"/>
    </xf>
    <xf numFmtId="181" fontId="1" fillId="0" borderId="20" xfId="16" applyNumberFormat="1" applyFont="1" applyFill="1" applyBorder="1" applyAlignment="1" quotePrefix="1">
      <alignment horizontal="center"/>
    </xf>
    <xf numFmtId="38" fontId="9" fillId="0" borderId="20" xfId="16" applyFont="1" applyFill="1" applyBorder="1" applyAlignment="1">
      <alignment horizontal="center"/>
    </xf>
    <xf numFmtId="41" fontId="1" fillId="0" borderId="6" xfId="16" applyNumberFormat="1" applyFont="1" applyFill="1" applyBorder="1" applyAlignment="1">
      <alignment horizontal="right" shrinkToFit="1"/>
    </xf>
    <xf numFmtId="41" fontId="1" fillId="0" borderId="7" xfId="16" applyNumberFormat="1" applyFont="1" applyFill="1" applyBorder="1" applyAlignment="1">
      <alignment horizontal="right" shrinkToFit="1"/>
    </xf>
    <xf numFmtId="180" fontId="1" fillId="0" borderId="7" xfId="16" applyNumberFormat="1" applyFont="1" applyFill="1" applyBorder="1" applyAlignment="1">
      <alignment horizontal="right" shrinkToFit="1"/>
    </xf>
    <xf numFmtId="41" fontId="1" fillId="0" borderId="7" xfId="16" applyNumberFormat="1" applyFont="1" applyFill="1" applyBorder="1" applyAlignment="1">
      <alignment/>
    </xf>
    <xf numFmtId="41" fontId="1" fillId="0" borderId="7" xfId="16" applyNumberFormat="1" applyFont="1" applyBorder="1" applyAlignment="1">
      <alignment horizontal="right" shrinkToFit="1"/>
    </xf>
    <xf numFmtId="41" fontId="1" fillId="0" borderId="9" xfId="16" applyNumberFormat="1" applyFont="1" applyBorder="1" applyAlignment="1">
      <alignment horizontal="right" shrinkToFit="1"/>
    </xf>
    <xf numFmtId="41" fontId="1" fillId="0" borderId="5" xfId="16" applyNumberFormat="1" applyFont="1" applyFill="1" applyBorder="1" applyAlignment="1">
      <alignment horizontal="right" shrinkToFit="1"/>
    </xf>
    <xf numFmtId="41" fontId="1" fillId="0" borderId="0" xfId="16" applyNumberFormat="1" applyFont="1" applyFill="1" applyBorder="1" applyAlignment="1">
      <alignment horizontal="right" shrinkToFit="1"/>
    </xf>
    <xf numFmtId="180" fontId="7" fillId="0" borderId="0" xfId="16" applyNumberFormat="1" applyFont="1" applyFill="1" applyBorder="1" applyAlignment="1">
      <alignment horizontal="right" shrinkToFit="1"/>
    </xf>
    <xf numFmtId="41" fontId="1" fillId="0" borderId="0" xfId="16" applyNumberFormat="1" applyFont="1" applyBorder="1" applyAlignment="1">
      <alignment horizontal="right" shrinkToFit="1"/>
    </xf>
    <xf numFmtId="41" fontId="1" fillId="0" borderId="11" xfId="16" applyNumberFormat="1" applyFont="1" applyBorder="1" applyAlignment="1">
      <alignment horizontal="right" shrinkToFit="1"/>
    </xf>
    <xf numFmtId="41" fontId="7" fillId="0" borderId="5" xfId="16" applyNumberFormat="1" applyFont="1" applyFill="1" applyBorder="1" applyAlignment="1">
      <alignment horizontal="right" shrinkToFit="1"/>
    </xf>
    <xf numFmtId="41" fontId="7" fillId="0" borderId="0" xfId="16" applyNumberFormat="1" applyFont="1" applyFill="1" applyBorder="1" applyAlignment="1">
      <alignment horizontal="right" shrinkToFit="1"/>
    </xf>
    <xf numFmtId="38" fontId="7" fillId="0" borderId="0" xfId="16" applyFont="1" applyFill="1" applyBorder="1" applyAlignment="1">
      <alignment horizontal="right" shrinkToFit="1"/>
    </xf>
    <xf numFmtId="41" fontId="7" fillId="0" borderId="11" xfId="16" applyNumberFormat="1" applyFont="1" applyFill="1" applyBorder="1" applyAlignment="1">
      <alignment horizontal="right" shrinkToFit="1"/>
    </xf>
    <xf numFmtId="38" fontId="9" fillId="0" borderId="21" xfId="16" applyFont="1" applyFill="1" applyBorder="1" applyAlignment="1">
      <alignment horizontal="distributed" vertical="center"/>
    </xf>
    <xf numFmtId="41" fontId="9" fillId="0" borderId="5" xfId="16" applyNumberFormat="1" applyFont="1" applyFill="1" applyBorder="1" applyAlignment="1">
      <alignment horizontal="right" shrinkToFit="1"/>
    </xf>
    <xf numFmtId="41" fontId="9" fillId="0" borderId="0" xfId="16" applyNumberFormat="1" applyFont="1" applyFill="1" applyBorder="1" applyAlignment="1">
      <alignment horizontal="right" shrinkToFit="1"/>
    </xf>
    <xf numFmtId="41" fontId="9" fillId="0" borderId="0" xfId="16" applyNumberFormat="1" applyFont="1" applyFill="1" applyBorder="1" applyAlignment="1">
      <alignment/>
    </xf>
    <xf numFmtId="41" fontId="7" fillId="0" borderId="0" xfId="16" applyNumberFormat="1" applyFont="1" applyBorder="1" applyAlignment="1">
      <alignment horizontal="right" shrinkToFit="1"/>
    </xf>
    <xf numFmtId="41" fontId="7" fillId="0" borderId="11" xfId="16" applyNumberFormat="1" applyFont="1" applyBorder="1" applyAlignment="1">
      <alignment horizontal="right" shrinkToFit="1"/>
    </xf>
    <xf numFmtId="180" fontId="9" fillId="0" borderId="0" xfId="16" applyNumberFormat="1" applyFont="1" applyFill="1" applyBorder="1" applyAlignment="1">
      <alignment horizontal="right" shrinkToFit="1"/>
    </xf>
    <xf numFmtId="180" fontId="1" fillId="0" borderId="0" xfId="16" applyNumberFormat="1" applyFont="1" applyFill="1" applyBorder="1" applyAlignment="1">
      <alignment horizontal="right" shrinkToFit="1"/>
    </xf>
    <xf numFmtId="41" fontId="1" fillId="0" borderId="12" xfId="16" applyNumberFormat="1" applyFont="1" applyFill="1" applyBorder="1" applyAlignment="1">
      <alignment horizontal="right" shrinkToFit="1"/>
    </xf>
    <xf numFmtId="41" fontId="1" fillId="0" borderId="13" xfId="16" applyNumberFormat="1" applyFont="1" applyFill="1" applyBorder="1" applyAlignment="1">
      <alignment horizontal="right" shrinkToFit="1"/>
    </xf>
    <xf numFmtId="180" fontId="1" fillId="0" borderId="13" xfId="16" applyNumberFormat="1" applyFont="1" applyFill="1" applyBorder="1" applyAlignment="1">
      <alignment horizontal="right" shrinkToFit="1"/>
    </xf>
    <xf numFmtId="41" fontId="1" fillId="0" borderId="13" xfId="16" applyNumberFormat="1" applyFont="1" applyBorder="1" applyAlignment="1">
      <alignment horizontal="right" shrinkToFit="1"/>
    </xf>
    <xf numFmtId="41" fontId="1" fillId="0" borderId="15" xfId="16" applyNumberFormat="1" applyFont="1" applyBorder="1" applyAlignment="1">
      <alignment horizontal="right" shrinkToFit="1"/>
    </xf>
    <xf numFmtId="0" fontId="1" fillId="0" borderId="0" xfId="42" applyFont="1" applyFill="1" applyAlignment="1">
      <alignment vertical="center"/>
      <protection/>
    </xf>
    <xf numFmtId="0" fontId="5" fillId="0" borderId="0" xfId="42" applyFont="1" applyFill="1" applyAlignment="1">
      <alignment vertical="center"/>
      <protection/>
    </xf>
    <xf numFmtId="3" fontId="1" fillId="0" borderId="0" xfId="42" applyNumberFormat="1" applyFont="1" applyFill="1" applyAlignment="1">
      <alignment vertical="center"/>
      <protection/>
    </xf>
    <xf numFmtId="49" fontId="1" fillId="0" borderId="0" xfId="42" applyNumberFormat="1" applyFont="1" applyFill="1" applyAlignment="1">
      <alignment vertical="center"/>
      <protection/>
    </xf>
    <xf numFmtId="49" fontId="1" fillId="0" borderId="27" xfId="42" applyNumberFormat="1" applyFont="1" applyFill="1" applyBorder="1" applyAlignment="1">
      <alignment vertical="center"/>
      <protection/>
    </xf>
    <xf numFmtId="49" fontId="1" fillId="0" borderId="0" xfId="42" applyNumberFormat="1" applyFont="1" applyFill="1" applyBorder="1" applyAlignment="1">
      <alignment vertical="center"/>
      <protection/>
    </xf>
    <xf numFmtId="49" fontId="1" fillId="0" borderId="0" xfId="42" applyNumberFormat="1" applyFont="1" applyFill="1" applyAlignment="1">
      <alignment horizontal="right" vertical="center"/>
      <protection/>
    </xf>
    <xf numFmtId="0" fontId="1" fillId="0" borderId="23" xfId="42" applyFont="1" applyFill="1" applyBorder="1" applyAlignment="1">
      <alignment horizontal="distributed" vertical="center"/>
      <protection/>
    </xf>
    <xf numFmtId="0" fontId="1" fillId="0" borderId="23" xfId="42" applyFont="1" applyFill="1" applyBorder="1" applyAlignment="1">
      <alignment horizontal="center" vertical="center" wrapText="1"/>
      <protection/>
    </xf>
    <xf numFmtId="0" fontId="1" fillId="0" borderId="6" xfId="42" applyNumberFormat="1" applyFont="1" applyFill="1" applyBorder="1" applyAlignment="1">
      <alignment vertical="center"/>
      <protection/>
    </xf>
    <xf numFmtId="0" fontId="1" fillId="0" borderId="7" xfId="42" applyNumberFormat="1" applyFont="1" applyFill="1" applyBorder="1" applyAlignment="1">
      <alignment vertical="center"/>
      <protection/>
    </xf>
    <xf numFmtId="0" fontId="1" fillId="0" borderId="5" xfId="42" applyFont="1" applyFill="1" applyBorder="1" applyAlignment="1">
      <alignment horizontal="distributed" vertical="center"/>
      <protection/>
    </xf>
    <xf numFmtId="0" fontId="1" fillId="0" borderId="0" xfId="42" applyFont="1" applyFill="1" applyBorder="1" applyAlignment="1">
      <alignment horizontal="distributed" vertical="center"/>
      <protection/>
    </xf>
    <xf numFmtId="2" fontId="1" fillId="0" borderId="5" xfId="42" applyNumberFormat="1" applyFont="1" applyFill="1" applyBorder="1" applyAlignment="1">
      <alignment vertical="center"/>
      <protection/>
    </xf>
    <xf numFmtId="217" fontId="1" fillId="0" borderId="0" xfId="42" applyNumberFormat="1" applyFont="1" applyFill="1" applyBorder="1" applyAlignment="1">
      <alignment vertical="center"/>
      <protection/>
    </xf>
    <xf numFmtId="2" fontId="1" fillId="0" borderId="0" xfId="42" applyNumberFormat="1" applyFont="1" applyFill="1" applyBorder="1" applyAlignment="1">
      <alignment vertical="center"/>
      <protection/>
    </xf>
    <xf numFmtId="2" fontId="1" fillId="0" borderId="11" xfId="42" applyNumberFormat="1" applyFont="1" applyFill="1" applyBorder="1" applyAlignment="1">
      <alignment vertical="center"/>
      <protection/>
    </xf>
    <xf numFmtId="0" fontId="1" fillId="0" borderId="5" xfId="42" applyNumberFormat="1" applyFont="1" applyFill="1" applyBorder="1" applyAlignment="1">
      <alignment vertical="center"/>
      <protection/>
    </xf>
    <xf numFmtId="0" fontId="1" fillId="0" borderId="11" xfId="42" applyNumberFormat="1" applyFont="1" applyFill="1" applyBorder="1" applyAlignment="1">
      <alignment vertical="center"/>
      <protection/>
    </xf>
    <xf numFmtId="190" fontId="1" fillId="0" borderId="12" xfId="42" applyNumberFormat="1" applyFont="1" applyFill="1" applyBorder="1" applyAlignment="1">
      <alignment vertical="center"/>
      <protection/>
    </xf>
    <xf numFmtId="190" fontId="1" fillId="0" borderId="13" xfId="42" applyNumberFormat="1" applyFont="1" applyFill="1" applyBorder="1" applyAlignment="1">
      <alignment vertical="center"/>
      <protection/>
    </xf>
    <xf numFmtId="190" fontId="1" fillId="0" borderId="15" xfId="42" applyNumberFormat="1" applyFont="1" applyFill="1" applyBorder="1" applyAlignment="1">
      <alignment vertical="center"/>
      <protection/>
    </xf>
    <xf numFmtId="3" fontId="7" fillId="0" borderId="6" xfId="42" applyNumberFormat="1" applyFont="1" applyFill="1" applyBorder="1" applyAlignment="1">
      <alignment vertical="center"/>
      <protection/>
    </xf>
    <xf numFmtId="3" fontId="7" fillId="0" borderId="7" xfId="42" applyNumberFormat="1" applyFont="1" applyFill="1" applyBorder="1" applyAlignment="1">
      <alignment vertical="center"/>
      <protection/>
    </xf>
    <xf numFmtId="3" fontId="7" fillId="0" borderId="9" xfId="42" applyNumberFormat="1" applyFont="1" applyFill="1" applyBorder="1" applyAlignment="1">
      <alignment vertical="center"/>
      <protection/>
    </xf>
    <xf numFmtId="0" fontId="7" fillId="0" borderId="0" xfId="42" applyFont="1" applyFill="1" applyAlignment="1">
      <alignment vertical="center"/>
      <protection/>
    </xf>
    <xf numFmtId="0" fontId="7" fillId="0" borderId="5" xfId="42" applyFont="1" applyFill="1" applyBorder="1" applyAlignment="1">
      <alignment horizontal="distributed" vertical="center"/>
      <protection/>
    </xf>
    <xf numFmtId="0" fontId="7" fillId="0" borderId="0" xfId="42" applyFont="1" applyFill="1" applyBorder="1" applyAlignment="1">
      <alignment horizontal="distributed" vertical="center"/>
      <protection/>
    </xf>
    <xf numFmtId="3" fontId="7" fillId="0" borderId="5" xfId="42" applyNumberFormat="1" applyFont="1" applyFill="1" applyBorder="1" applyAlignment="1">
      <alignment vertical="center"/>
      <protection/>
    </xf>
    <xf numFmtId="3" fontId="7" fillId="0" borderId="0" xfId="42" applyNumberFormat="1" applyFont="1" applyFill="1" applyBorder="1" applyAlignment="1">
      <alignment vertical="center"/>
      <protection/>
    </xf>
    <xf numFmtId="3" fontId="7" fillId="0" borderId="11" xfId="42" applyNumberFormat="1" applyFont="1" applyFill="1" applyBorder="1" applyAlignment="1">
      <alignment vertical="center"/>
      <protection/>
    </xf>
    <xf numFmtId="3" fontId="1" fillId="0" borderId="5" xfId="42" applyNumberFormat="1" applyFont="1" applyFill="1" applyBorder="1" applyAlignment="1">
      <alignment vertical="center"/>
      <protection/>
    </xf>
    <xf numFmtId="3" fontId="1" fillId="0" borderId="0" xfId="42" applyNumberFormat="1" applyFont="1" applyFill="1" applyBorder="1" applyAlignment="1">
      <alignment vertical="center"/>
      <protection/>
    </xf>
    <xf numFmtId="3" fontId="1" fillId="0" borderId="11" xfId="42" applyNumberFormat="1" applyFont="1" applyFill="1" applyBorder="1" applyAlignment="1">
      <alignment vertical="center"/>
      <protection/>
    </xf>
    <xf numFmtId="3" fontId="7" fillId="0" borderId="12" xfId="42" applyNumberFormat="1" applyFont="1" applyFill="1" applyBorder="1" applyAlignment="1">
      <alignment vertical="center"/>
      <protection/>
    </xf>
    <xf numFmtId="3" fontId="7" fillId="0" borderId="13" xfId="42" applyNumberFormat="1" applyFont="1" applyFill="1" applyBorder="1" applyAlignment="1">
      <alignment vertical="center"/>
      <protection/>
    </xf>
    <xf numFmtId="3" fontId="7" fillId="0" borderId="15" xfId="42" applyNumberFormat="1" applyFont="1" applyFill="1" applyBorder="1" applyAlignment="1">
      <alignment vertical="center"/>
      <protection/>
    </xf>
    <xf numFmtId="0" fontId="7" fillId="0" borderId="0" xfId="42" applyFont="1" applyFill="1" applyAlignment="1">
      <alignment horizontal="distributed" vertical="center"/>
      <protection/>
    </xf>
    <xf numFmtId="0" fontId="1" fillId="0" borderId="0" xfId="42" applyFont="1" applyFill="1" applyAlignment="1">
      <alignment horizontal="distributed" vertical="center"/>
      <protection/>
    </xf>
    <xf numFmtId="3" fontId="1" fillId="0" borderId="38" xfId="42" applyNumberFormat="1" applyFont="1" applyFill="1" applyBorder="1" applyAlignment="1">
      <alignment vertical="center"/>
      <protection/>
    </xf>
    <xf numFmtId="3" fontId="1" fillId="0" borderId="36" xfId="42" applyNumberFormat="1" applyFont="1" applyFill="1" applyBorder="1" applyAlignment="1">
      <alignment vertical="center"/>
      <protection/>
    </xf>
    <xf numFmtId="3" fontId="1" fillId="0" borderId="25" xfId="42" applyNumberFormat="1" applyFont="1" applyFill="1" applyBorder="1" applyAlignment="1">
      <alignment vertical="center"/>
      <protection/>
    </xf>
    <xf numFmtId="3" fontId="1" fillId="0" borderId="7" xfId="42" applyNumberFormat="1" applyFont="1" applyFill="1" applyBorder="1" applyAlignment="1">
      <alignment vertical="center"/>
      <protection/>
    </xf>
    <xf numFmtId="0" fontId="1" fillId="0" borderId="0" xfId="42" applyFont="1" applyFill="1" applyBorder="1" applyAlignment="1">
      <alignment vertical="center"/>
      <protection/>
    </xf>
    <xf numFmtId="0" fontId="1" fillId="0" borderId="22" xfId="16" applyNumberFormat="1" applyFont="1" applyFill="1" applyBorder="1" applyAlignment="1">
      <alignment horizontal="distributed" vertical="center"/>
    </xf>
    <xf numFmtId="0" fontId="1" fillId="0" borderId="23" xfId="16" applyNumberFormat="1" applyFont="1" applyFill="1" applyBorder="1" applyAlignment="1">
      <alignment horizontal="distributed" vertical="center"/>
    </xf>
    <xf numFmtId="0" fontId="1" fillId="0" borderId="5" xfId="43" applyNumberFormat="1" applyFont="1" applyFill="1" applyBorder="1" applyAlignment="1">
      <alignment horizontal="distributed" vertical="center"/>
      <protection/>
    </xf>
    <xf numFmtId="0" fontId="1" fillId="0" borderId="21" xfId="16" applyNumberFormat="1" applyFont="1" applyFill="1" applyBorder="1" applyAlignment="1">
      <alignment horizontal="distributed" vertical="center"/>
    </xf>
    <xf numFmtId="0" fontId="1" fillId="0" borderId="21" xfId="16" applyNumberFormat="1" applyFont="1" applyFill="1" applyBorder="1" applyAlignment="1">
      <alignment horizontal="center" vertical="center"/>
    </xf>
    <xf numFmtId="0" fontId="1" fillId="0" borderId="12" xfId="43" applyNumberFormat="1" applyFont="1" applyFill="1" applyBorder="1" applyAlignment="1">
      <alignment horizontal="distributed" vertical="center"/>
      <protection/>
    </xf>
    <xf numFmtId="183" fontId="1" fillId="0" borderId="20" xfId="16" applyNumberFormat="1" applyFont="1" applyFill="1" applyBorder="1" applyAlignment="1">
      <alignment horizontal="center" vertical="center"/>
    </xf>
    <xf numFmtId="0" fontId="1" fillId="0" borderId="20" xfId="16" applyNumberFormat="1" applyFont="1" applyFill="1" applyBorder="1" applyAlignment="1">
      <alignment horizontal="distributed" vertical="center"/>
    </xf>
    <xf numFmtId="0" fontId="1" fillId="0" borderId="20" xfId="16" applyNumberFormat="1" applyFont="1" applyFill="1" applyBorder="1" applyAlignment="1">
      <alignment vertical="center"/>
    </xf>
    <xf numFmtId="0" fontId="1" fillId="0" borderId="26" xfId="43" applyFont="1" applyFill="1" applyBorder="1" applyAlignment="1">
      <alignment vertical="center"/>
      <protection/>
    </xf>
    <xf numFmtId="41" fontId="1" fillId="0" borderId="6" xfId="43" applyNumberFormat="1" applyFont="1" applyFill="1" applyBorder="1" applyAlignment="1">
      <alignment vertical="center"/>
      <protection/>
    </xf>
    <xf numFmtId="191" fontId="1" fillId="0" borderId="7" xfId="16" applyNumberFormat="1" applyFont="1" applyFill="1" applyBorder="1" applyAlignment="1">
      <alignment vertical="center"/>
    </xf>
    <xf numFmtId="41" fontId="1" fillId="0" borderId="7" xfId="16" applyNumberFormat="1" applyFont="1" applyFill="1" applyBorder="1" applyAlignment="1">
      <alignment vertical="center"/>
    </xf>
    <xf numFmtId="218" fontId="1" fillId="0" borderId="7" xfId="16" applyNumberFormat="1" applyFont="1" applyFill="1" applyBorder="1" applyAlignment="1">
      <alignment vertical="center"/>
    </xf>
    <xf numFmtId="41" fontId="1" fillId="0" borderId="9" xfId="16" applyNumberFormat="1" applyFont="1" applyFill="1" applyBorder="1" applyAlignment="1">
      <alignment vertical="center"/>
    </xf>
    <xf numFmtId="0" fontId="1" fillId="0" borderId="11" xfId="43" applyFont="1" applyFill="1" applyBorder="1" applyAlignment="1">
      <alignment horizontal="center" vertical="center"/>
      <protection/>
    </xf>
    <xf numFmtId="41" fontId="1" fillId="0" borderId="5" xfId="43" applyNumberFormat="1" applyFont="1" applyFill="1" applyBorder="1" applyAlignment="1">
      <alignment vertical="center"/>
      <protection/>
    </xf>
    <xf numFmtId="191" fontId="1" fillId="0" borderId="0" xfId="16" applyNumberFormat="1" applyFont="1" applyFill="1" applyBorder="1" applyAlignment="1">
      <alignment vertical="center"/>
    </xf>
    <xf numFmtId="218" fontId="1" fillId="0" borderId="0" xfId="16" applyNumberFormat="1" applyFont="1" applyFill="1" applyBorder="1" applyAlignment="1">
      <alignment vertical="center"/>
    </xf>
    <xf numFmtId="0" fontId="7" fillId="0" borderId="11" xfId="43" applyFont="1" applyFill="1" applyBorder="1" applyAlignment="1">
      <alignment horizontal="center" vertical="center"/>
      <protection/>
    </xf>
    <xf numFmtId="41" fontId="7" fillId="0" borderId="5" xfId="43" applyNumberFormat="1" applyFont="1" applyFill="1" applyBorder="1" applyAlignment="1">
      <alignment vertical="center"/>
      <protection/>
    </xf>
    <xf numFmtId="191" fontId="7" fillId="0" borderId="0" xfId="16" applyNumberFormat="1" applyFont="1" applyFill="1" applyBorder="1" applyAlignment="1">
      <alignment vertical="center"/>
    </xf>
    <xf numFmtId="218" fontId="7" fillId="0" borderId="0" xfId="16" applyNumberFormat="1" applyFont="1" applyFill="1" applyBorder="1" applyAlignment="1">
      <alignment vertical="center"/>
    </xf>
    <xf numFmtId="0" fontId="9" fillId="0" borderId="20" xfId="43" applyFont="1" applyFill="1" applyBorder="1" applyAlignment="1">
      <alignment horizontal="center" vertical="center"/>
      <protection/>
    </xf>
    <xf numFmtId="41" fontId="9" fillId="0" borderId="12" xfId="43" applyNumberFormat="1" applyFont="1" applyFill="1" applyBorder="1" applyAlignment="1">
      <alignment vertical="center"/>
      <protection/>
    </xf>
    <xf numFmtId="41" fontId="9" fillId="0" borderId="13" xfId="16" applyNumberFormat="1" applyFont="1" applyFill="1" applyBorder="1" applyAlignment="1">
      <alignment vertical="center"/>
    </xf>
    <xf numFmtId="218" fontId="9" fillId="0" borderId="13" xfId="16" applyNumberFormat="1" applyFont="1" applyFill="1" applyBorder="1" applyAlignment="1">
      <alignment vertical="center"/>
    </xf>
    <xf numFmtId="41" fontId="9" fillId="0" borderId="15" xfId="16" applyNumberFormat="1" applyFont="1" applyFill="1" applyBorder="1" applyAlignment="1">
      <alignment vertical="center"/>
    </xf>
    <xf numFmtId="0" fontId="0" fillId="0" borderId="0" xfId="44" applyFill="1">
      <alignment/>
      <protection/>
    </xf>
    <xf numFmtId="0" fontId="5" fillId="0" borderId="0" xfId="44" applyFont="1" applyFill="1">
      <alignment/>
      <protection/>
    </xf>
    <xf numFmtId="0" fontId="1" fillId="0" borderId="0" xfId="44" applyFont="1" applyFill="1">
      <alignment/>
      <protection/>
    </xf>
    <xf numFmtId="0" fontId="1" fillId="0" borderId="23" xfId="44" applyFont="1" applyFill="1" applyBorder="1" applyAlignment="1">
      <alignment horizontal="distributed" vertical="center"/>
      <protection/>
    </xf>
    <xf numFmtId="0" fontId="1" fillId="0" borderId="20" xfId="44" applyFont="1" applyFill="1" applyBorder="1" applyAlignment="1">
      <alignment horizontal="distributed" vertical="center"/>
      <protection/>
    </xf>
    <xf numFmtId="0" fontId="1" fillId="0" borderId="19" xfId="44" applyFont="1" applyFill="1" applyBorder="1" applyAlignment="1">
      <alignment horizontal="center" vertical="center"/>
      <protection/>
    </xf>
    <xf numFmtId="0" fontId="1" fillId="0" borderId="38" xfId="44" applyFont="1" applyFill="1" applyBorder="1" applyAlignment="1">
      <alignment horizontal="center" vertical="center"/>
      <protection/>
    </xf>
    <xf numFmtId="0" fontId="1" fillId="0" borderId="25" xfId="44" applyFont="1" applyFill="1" applyBorder="1" applyAlignment="1">
      <alignment horizontal="center" vertical="center"/>
      <protection/>
    </xf>
    <xf numFmtId="0" fontId="1" fillId="0" borderId="21" xfId="44" applyFont="1" applyFill="1" applyBorder="1">
      <alignment/>
      <protection/>
    </xf>
    <xf numFmtId="41" fontId="1" fillId="0" borderId="0" xfId="44" applyNumberFormat="1" applyFont="1" applyFill="1" applyBorder="1">
      <alignment/>
      <protection/>
    </xf>
    <xf numFmtId="41" fontId="1" fillId="0" borderId="7" xfId="44" applyNumberFormat="1" applyFont="1" applyFill="1" applyBorder="1">
      <alignment/>
      <protection/>
    </xf>
    <xf numFmtId="41" fontId="1" fillId="0" borderId="9" xfId="44" applyNumberFormat="1" applyFont="1" applyFill="1" applyBorder="1">
      <alignment/>
      <protection/>
    </xf>
    <xf numFmtId="0" fontId="1" fillId="0" borderId="21" xfId="44" applyFont="1" applyFill="1" applyBorder="1" applyAlignment="1">
      <alignment horizontal="distributed" vertical="center"/>
      <protection/>
    </xf>
    <xf numFmtId="41" fontId="1" fillId="0" borderId="11" xfId="44" applyNumberFormat="1" applyFont="1" applyFill="1" applyBorder="1">
      <alignment/>
      <protection/>
    </xf>
    <xf numFmtId="0" fontId="7" fillId="0" borderId="0" xfId="44" applyFont="1" applyFill="1">
      <alignment/>
      <protection/>
    </xf>
    <xf numFmtId="0" fontId="22" fillId="0" borderId="21" xfId="44" applyFont="1" applyFill="1" applyBorder="1" applyAlignment="1">
      <alignment horizontal="distributed" vertical="center"/>
      <protection/>
    </xf>
    <xf numFmtId="41" fontId="7" fillId="0" borderId="0" xfId="44" applyNumberFormat="1" applyFont="1" applyFill="1" applyBorder="1">
      <alignment/>
      <protection/>
    </xf>
    <xf numFmtId="41" fontId="7" fillId="0" borderId="11" xfId="44" applyNumberFormat="1" applyFont="1" applyFill="1" applyBorder="1">
      <alignment/>
      <protection/>
    </xf>
    <xf numFmtId="0" fontId="1" fillId="0" borderId="21" xfId="44" applyFont="1" applyFill="1" applyBorder="1" applyAlignment="1">
      <alignment horizontal="center"/>
      <protection/>
    </xf>
    <xf numFmtId="0" fontId="1" fillId="0" borderId="20" xfId="44" applyFont="1" applyFill="1" applyBorder="1">
      <alignment/>
      <protection/>
    </xf>
    <xf numFmtId="41" fontId="1" fillId="0" borderId="13" xfId="44" applyNumberFormat="1" applyFont="1" applyFill="1" applyBorder="1">
      <alignment/>
      <protection/>
    </xf>
    <xf numFmtId="41" fontId="1" fillId="0" borderId="15" xfId="44" applyNumberFormat="1" applyFont="1" applyFill="1" applyBorder="1">
      <alignment/>
      <protection/>
    </xf>
    <xf numFmtId="38" fontId="1" fillId="0" borderId="35" xfId="16" applyFont="1" applyBorder="1" applyAlignment="1">
      <alignment horizontal="centerContinuous" vertical="center"/>
    </xf>
    <xf numFmtId="38" fontId="1" fillId="0" borderId="38" xfId="16" applyFont="1" applyBorder="1" applyAlignment="1">
      <alignment horizontal="centerContinuous" vertical="center"/>
    </xf>
    <xf numFmtId="38" fontId="1" fillId="0" borderId="25" xfId="16" applyFont="1" applyBorder="1" applyAlignment="1">
      <alignment horizontal="centerContinuous" vertical="center"/>
    </xf>
    <xf numFmtId="38" fontId="1" fillId="0" borderId="0" xfId="16" applyFont="1" applyBorder="1" applyAlignment="1">
      <alignment horizontal="centerContinuous" vertical="center"/>
    </xf>
    <xf numFmtId="38" fontId="1" fillId="0" borderId="26" xfId="16" applyFont="1" applyBorder="1" applyAlignment="1">
      <alignment horizontal="center" vertical="center"/>
    </xf>
    <xf numFmtId="38" fontId="7" fillId="0" borderId="22" xfId="16" applyFont="1" applyBorder="1" applyAlignment="1">
      <alignment vertical="center"/>
    </xf>
    <xf numFmtId="38" fontId="7" fillId="0" borderId="28" xfId="16" applyFont="1" applyBorder="1" applyAlignment="1">
      <alignment vertical="center"/>
    </xf>
    <xf numFmtId="183" fontId="7" fillId="0" borderId="28" xfId="16" applyNumberFormat="1" applyFont="1" applyBorder="1" applyAlignment="1">
      <alignment vertical="center"/>
    </xf>
    <xf numFmtId="38" fontId="7" fillId="0" borderId="28" xfId="16" applyNumberFormat="1" applyFont="1" applyBorder="1" applyAlignment="1">
      <alignment vertical="center"/>
    </xf>
    <xf numFmtId="183" fontId="7" fillId="0" borderId="35" xfId="16" applyNumberFormat="1" applyFont="1" applyBorder="1" applyAlignment="1">
      <alignment vertical="center"/>
    </xf>
    <xf numFmtId="38" fontId="1" fillId="0" borderId="0" xfId="16" applyNumberFormat="1" applyFont="1" applyBorder="1" applyAlignment="1">
      <alignment vertical="center"/>
    </xf>
    <xf numFmtId="183" fontId="1" fillId="0" borderId="11" xfId="16" applyNumberFormat="1" applyFont="1" applyBorder="1" applyAlignment="1">
      <alignment vertical="center"/>
    </xf>
    <xf numFmtId="38" fontId="1" fillId="0" borderId="13" xfId="16" applyNumberFormat="1" applyFont="1" applyBorder="1" applyAlignment="1">
      <alignment vertical="center"/>
    </xf>
    <xf numFmtId="183" fontId="1" fillId="0" borderId="15" xfId="16" applyNumberFormat="1" applyFont="1" applyBorder="1" applyAlignment="1">
      <alignment vertical="center"/>
    </xf>
    <xf numFmtId="38" fontId="5" fillId="0" borderId="0" xfId="16" applyFont="1" applyFill="1" applyBorder="1" applyAlignment="1">
      <alignment vertical="center"/>
    </xf>
    <xf numFmtId="38" fontId="6" fillId="0" borderId="13" xfId="16" applyFont="1" applyFill="1" applyBorder="1" applyAlignment="1">
      <alignment horizontal="distributed" vertical="center" wrapText="1"/>
    </xf>
    <xf numFmtId="38" fontId="6" fillId="0" borderId="19" xfId="16" applyFont="1" applyFill="1" applyBorder="1" applyAlignment="1">
      <alignment horizontal="distributed" vertical="center" wrapText="1"/>
    </xf>
    <xf numFmtId="41" fontId="1" fillId="0" borderId="6" xfId="16" applyNumberFormat="1" applyFont="1" applyFill="1" applyBorder="1" applyAlignment="1">
      <alignment vertical="center"/>
    </xf>
    <xf numFmtId="38" fontId="9" fillId="0" borderId="5" xfId="16" applyFont="1" applyFill="1" applyBorder="1" applyAlignment="1">
      <alignment horizontal="distributed" vertical="center"/>
    </xf>
    <xf numFmtId="38" fontId="9" fillId="0" borderId="11" xfId="16" applyFont="1" applyFill="1" applyBorder="1" applyAlignment="1">
      <alignment horizontal="distributed" vertical="center"/>
    </xf>
    <xf numFmtId="177" fontId="7" fillId="0" borderId="5" xfId="16" applyNumberFormat="1" applyFont="1" applyFill="1" applyBorder="1" applyAlignment="1">
      <alignment vertical="center"/>
    </xf>
    <xf numFmtId="177" fontId="7" fillId="0" borderId="11" xfId="16" applyNumberFormat="1" applyFont="1" applyFill="1" applyBorder="1" applyAlignment="1">
      <alignment vertical="center"/>
    </xf>
    <xf numFmtId="38" fontId="1" fillId="0" borderId="5" xfId="16" applyFont="1" applyFill="1" applyBorder="1" applyAlignment="1">
      <alignment vertical="center"/>
    </xf>
    <xf numFmtId="38" fontId="1" fillId="0" borderId="5" xfId="16" applyFont="1" applyFill="1" applyBorder="1" applyAlignment="1">
      <alignment horizontal="center" vertical="center"/>
    </xf>
    <xf numFmtId="38" fontId="1" fillId="0" borderId="12" xfId="16" applyFont="1" applyFill="1" applyBorder="1" applyAlignment="1">
      <alignment horizontal="center" vertical="center"/>
    </xf>
    <xf numFmtId="38" fontId="5" fillId="0" borderId="0" xfId="16" applyFont="1" applyFill="1" applyAlignment="1">
      <alignment/>
    </xf>
    <xf numFmtId="181" fontId="1" fillId="0" borderId="0" xfId="16" applyNumberFormat="1" applyFont="1" applyFill="1" applyBorder="1" applyAlignment="1">
      <alignment/>
    </xf>
    <xf numFmtId="38" fontId="1" fillId="0" borderId="6" xfId="16" applyFont="1" applyFill="1" applyBorder="1" applyAlignment="1">
      <alignment vertical="center"/>
    </xf>
    <xf numFmtId="38" fontId="1" fillId="0" borderId="7" xfId="16" applyFont="1" applyFill="1" applyBorder="1" applyAlignment="1">
      <alignment horizontal="center" vertical="center"/>
    </xf>
    <xf numFmtId="38" fontId="1" fillId="0" borderId="11" xfId="16" applyFont="1" applyFill="1" applyBorder="1" applyAlignment="1">
      <alignment horizontal="center" vertical="center"/>
    </xf>
    <xf numFmtId="0" fontId="12" fillId="0" borderId="0" xfId="46" applyFont="1" applyFill="1" applyBorder="1" applyAlignment="1">
      <alignment vertical="center"/>
      <protection/>
    </xf>
    <xf numFmtId="38" fontId="1" fillId="0" borderId="11" xfId="16" applyFont="1" applyFill="1" applyBorder="1" applyAlignment="1" quotePrefix="1">
      <alignment vertical="center"/>
    </xf>
    <xf numFmtId="38" fontId="7" fillId="0" borderId="11" xfId="16" applyFont="1" applyFill="1" applyBorder="1" applyAlignment="1" quotePrefix="1">
      <alignment horizontal="center" vertical="center"/>
    </xf>
    <xf numFmtId="38" fontId="1" fillId="0" borderId="0" xfId="16" applyFont="1" applyFill="1" applyBorder="1" applyAlignment="1">
      <alignment horizontal="left" vertical="center"/>
    </xf>
    <xf numFmtId="38" fontId="1" fillId="0" borderId="11" xfId="16" applyFont="1" applyFill="1" applyBorder="1" applyAlignment="1">
      <alignment horizontal="left" vertical="center"/>
    </xf>
    <xf numFmtId="38" fontId="1" fillId="0" borderId="11" xfId="16" applyFont="1" applyFill="1" applyBorder="1" applyAlignment="1" quotePrefix="1">
      <alignment horizontal="left" vertical="center"/>
    </xf>
    <xf numFmtId="38" fontId="1" fillId="0" borderId="5" xfId="16" applyFont="1" applyFill="1" applyBorder="1" applyAlignment="1">
      <alignment horizontal="center" vertical="distributed" textRotation="255"/>
    </xf>
    <xf numFmtId="38" fontId="6" fillId="0" borderId="0" xfId="16" applyFont="1" applyFill="1" applyBorder="1" applyAlignment="1">
      <alignment horizontal="distributed" vertical="center"/>
    </xf>
    <xf numFmtId="38" fontId="6" fillId="0" borderId="11" xfId="16" applyFont="1" applyFill="1" applyBorder="1" applyAlignment="1">
      <alignment horizontal="distributed" vertical="center"/>
    </xf>
    <xf numFmtId="38" fontId="1" fillId="0" borderId="5" xfId="16" applyFont="1" applyFill="1" applyBorder="1" applyAlignment="1">
      <alignment vertical="distributed" textRotation="255"/>
    </xf>
    <xf numFmtId="38" fontId="1" fillId="0" borderId="15" xfId="16" applyFont="1" applyFill="1" applyBorder="1" applyAlignment="1">
      <alignment/>
    </xf>
    <xf numFmtId="38" fontId="6" fillId="0" borderId="7" xfId="16" applyFont="1" applyFill="1" applyBorder="1" applyAlignment="1">
      <alignment/>
    </xf>
    <xf numFmtId="181" fontId="1" fillId="0" borderId="0" xfId="16" applyNumberFormat="1" applyFont="1" applyFill="1" applyAlignment="1">
      <alignment/>
    </xf>
    <xf numFmtId="38" fontId="1" fillId="0" borderId="0" xfId="16" applyFont="1" applyFill="1" applyBorder="1" applyAlignment="1">
      <alignment horizontal="centerContinuous"/>
    </xf>
    <xf numFmtId="38" fontId="1" fillId="0" borderId="26" xfId="16" applyFont="1" applyFill="1" applyBorder="1" applyAlignment="1">
      <alignment horizontal="distributed" vertical="center"/>
    </xf>
    <xf numFmtId="38" fontId="1" fillId="0" borderId="7" xfId="16" applyFont="1" applyFill="1" applyBorder="1" applyAlignment="1">
      <alignment/>
    </xf>
    <xf numFmtId="38" fontId="1" fillId="0" borderId="9" xfId="16" applyFont="1" applyFill="1" applyBorder="1" applyAlignment="1">
      <alignment/>
    </xf>
    <xf numFmtId="38" fontId="7" fillId="0" borderId="5" xfId="16" applyFont="1" applyFill="1" applyBorder="1" applyAlignment="1">
      <alignment/>
    </xf>
    <xf numFmtId="41" fontId="7" fillId="0" borderId="5" xfId="16" applyNumberFormat="1" applyFont="1" applyFill="1" applyBorder="1" applyAlignment="1">
      <alignment horizontal="distributed" vertical="center"/>
    </xf>
    <xf numFmtId="41" fontId="1" fillId="0" borderId="5" xfId="16" applyNumberFormat="1" applyFont="1" applyFill="1" applyBorder="1" applyAlignment="1">
      <alignment horizontal="distributed" vertical="center"/>
    </xf>
    <xf numFmtId="41" fontId="1" fillId="0" borderId="11" xfId="16" applyNumberFormat="1" applyFont="1" applyFill="1" applyBorder="1" applyAlignment="1">
      <alignment/>
    </xf>
    <xf numFmtId="41" fontId="9" fillId="0" borderId="11" xfId="16" applyNumberFormat="1" applyFont="1" applyFill="1" applyBorder="1" applyAlignment="1">
      <alignment horizontal="right" vertical="center"/>
    </xf>
    <xf numFmtId="0" fontId="1" fillId="0" borderId="0" xfId="16" applyNumberFormat="1" applyFont="1" applyFill="1" applyBorder="1" applyAlignment="1">
      <alignment horizontal="center" vertical="center" wrapText="1"/>
    </xf>
    <xf numFmtId="41" fontId="1" fillId="0" borderId="0" xfId="16" applyNumberFormat="1" applyFont="1" applyFill="1" applyBorder="1" applyAlignment="1">
      <alignment horizontal="center" wrapText="1"/>
    </xf>
    <xf numFmtId="41" fontId="1" fillId="0" borderId="11" xfId="16" applyNumberFormat="1" applyFont="1" applyFill="1" applyBorder="1" applyAlignment="1">
      <alignment horizontal="center" wrapText="1"/>
    </xf>
    <xf numFmtId="0" fontId="1" fillId="0" borderId="0" xfId="16" applyNumberFormat="1" applyFont="1" applyFill="1" applyBorder="1" applyAlignment="1">
      <alignment horizontal="distributed" vertical="center" wrapText="1"/>
    </xf>
    <xf numFmtId="0" fontId="1" fillId="0" borderId="11" xfId="16" applyNumberFormat="1" applyFont="1" applyFill="1" applyBorder="1" applyAlignment="1">
      <alignment horizontal="center" vertical="center" wrapText="1"/>
    </xf>
    <xf numFmtId="191" fontId="7" fillId="0" borderId="0" xfId="16" applyNumberFormat="1" applyFont="1" applyFill="1" applyBorder="1" applyAlignment="1">
      <alignment horizontal="right" vertical="center"/>
    </xf>
    <xf numFmtId="191" fontId="7" fillId="0" borderId="11" xfId="16" applyNumberFormat="1" applyFont="1" applyFill="1" applyBorder="1" applyAlignment="1">
      <alignment horizontal="right" vertical="center"/>
    </xf>
    <xf numFmtId="41" fontId="1" fillId="0" borderId="12" xfId="16" applyNumberFormat="1" applyFont="1" applyFill="1" applyBorder="1" applyAlignment="1">
      <alignment horizontal="right" vertical="center"/>
    </xf>
    <xf numFmtId="41" fontId="7" fillId="0" borderId="13" xfId="16" applyNumberFormat="1" applyFont="1" applyFill="1" applyBorder="1" applyAlignment="1">
      <alignment horizontal="right" vertical="center"/>
    </xf>
    <xf numFmtId="191" fontId="7" fillId="0" borderId="13" xfId="16" applyNumberFormat="1" applyFont="1" applyFill="1" applyBorder="1" applyAlignment="1">
      <alignment horizontal="right" vertical="center"/>
    </xf>
    <xf numFmtId="191" fontId="7" fillId="0" borderId="15" xfId="16" applyNumberFormat="1" applyFont="1" applyFill="1" applyBorder="1" applyAlignment="1">
      <alignment horizontal="right" vertical="center"/>
    </xf>
    <xf numFmtId="0" fontId="1" fillId="0" borderId="0" xfId="48" applyFont="1" applyFill="1" applyAlignment="1">
      <alignment vertical="center"/>
      <protection/>
    </xf>
    <xf numFmtId="0" fontId="1" fillId="0" borderId="19" xfId="48" applyFont="1" applyFill="1" applyBorder="1" applyAlignment="1">
      <alignment horizontal="distributed" vertical="center"/>
      <protection/>
    </xf>
    <xf numFmtId="38" fontId="6" fillId="0" borderId="5" xfId="16" applyFont="1" applyFill="1" applyBorder="1" applyAlignment="1">
      <alignment vertical="center"/>
    </xf>
    <xf numFmtId="41" fontId="9" fillId="0" borderId="5" xfId="16" applyNumberFormat="1" applyFont="1" applyFill="1" applyBorder="1" applyAlignment="1">
      <alignment vertical="center"/>
    </xf>
    <xf numFmtId="41" fontId="9" fillId="0" borderId="0" xfId="16" applyNumberFormat="1" applyFont="1" applyFill="1" applyBorder="1" applyAlignment="1">
      <alignment vertical="center"/>
    </xf>
    <xf numFmtId="38" fontId="9" fillId="0" borderId="0" xfId="16" applyFont="1" applyFill="1" applyAlignment="1">
      <alignment vertical="center"/>
    </xf>
    <xf numFmtId="41" fontId="6" fillId="0" borderId="5" xfId="16" applyNumberFormat="1" applyFont="1" applyFill="1" applyBorder="1" applyAlignment="1">
      <alignment vertical="center"/>
    </xf>
    <xf numFmtId="41" fontId="6" fillId="0" borderId="0" xfId="16" applyNumberFormat="1" applyFont="1" applyFill="1" applyBorder="1" applyAlignment="1">
      <alignment vertical="center"/>
    </xf>
    <xf numFmtId="41" fontId="6" fillId="0" borderId="11" xfId="16" applyNumberFormat="1" applyFont="1" applyFill="1" applyBorder="1" applyAlignment="1">
      <alignment vertical="center"/>
    </xf>
    <xf numFmtId="38" fontId="6" fillId="0" borderId="0" xfId="16" applyFont="1" applyFill="1" applyAlignment="1">
      <alignment vertical="center"/>
    </xf>
    <xf numFmtId="38" fontId="6" fillId="0" borderId="5" xfId="16" applyFont="1" applyFill="1" applyBorder="1" applyAlignment="1">
      <alignment horizontal="left" vertical="center"/>
    </xf>
    <xf numFmtId="38" fontId="6" fillId="0" borderId="12" xfId="16" applyFont="1" applyFill="1" applyBorder="1" applyAlignment="1">
      <alignment vertical="center"/>
    </xf>
    <xf numFmtId="38" fontId="6" fillId="0" borderId="15" xfId="16" applyFont="1" applyFill="1" applyBorder="1" applyAlignment="1">
      <alignment horizontal="distributed" vertical="center"/>
    </xf>
    <xf numFmtId="41" fontId="1" fillId="0" borderId="15" xfId="16" applyNumberFormat="1" applyFont="1" applyFill="1" applyBorder="1" applyAlignment="1">
      <alignment vertical="center"/>
    </xf>
    <xf numFmtId="0" fontId="5" fillId="0" borderId="0" xfId="49" applyFont="1" applyFill="1" applyAlignment="1">
      <alignment vertical="center"/>
      <protection/>
    </xf>
    <xf numFmtId="38" fontId="6" fillId="0" borderId="0" xfId="16" applyFont="1" applyFill="1" applyBorder="1" applyAlignment="1">
      <alignment vertical="center"/>
    </xf>
    <xf numFmtId="181" fontId="6" fillId="0" borderId="0" xfId="16" applyNumberFormat="1" applyFont="1" applyFill="1" applyBorder="1" applyAlignment="1">
      <alignment vertical="center"/>
    </xf>
    <xf numFmtId="38" fontId="6" fillId="0" borderId="0" xfId="16" applyFont="1" applyFill="1" applyAlignment="1">
      <alignment vertical="center" shrinkToFit="1"/>
    </xf>
    <xf numFmtId="38" fontId="6" fillId="0" borderId="21" xfId="16" applyFont="1" applyFill="1" applyBorder="1" applyAlignment="1">
      <alignment horizontal="center" vertical="center" shrinkToFit="1"/>
    </xf>
    <xf numFmtId="38" fontId="1" fillId="0" borderId="19" xfId="16" applyFont="1" applyFill="1" applyBorder="1" applyAlignment="1">
      <alignment horizontal="distributed" vertical="center" shrinkToFit="1"/>
    </xf>
    <xf numFmtId="38" fontId="1" fillId="0" borderId="19" xfId="16" applyFont="1" applyFill="1" applyBorder="1" applyAlignment="1">
      <alignment horizontal="center" vertical="center" shrinkToFit="1"/>
    </xf>
    <xf numFmtId="38" fontId="6" fillId="0" borderId="20" xfId="16" applyFont="1" applyFill="1" applyBorder="1" applyAlignment="1">
      <alignment vertical="center" shrinkToFit="1"/>
    </xf>
    <xf numFmtId="38" fontId="6" fillId="0" borderId="21" xfId="16" applyFont="1" applyFill="1" applyBorder="1" applyAlignment="1">
      <alignment horizontal="distributed" vertical="center" shrinkToFit="1"/>
    </xf>
    <xf numFmtId="38" fontId="1" fillId="0" borderId="21" xfId="16" applyFont="1" applyFill="1" applyBorder="1" applyAlignment="1">
      <alignment horizontal="distributed" vertical="center" shrinkToFit="1"/>
    </xf>
    <xf numFmtId="38" fontId="1" fillId="0" borderId="0" xfId="16" applyFont="1" applyFill="1" applyAlignment="1">
      <alignment vertical="center" shrinkToFit="1"/>
    </xf>
    <xf numFmtId="38" fontId="23" fillId="0" borderId="21" xfId="16" applyFont="1" applyFill="1" applyBorder="1" applyAlignment="1">
      <alignment horizontal="distributed" vertical="center" shrinkToFit="1"/>
    </xf>
    <xf numFmtId="38" fontId="7" fillId="0" borderId="0" xfId="16" applyFont="1" applyFill="1" applyAlignment="1">
      <alignment vertical="center" shrinkToFit="1"/>
    </xf>
    <xf numFmtId="38" fontId="7" fillId="0" borderId="21" xfId="16" applyFont="1" applyFill="1" applyBorder="1" applyAlignment="1">
      <alignment horizontal="distributed" vertical="center" shrinkToFit="1"/>
    </xf>
    <xf numFmtId="38" fontId="9" fillId="0" borderId="21" xfId="16" applyFont="1" applyFill="1" applyBorder="1" applyAlignment="1">
      <alignment horizontal="distributed" vertical="center" shrinkToFit="1"/>
    </xf>
    <xf numFmtId="38" fontId="1" fillId="0" borderId="20" xfId="16" applyFont="1" applyFill="1" applyBorder="1" applyAlignment="1">
      <alignment horizontal="distributed" vertical="center" shrinkToFit="1"/>
    </xf>
    <xf numFmtId="38" fontId="1" fillId="0" borderId="0" xfId="16" applyFont="1" applyAlignment="1">
      <alignment horizontal="center" vertical="center"/>
    </xf>
    <xf numFmtId="38" fontId="1" fillId="0" borderId="20" xfId="16" applyFont="1" applyBorder="1" applyAlignment="1">
      <alignment horizontal="center" vertical="center"/>
    </xf>
    <xf numFmtId="38" fontId="6" fillId="0" borderId="19" xfId="16" applyFont="1" applyBorder="1" applyAlignment="1">
      <alignment horizontal="distributed" vertical="center"/>
    </xf>
    <xf numFmtId="38" fontId="6" fillId="0" borderId="6" xfId="16" applyFont="1" applyBorder="1" applyAlignment="1">
      <alignment horizontal="distributed" vertical="center"/>
    </xf>
    <xf numFmtId="38" fontId="6" fillId="0" borderId="7" xfId="16" applyFont="1" applyBorder="1" applyAlignment="1">
      <alignment horizontal="distributed" vertical="center"/>
    </xf>
    <xf numFmtId="38" fontId="6" fillId="0" borderId="9" xfId="16" applyFont="1" applyBorder="1" applyAlignment="1">
      <alignment horizontal="distributed" vertical="center"/>
    </xf>
    <xf numFmtId="38" fontId="6" fillId="0" borderId="0" xfId="16" applyFont="1" applyAlignment="1">
      <alignment vertical="center"/>
    </xf>
    <xf numFmtId="38" fontId="7" fillId="0" borderId="11" xfId="16" applyFont="1" applyBorder="1" applyAlignment="1">
      <alignment horizontal="right" vertical="center"/>
    </xf>
    <xf numFmtId="38" fontId="9" fillId="0" borderId="11" xfId="16" applyFont="1" applyBorder="1" applyAlignment="1">
      <alignment horizontal="right" vertical="center"/>
    </xf>
    <xf numFmtId="49" fontId="1" fillId="0" borderId="0" xfId="16" applyNumberFormat="1" applyFont="1" applyAlignment="1">
      <alignment vertical="center"/>
    </xf>
    <xf numFmtId="0" fontId="6" fillId="0" borderId="0" xfId="50" applyFont="1">
      <alignment/>
      <protection/>
    </xf>
    <xf numFmtId="38" fontId="6" fillId="0" borderId="0" xfId="16" applyFont="1" applyAlignment="1">
      <alignment horizontal="center" vertical="center"/>
    </xf>
    <xf numFmtId="38" fontId="6" fillId="0" borderId="0" xfId="16" applyFont="1" applyBorder="1" applyAlignment="1">
      <alignment horizontal="right" vertical="center"/>
    </xf>
    <xf numFmtId="38" fontId="6" fillId="0" borderId="0" xfId="16" applyFont="1" applyBorder="1" applyAlignment="1">
      <alignment horizontal="left" vertical="center"/>
    </xf>
    <xf numFmtId="38" fontId="1" fillId="0" borderId="13" xfId="16" applyFont="1" applyBorder="1" applyAlignment="1">
      <alignment horizontal="center" vertical="center" wrapText="1"/>
    </xf>
    <xf numFmtId="38" fontId="1" fillId="0" borderId="13" xfId="16" applyFont="1" applyBorder="1" applyAlignment="1">
      <alignment horizontal="center" vertical="center"/>
    </xf>
    <xf numFmtId="0" fontId="1" fillId="0" borderId="21" xfId="50" applyFont="1" applyBorder="1" applyAlignment="1">
      <alignment horizontal="center" vertical="center" wrapText="1"/>
      <protection/>
    </xf>
    <xf numFmtId="38" fontId="1" fillId="0" borderId="7" xfId="16" applyFont="1" applyBorder="1" applyAlignment="1">
      <alignment horizontal="center" vertical="center" wrapText="1"/>
    </xf>
    <xf numFmtId="38" fontId="1" fillId="0" borderId="7" xfId="16" applyFont="1" applyBorder="1" applyAlignment="1">
      <alignment horizontal="center" vertical="center"/>
    </xf>
    <xf numFmtId="38" fontId="1" fillId="0" borderId="9" xfId="16" applyFont="1" applyBorder="1" applyAlignment="1">
      <alignment horizontal="center" vertical="center"/>
    </xf>
    <xf numFmtId="0" fontId="1" fillId="0" borderId="21" xfId="50" applyFont="1" applyBorder="1" applyAlignment="1">
      <alignment horizontal="left" vertical="center" wrapText="1"/>
      <protection/>
    </xf>
    <xf numFmtId="38" fontId="7" fillId="0" borderId="21" xfId="16" applyFont="1" applyBorder="1" applyAlignment="1">
      <alignment horizontal="center" vertical="center"/>
    </xf>
    <xf numFmtId="41" fontId="7" fillId="0" borderId="0" xfId="16" applyNumberFormat="1" applyFont="1" applyBorder="1" applyAlignment="1">
      <alignment horizontal="right" vertical="center"/>
    </xf>
    <xf numFmtId="41" fontId="7" fillId="0" borderId="11" xfId="16" applyNumberFormat="1" applyFont="1" applyBorder="1" applyAlignment="1">
      <alignment horizontal="right" vertical="center"/>
    </xf>
    <xf numFmtId="199" fontId="1" fillId="0" borderId="0" xfId="16" applyNumberFormat="1" applyFont="1" applyBorder="1" applyAlignment="1">
      <alignment horizontal="right" vertical="center"/>
    </xf>
    <xf numFmtId="199" fontId="1" fillId="0" borderId="0" xfId="16" applyNumberFormat="1" applyFont="1" applyBorder="1" applyAlignment="1">
      <alignment vertical="center"/>
    </xf>
    <xf numFmtId="199" fontId="1" fillId="0" borderId="11" xfId="16" applyNumberFormat="1" applyFont="1" applyBorder="1" applyAlignment="1">
      <alignment horizontal="right" vertical="center"/>
    </xf>
    <xf numFmtId="38" fontId="1" fillId="0" borderId="21" xfId="16" applyFont="1" applyBorder="1" applyAlignment="1" quotePrefix="1">
      <alignment horizontal="right" vertical="center"/>
    </xf>
    <xf numFmtId="41" fontId="1" fillId="0" borderId="0" xfId="16" applyNumberFormat="1" applyFont="1" applyBorder="1" applyAlignment="1">
      <alignment horizontal="center" vertical="center"/>
    </xf>
    <xf numFmtId="41" fontId="1" fillId="0" borderId="13" xfId="16" applyNumberFormat="1" applyFont="1" applyBorder="1" applyAlignment="1">
      <alignment vertical="center"/>
    </xf>
    <xf numFmtId="0" fontId="5" fillId="0" borderId="0" xfId="51" applyFont="1" applyAlignment="1">
      <alignment vertical="center"/>
      <protection/>
    </xf>
    <xf numFmtId="38" fontId="1" fillId="0" borderId="39" xfId="16" applyFont="1" applyBorder="1" applyAlignment="1">
      <alignment horizontal="distributed" vertical="center"/>
    </xf>
    <xf numFmtId="38" fontId="7" fillId="0" borderId="11" xfId="16" applyFont="1" applyBorder="1" applyAlignment="1">
      <alignment horizontal="distributed" vertical="center"/>
    </xf>
    <xf numFmtId="180" fontId="7" fillId="0" borderId="0" xfId="16" applyNumberFormat="1" applyFont="1" applyBorder="1" applyAlignment="1">
      <alignment vertical="center"/>
    </xf>
    <xf numFmtId="180" fontId="7" fillId="0" borderId="11" xfId="16" applyNumberFormat="1" applyFont="1" applyBorder="1" applyAlignment="1">
      <alignment vertical="center"/>
    </xf>
    <xf numFmtId="38" fontId="6" fillId="0" borderId="11" xfId="16" applyFont="1" applyBorder="1" applyAlignment="1">
      <alignment vertical="center"/>
    </xf>
    <xf numFmtId="41" fontId="6" fillId="0" borderId="0" xfId="16" applyNumberFormat="1" applyFont="1" applyBorder="1" applyAlignment="1">
      <alignment vertical="center"/>
    </xf>
    <xf numFmtId="180" fontId="6" fillId="0" borderId="0" xfId="16" applyNumberFormat="1" applyFont="1" applyBorder="1" applyAlignment="1">
      <alignment vertical="center"/>
    </xf>
    <xf numFmtId="180" fontId="6" fillId="0" borderId="11" xfId="16" applyNumberFormat="1" applyFont="1" applyBorder="1" applyAlignment="1">
      <alignment vertical="center"/>
    </xf>
    <xf numFmtId="38" fontId="9" fillId="0" borderId="11" xfId="16" applyFont="1" applyBorder="1" applyAlignment="1">
      <alignment horizontal="distributed" vertical="center"/>
    </xf>
    <xf numFmtId="41" fontId="9" fillId="0" borderId="0" xfId="16" applyNumberFormat="1" applyFont="1" applyBorder="1" applyAlignment="1">
      <alignment vertical="center"/>
    </xf>
    <xf numFmtId="180" fontId="9" fillId="0" borderId="0" xfId="16" applyNumberFormat="1" applyFont="1" applyBorder="1" applyAlignment="1">
      <alignment vertical="center"/>
    </xf>
    <xf numFmtId="180" fontId="9" fillId="0" borderId="11" xfId="16" applyNumberFormat="1" applyFont="1" applyBorder="1" applyAlignment="1">
      <alignment vertical="center"/>
    </xf>
    <xf numFmtId="180" fontId="1" fillId="0" borderId="0" xfId="16" applyNumberFormat="1" applyFont="1" applyBorder="1" applyAlignment="1">
      <alignment vertical="center"/>
    </xf>
    <xf numFmtId="180" fontId="1" fillId="0" borderId="11" xfId="16" applyNumberFormat="1" applyFont="1" applyBorder="1" applyAlignment="1">
      <alignment vertical="center"/>
    </xf>
    <xf numFmtId="180" fontId="1" fillId="0" borderId="13" xfId="16" applyNumberFormat="1" applyFont="1" applyBorder="1" applyAlignment="1">
      <alignment vertical="center"/>
    </xf>
    <xf numFmtId="180" fontId="1" fillId="0" borderId="15" xfId="16" applyNumberFormat="1" applyFont="1" applyBorder="1" applyAlignment="1">
      <alignment vertical="center"/>
    </xf>
    <xf numFmtId="0" fontId="16" fillId="0" borderId="12" xfId="24" applyFont="1" applyBorder="1" applyAlignment="1">
      <alignment horizontal="center" vertical="center" wrapText="1"/>
      <protection/>
    </xf>
    <xf numFmtId="0" fontId="1" fillId="0" borderId="36" xfId="24" applyFont="1" applyBorder="1" applyAlignment="1">
      <alignment horizontal="center" vertical="center"/>
      <protection/>
    </xf>
    <xf numFmtId="0" fontId="0" fillId="0" borderId="36" xfId="24" applyBorder="1" applyAlignment="1">
      <alignment horizontal="center" vertical="center"/>
      <protection/>
    </xf>
    <xf numFmtId="0" fontId="0" fillId="0" borderId="25" xfId="24" applyBorder="1" applyAlignment="1">
      <alignment horizontal="center" vertical="center"/>
      <protection/>
    </xf>
    <xf numFmtId="0" fontId="1" fillId="0" borderId="6" xfId="24" applyFont="1" applyBorder="1" applyAlignment="1">
      <alignment horizontal="center" vertical="center"/>
      <protection/>
    </xf>
    <xf numFmtId="0" fontId="1" fillId="0" borderId="9" xfId="24" applyFont="1" applyBorder="1" applyAlignment="1">
      <alignment horizontal="center" vertical="center"/>
      <protection/>
    </xf>
    <xf numFmtId="0" fontId="1" fillId="0" borderId="12" xfId="24" applyFont="1" applyBorder="1" applyAlignment="1">
      <alignment horizontal="center" vertical="center"/>
      <protection/>
    </xf>
    <xf numFmtId="0" fontId="1" fillId="0" borderId="15" xfId="24" applyFont="1" applyBorder="1" applyAlignment="1">
      <alignment horizontal="center" vertical="center"/>
      <protection/>
    </xf>
    <xf numFmtId="0" fontId="1" fillId="0" borderId="38" xfId="24" applyFont="1" applyBorder="1" applyAlignment="1">
      <alignment horizontal="center" vertical="center"/>
      <protection/>
    </xf>
    <xf numFmtId="0" fontId="1" fillId="0" borderId="9" xfId="24" applyFont="1" applyBorder="1" applyAlignment="1">
      <alignment horizontal="distributed" vertical="center" wrapText="1"/>
      <protection/>
    </xf>
    <xf numFmtId="0" fontId="12" fillId="0" borderId="12" xfId="24" applyFont="1" applyBorder="1" applyAlignment="1">
      <alignment horizontal="distributed" vertical="center" wrapText="1"/>
      <protection/>
    </xf>
    <xf numFmtId="0" fontId="12" fillId="0" borderId="15" xfId="24" applyFont="1" applyBorder="1" applyAlignment="1">
      <alignment horizontal="distributed" vertical="center" wrapText="1"/>
      <protection/>
    </xf>
    <xf numFmtId="0" fontId="1" fillId="0" borderId="29" xfId="24" applyFont="1" applyFill="1" applyBorder="1" applyAlignment="1">
      <alignment horizontal="center" vertical="distributed"/>
      <protection/>
    </xf>
    <xf numFmtId="0" fontId="1" fillId="0" borderId="3" xfId="24" applyFont="1" applyFill="1" applyBorder="1" applyAlignment="1">
      <alignment horizontal="center" vertical="distributed"/>
      <protection/>
    </xf>
    <xf numFmtId="0" fontId="1" fillId="0" borderId="6" xfId="24" applyFont="1" applyBorder="1" applyAlignment="1">
      <alignment horizontal="distributed" vertical="center" wrapText="1"/>
      <protection/>
    </xf>
    <xf numFmtId="0" fontId="1" fillId="0" borderId="3" xfId="24" applyFont="1" applyBorder="1" applyAlignment="1">
      <alignment horizontal="center" vertical="distributed"/>
      <protection/>
    </xf>
    <xf numFmtId="0" fontId="1" fillId="0" borderId="1" xfId="24" applyFont="1" applyFill="1" applyBorder="1" applyAlignment="1">
      <alignment horizontal="center" vertical="distributed"/>
      <protection/>
    </xf>
    <xf numFmtId="0" fontId="0" fillId="0" borderId="20" xfId="24" applyBorder="1" applyAlignment="1">
      <alignment vertical="center"/>
      <protection/>
    </xf>
    <xf numFmtId="0" fontId="1" fillId="0" borderId="26" xfId="24" applyFont="1" applyBorder="1" applyAlignment="1">
      <alignment horizontal="center" vertical="center" wrapText="1"/>
      <protection/>
    </xf>
    <xf numFmtId="0" fontId="12" fillId="0" borderId="21" xfId="24" applyFont="1" applyBorder="1" applyAlignment="1">
      <alignment horizontal="center" vertical="center" wrapText="1"/>
      <protection/>
    </xf>
    <xf numFmtId="0" fontId="12" fillId="0" borderId="20" xfId="24" applyFont="1" applyBorder="1" applyAlignment="1">
      <alignment horizontal="center" vertical="center" wrapText="1"/>
      <protection/>
    </xf>
    <xf numFmtId="0" fontId="1" fillId="0" borderId="23" xfId="24" applyFont="1" applyBorder="1" applyAlignment="1">
      <alignment horizontal="distributed" vertical="center"/>
      <protection/>
    </xf>
    <xf numFmtId="0" fontId="0" fillId="0" borderId="21" xfId="24" applyBorder="1" applyAlignment="1">
      <alignment vertical="center"/>
      <protection/>
    </xf>
    <xf numFmtId="0" fontId="1" fillId="0" borderId="1" xfId="24" applyFont="1" applyBorder="1" applyAlignment="1">
      <alignment horizontal="center" vertical="distributed"/>
      <protection/>
    </xf>
    <xf numFmtId="0" fontId="1" fillId="0" borderId="21" xfId="24" applyFont="1" applyBorder="1" applyAlignment="1">
      <alignment horizontal="center" vertical="center"/>
      <protection/>
    </xf>
    <xf numFmtId="0" fontId="12" fillId="0" borderId="20" xfId="24" applyFont="1" applyBorder="1" applyAlignment="1">
      <alignment horizontal="center" vertical="center"/>
      <protection/>
    </xf>
    <xf numFmtId="0" fontId="1" fillId="0" borderId="26" xfId="24" applyFont="1" applyBorder="1" applyAlignment="1">
      <alignment horizontal="center" vertical="center"/>
      <protection/>
    </xf>
    <xf numFmtId="0" fontId="1" fillId="0" borderId="21" xfId="24" applyFont="1" applyBorder="1" applyAlignment="1">
      <alignment horizontal="distributed" vertical="center"/>
      <protection/>
    </xf>
    <xf numFmtId="0" fontId="1" fillId="0" borderId="23" xfId="23" applyFont="1" applyBorder="1" applyAlignment="1">
      <alignment horizontal="distributed" vertical="center"/>
      <protection/>
    </xf>
    <xf numFmtId="0" fontId="15" fillId="0" borderId="20" xfId="23" applyFont="1" applyBorder="1" applyAlignment="1">
      <alignment horizontal="distributed" vertical="center"/>
      <protection/>
    </xf>
    <xf numFmtId="0" fontId="1" fillId="0" borderId="1" xfId="23" applyFont="1" applyBorder="1" applyAlignment="1">
      <alignment horizontal="center"/>
      <protection/>
    </xf>
    <xf numFmtId="0" fontId="1" fillId="0" borderId="40" xfId="23" applyFont="1" applyBorder="1" applyAlignment="1">
      <alignment horizontal="center"/>
      <protection/>
    </xf>
    <xf numFmtId="0" fontId="1" fillId="0" borderId="4" xfId="23" applyFont="1" applyBorder="1" applyAlignment="1">
      <alignment horizontal="center"/>
      <protection/>
    </xf>
    <xf numFmtId="0" fontId="15" fillId="0" borderId="29" xfId="23" applyFont="1" applyBorder="1" applyAlignment="1">
      <alignment horizontal="center"/>
      <protection/>
    </xf>
    <xf numFmtId="0" fontId="15" fillId="0" borderId="3" xfId="23" applyFont="1" applyBorder="1" applyAlignment="1">
      <alignment horizontal="center"/>
      <protection/>
    </xf>
    <xf numFmtId="0" fontId="1" fillId="0" borderId="26" xfId="24" applyFont="1" applyFill="1" applyBorder="1" applyAlignment="1">
      <alignment horizontal="center" vertical="center"/>
      <protection/>
    </xf>
    <xf numFmtId="0" fontId="12" fillId="0" borderId="20" xfId="24" applyFont="1" applyFill="1" applyBorder="1" applyAlignment="1">
      <alignment horizontal="center" vertical="center"/>
      <protection/>
    </xf>
    <xf numFmtId="38" fontId="1" fillId="0" borderId="22" xfId="16" applyFont="1" applyBorder="1" applyAlignment="1">
      <alignment horizontal="center" vertical="center"/>
    </xf>
    <xf numFmtId="0" fontId="0" fillId="0" borderId="28" xfId="22" applyBorder="1" applyAlignment="1">
      <alignment horizontal="center" vertical="center"/>
      <protection/>
    </xf>
    <xf numFmtId="0" fontId="0" fillId="0" borderId="35" xfId="22" applyBorder="1" applyAlignment="1">
      <alignment horizontal="center" vertical="center"/>
      <protection/>
    </xf>
    <xf numFmtId="38" fontId="1" fillId="0" borderId="19" xfId="16" applyFont="1" applyBorder="1" applyAlignment="1">
      <alignment horizontal="distributed" vertical="center"/>
    </xf>
    <xf numFmtId="0" fontId="0" fillId="0" borderId="19" xfId="22" applyBorder="1" applyAlignment="1">
      <alignment horizontal="distributed" vertical="center"/>
      <protection/>
    </xf>
    <xf numFmtId="38" fontId="9" fillId="0" borderId="19" xfId="16" applyFont="1" applyBorder="1" applyAlignment="1">
      <alignment horizontal="distributed" vertical="center"/>
    </xf>
    <xf numFmtId="0" fontId="14" fillId="0" borderId="19" xfId="22" applyFont="1" applyBorder="1" applyAlignment="1">
      <alignment horizontal="distributed" vertical="center"/>
      <protection/>
    </xf>
    <xf numFmtId="38" fontId="7" fillId="0" borderId="26" xfId="16" applyFont="1" applyBorder="1" applyAlignment="1">
      <alignment horizontal="distributed" vertical="top" wrapText="1"/>
    </xf>
    <xf numFmtId="0" fontId="0" fillId="0" borderId="21" xfId="22" applyBorder="1" applyAlignment="1">
      <alignment horizontal="distributed" vertical="top" wrapText="1"/>
      <protection/>
    </xf>
    <xf numFmtId="38" fontId="7" fillId="0" borderId="11" xfId="16" applyFont="1" applyFill="1" applyBorder="1" applyAlignment="1">
      <alignment horizontal="center" vertical="center"/>
    </xf>
    <xf numFmtId="0" fontId="7" fillId="0" borderId="6" xfId="21" applyFont="1" applyFill="1" applyBorder="1" applyAlignment="1">
      <alignment horizontal="center" vertical="center"/>
      <protection/>
    </xf>
    <xf numFmtId="0" fontId="7" fillId="0" borderId="7" xfId="21" applyFont="1" applyFill="1" applyBorder="1" applyAlignment="1">
      <alignment horizontal="center" vertical="center"/>
      <protection/>
    </xf>
    <xf numFmtId="38" fontId="7" fillId="0" borderId="5" xfId="16" applyFont="1" applyFill="1" applyBorder="1" applyAlignment="1">
      <alignment horizontal="distributed" vertical="center"/>
    </xf>
    <xf numFmtId="0" fontId="13" fillId="0" borderId="11" xfId="21" applyFont="1" applyFill="1" applyBorder="1" applyAlignment="1">
      <alignment horizontal="distributed" vertical="center"/>
      <protection/>
    </xf>
    <xf numFmtId="38" fontId="7" fillId="0" borderId="11" xfId="16" applyFont="1" applyFill="1" applyBorder="1" applyAlignment="1">
      <alignment horizontal="distributed" vertical="center"/>
    </xf>
    <xf numFmtId="38" fontId="1" fillId="0" borderId="23" xfId="16" applyFont="1" applyBorder="1" applyAlignment="1">
      <alignment horizontal="distributed" vertical="center"/>
    </xf>
    <xf numFmtId="0" fontId="0" fillId="0" borderId="21" xfId="22" applyBorder="1" applyAlignment="1">
      <alignment horizontal="distributed" vertical="center"/>
      <protection/>
    </xf>
    <xf numFmtId="0" fontId="0" fillId="0" borderId="20" xfId="22" applyBorder="1" applyAlignment="1">
      <alignment horizontal="distributed" vertical="center"/>
      <protection/>
    </xf>
    <xf numFmtId="0" fontId="0" fillId="0" borderId="15" xfId="21" applyFill="1" applyBorder="1" applyAlignment="1">
      <alignment horizontal="center" vertical="center"/>
      <protection/>
    </xf>
    <xf numFmtId="0" fontId="1" fillId="0" borderId="5" xfId="21" applyFont="1" applyFill="1" applyBorder="1" applyAlignment="1">
      <alignment horizontal="center"/>
      <protection/>
    </xf>
    <xf numFmtId="0" fontId="1" fillId="0" borderId="0" xfId="21" applyFont="1" applyFill="1" applyBorder="1" applyAlignment="1">
      <alignment horizontal="center"/>
      <protection/>
    </xf>
    <xf numFmtId="0" fontId="1" fillId="0" borderId="5" xfId="21" applyFont="1" applyFill="1" applyBorder="1" applyAlignment="1">
      <alignment horizontal="distributed"/>
      <protection/>
    </xf>
    <xf numFmtId="0" fontId="1" fillId="0" borderId="0" xfId="21" applyFont="1" applyFill="1" applyBorder="1" applyAlignment="1">
      <alignment horizontal="distributed"/>
      <protection/>
    </xf>
    <xf numFmtId="38" fontId="7" fillId="0" borderId="5" xfId="16" applyFont="1" applyFill="1" applyBorder="1" applyAlignment="1">
      <alignment horizontal="center" vertical="center"/>
    </xf>
    <xf numFmtId="38" fontId="7" fillId="0" borderId="0" xfId="16" applyFont="1" applyFill="1" applyBorder="1" applyAlignment="1">
      <alignment horizontal="center" vertical="center"/>
    </xf>
    <xf numFmtId="38" fontId="1" fillId="0" borderId="22" xfId="16" applyFont="1" applyFill="1" applyBorder="1" applyAlignment="1">
      <alignment horizontal="center" vertical="center"/>
    </xf>
    <xf numFmtId="0" fontId="0" fillId="0" borderId="35" xfId="21" applyFill="1" applyBorder="1" applyAlignment="1">
      <alignment horizontal="center" vertical="center"/>
      <protection/>
    </xf>
    <xf numFmtId="0" fontId="0" fillId="0" borderId="12" xfId="21" applyFill="1" applyBorder="1" applyAlignment="1">
      <alignment horizontal="center" vertical="center"/>
      <protection/>
    </xf>
    <xf numFmtId="0" fontId="1" fillId="0" borderId="15" xfId="21" applyFont="1" applyFill="1" applyBorder="1" applyAlignment="1">
      <alignment horizontal="center" vertical="center"/>
      <protection/>
    </xf>
    <xf numFmtId="0" fontId="1" fillId="0" borderId="23" xfId="21" applyFont="1" applyFill="1" applyBorder="1" applyAlignment="1">
      <alignment horizontal="center" vertical="center"/>
      <protection/>
    </xf>
    <xf numFmtId="0" fontId="0" fillId="0" borderId="21" xfId="21" applyFill="1" applyBorder="1" applyAlignment="1">
      <alignment horizontal="center" vertical="center"/>
      <protection/>
    </xf>
    <xf numFmtId="0" fontId="0" fillId="0" borderId="20" xfId="21" applyBorder="1" applyAlignment="1">
      <alignment horizontal="center" vertical="center"/>
      <protection/>
    </xf>
    <xf numFmtId="182" fontId="1" fillId="0" borderId="15" xfId="21" applyNumberFormat="1" applyFont="1" applyFill="1" applyBorder="1" applyAlignment="1">
      <alignment horizontal="center" vertical="center"/>
      <protection/>
    </xf>
    <xf numFmtId="0" fontId="1" fillId="0" borderId="22" xfId="21" applyFont="1" applyFill="1" applyBorder="1" applyAlignment="1">
      <alignment horizontal="center" vertical="center"/>
      <protection/>
    </xf>
    <xf numFmtId="0" fontId="1" fillId="0" borderId="35" xfId="21" applyFont="1" applyFill="1" applyBorder="1" applyAlignment="1">
      <alignment horizontal="center" vertical="center"/>
      <protection/>
    </xf>
    <xf numFmtId="0" fontId="1" fillId="0" borderId="12" xfId="21" applyFont="1" applyFill="1" applyBorder="1" applyAlignment="1">
      <alignment horizontal="center" vertical="center"/>
      <protection/>
    </xf>
    <xf numFmtId="0" fontId="1" fillId="0" borderId="1" xfId="20" applyFont="1" applyFill="1" applyBorder="1" applyAlignment="1">
      <alignment horizontal="center" vertical="center"/>
      <protection/>
    </xf>
    <xf numFmtId="0" fontId="1" fillId="0" borderId="3" xfId="20" applyFont="1" applyFill="1" applyBorder="1" applyAlignment="1">
      <alignment horizontal="center" vertical="center"/>
      <protection/>
    </xf>
    <xf numFmtId="0" fontId="9" fillId="0" borderId="5" xfId="16" applyNumberFormat="1" applyFont="1" applyFill="1" applyBorder="1" applyAlignment="1">
      <alignment horizontal="distributed" vertical="center"/>
    </xf>
    <xf numFmtId="0" fontId="9" fillId="0" borderId="11" xfId="16" applyNumberFormat="1" applyFont="1" applyFill="1" applyBorder="1" applyAlignment="1">
      <alignment horizontal="distributed" vertical="center"/>
    </xf>
    <xf numFmtId="0" fontId="1" fillId="0" borderId="5" xfId="16" applyNumberFormat="1" applyFont="1" applyFill="1" applyBorder="1" applyAlignment="1">
      <alignment horizontal="distributed" vertical="center"/>
    </xf>
    <xf numFmtId="0" fontId="0" fillId="0" borderId="11" xfId="16" applyNumberFormat="1" applyFill="1" applyBorder="1" applyAlignment="1">
      <alignment horizontal="distributed" vertical="center"/>
    </xf>
    <xf numFmtId="0" fontId="7" fillId="0" borderId="5" xfId="20" applyFont="1" applyFill="1" applyBorder="1" applyAlignment="1" quotePrefix="1">
      <alignment horizontal="center" vertical="center"/>
      <protection/>
    </xf>
    <xf numFmtId="0" fontId="10" fillId="0" borderId="11" xfId="20" applyFont="1" applyFill="1" applyBorder="1" applyAlignment="1">
      <alignment horizontal="center" vertical="center"/>
      <protection/>
    </xf>
    <xf numFmtId="0" fontId="1" fillId="0" borderId="22" xfId="21" applyFont="1" applyFill="1" applyBorder="1" applyAlignment="1">
      <alignment horizontal="distributed" vertical="center"/>
      <protection/>
    </xf>
    <xf numFmtId="0" fontId="0" fillId="0" borderId="35" xfId="21" applyFill="1" applyBorder="1" applyAlignment="1">
      <alignment horizontal="distributed" vertical="center"/>
      <protection/>
    </xf>
    <xf numFmtId="0" fontId="0" fillId="0" borderId="5" xfId="21" applyFill="1" applyBorder="1" applyAlignment="1">
      <alignment horizontal="distributed" vertical="center"/>
      <protection/>
    </xf>
    <xf numFmtId="0" fontId="0" fillId="0" borderId="11" xfId="21" applyFill="1" applyBorder="1" applyAlignment="1">
      <alignment horizontal="distributed" vertical="center"/>
      <protection/>
    </xf>
    <xf numFmtId="0" fontId="0" fillId="0" borderId="12" xfId="21" applyFill="1" applyBorder="1" applyAlignment="1">
      <alignment horizontal="distributed" vertical="center"/>
      <protection/>
    </xf>
    <xf numFmtId="0" fontId="0" fillId="0" borderId="15" xfId="21" applyFill="1" applyBorder="1" applyAlignment="1">
      <alignment horizontal="distributed" vertical="center"/>
      <protection/>
    </xf>
    <xf numFmtId="182" fontId="1" fillId="0" borderId="22" xfId="21" applyNumberFormat="1" applyFont="1" applyFill="1" applyBorder="1" applyAlignment="1">
      <alignment horizontal="center" vertical="center"/>
      <protection/>
    </xf>
    <xf numFmtId="182" fontId="1" fillId="0" borderId="35" xfId="21" applyNumberFormat="1" applyFont="1" applyFill="1" applyBorder="1" applyAlignment="1">
      <alignment horizontal="center" vertical="center"/>
      <protection/>
    </xf>
    <xf numFmtId="182" fontId="1" fillId="0" borderId="12" xfId="21" applyNumberFormat="1" applyFont="1" applyFill="1" applyBorder="1" applyAlignment="1">
      <alignment horizontal="center" vertical="center"/>
      <protection/>
    </xf>
    <xf numFmtId="0" fontId="17" fillId="0" borderId="15" xfId="24" applyFont="1" applyBorder="1" applyAlignment="1">
      <alignment horizontal="center" vertical="center" wrapText="1"/>
      <protection/>
    </xf>
    <xf numFmtId="0" fontId="1" fillId="0" borderId="1" xfId="24" applyFont="1" applyFill="1" applyBorder="1" applyAlignment="1">
      <alignment horizontal="center" vertical="center"/>
      <protection/>
    </xf>
    <xf numFmtId="0" fontId="12" fillId="0" borderId="29" xfId="24" applyFont="1" applyFill="1" applyBorder="1" applyAlignment="1">
      <alignment horizontal="center" vertical="center"/>
      <protection/>
    </xf>
    <xf numFmtId="0" fontId="12" fillId="0" borderId="3" xfId="24" applyFont="1" applyFill="1" applyBorder="1" applyAlignment="1">
      <alignment horizontal="center" vertical="center"/>
      <protection/>
    </xf>
    <xf numFmtId="0" fontId="12" fillId="0" borderId="21" xfId="24" applyFont="1" applyFill="1" applyBorder="1" applyAlignment="1">
      <alignment horizontal="center" vertical="center"/>
      <protection/>
    </xf>
    <xf numFmtId="0" fontId="1" fillId="0" borderId="19" xfId="24" applyFont="1" applyBorder="1" applyAlignment="1">
      <alignment horizontal="distributed" vertical="center" wrapText="1"/>
      <protection/>
    </xf>
    <xf numFmtId="0" fontId="0" fillId="0" borderId="19" xfId="24" applyBorder="1" applyAlignment="1">
      <alignment vertical="center"/>
      <protection/>
    </xf>
    <xf numFmtId="0" fontId="1" fillId="0" borderId="19" xfId="24" applyFont="1" applyBorder="1" applyAlignment="1">
      <alignment horizontal="center" vertical="center"/>
      <protection/>
    </xf>
    <xf numFmtId="0" fontId="1" fillId="0" borderId="38" xfId="24" applyFont="1" applyFill="1" applyBorder="1" applyAlignment="1">
      <alignment horizontal="center"/>
      <protection/>
    </xf>
    <xf numFmtId="0" fontId="1" fillId="0" borderId="25" xfId="24" applyFont="1" applyFill="1" applyBorder="1" applyAlignment="1">
      <alignment horizontal="center"/>
      <protection/>
    </xf>
    <xf numFmtId="0" fontId="1" fillId="0" borderId="25" xfId="24" applyFont="1" applyBorder="1" applyAlignment="1">
      <alignment horizontal="center" vertical="center"/>
      <protection/>
    </xf>
    <xf numFmtId="0" fontId="1" fillId="0" borderId="38" xfId="24" applyFont="1" applyFill="1" applyBorder="1" applyAlignment="1">
      <alignment horizontal="center" vertical="center"/>
      <protection/>
    </xf>
    <xf numFmtId="0" fontId="1" fillId="0" borderId="25" xfId="24" applyFont="1" applyFill="1" applyBorder="1" applyAlignment="1">
      <alignment horizontal="center" vertical="center"/>
      <protection/>
    </xf>
    <xf numFmtId="0" fontId="1" fillId="0" borderId="1" xfId="24" applyFont="1" applyFill="1" applyBorder="1" applyAlignment="1">
      <alignment/>
      <protection/>
    </xf>
    <xf numFmtId="0" fontId="1" fillId="0" borderId="3" xfId="24" applyFont="1" applyFill="1" applyBorder="1" applyAlignment="1">
      <alignment/>
      <protection/>
    </xf>
    <xf numFmtId="0" fontId="1" fillId="0" borderId="23" xfId="25" applyFont="1" applyBorder="1" applyAlignment="1">
      <alignment horizontal="distributed" vertical="center"/>
      <protection/>
    </xf>
    <xf numFmtId="0" fontId="0" fillId="0" borderId="20" xfId="25" applyBorder="1" applyAlignment="1">
      <alignment horizontal="distributed" vertical="center"/>
      <protection/>
    </xf>
    <xf numFmtId="0" fontId="1" fillId="0" borderId="26" xfId="26" applyFont="1" applyBorder="1" applyAlignment="1">
      <alignment horizontal="distributed" vertical="center"/>
      <protection/>
    </xf>
    <xf numFmtId="0" fontId="12" fillId="0" borderId="21" xfId="26" applyFont="1" applyBorder="1" applyAlignment="1">
      <alignment horizontal="distributed" vertical="center"/>
      <protection/>
    </xf>
    <xf numFmtId="0" fontId="12" fillId="0" borderId="20" xfId="26" applyFont="1" applyBorder="1" applyAlignment="1">
      <alignment horizontal="distributed" vertical="center"/>
      <protection/>
    </xf>
    <xf numFmtId="0" fontId="1" fillId="0" borderId="23" xfId="26" applyFont="1" applyBorder="1" applyAlignment="1">
      <alignment horizontal="center" vertical="center" wrapText="1"/>
      <protection/>
    </xf>
    <xf numFmtId="0" fontId="12" fillId="0" borderId="21" xfId="26" applyFont="1" applyBorder="1" applyAlignment="1">
      <alignment horizontal="center" vertical="center" wrapText="1"/>
      <protection/>
    </xf>
    <xf numFmtId="0" fontId="12" fillId="0" borderId="20" xfId="26" applyFont="1" applyBorder="1" applyAlignment="1">
      <alignment horizontal="center" vertical="center" wrapText="1"/>
      <protection/>
    </xf>
    <xf numFmtId="0" fontId="1" fillId="0" borderId="1" xfId="26" applyFont="1" applyBorder="1" applyAlignment="1">
      <alignment horizontal="center" vertical="center"/>
      <protection/>
    </xf>
    <xf numFmtId="0" fontId="12" fillId="0" borderId="29" xfId="26" applyFont="1" applyBorder="1" applyAlignment="1">
      <alignment horizontal="center"/>
      <protection/>
    </xf>
    <xf numFmtId="0" fontId="12" fillId="0" borderId="3" xfId="26" applyFont="1" applyBorder="1" applyAlignment="1">
      <alignment horizontal="center"/>
      <protection/>
    </xf>
    <xf numFmtId="0" fontId="1" fillId="0" borderId="23" xfId="26" applyFont="1" applyBorder="1" applyAlignment="1">
      <alignment horizontal="distributed" vertical="center"/>
      <protection/>
    </xf>
    <xf numFmtId="0" fontId="0" fillId="0" borderId="21" xfId="26" applyBorder="1" applyAlignment="1">
      <alignment horizontal="distributed" vertical="center"/>
      <protection/>
    </xf>
    <xf numFmtId="0" fontId="0" fillId="0" borderId="20" xfId="26" applyBorder="1" applyAlignment="1">
      <alignment horizontal="distributed" vertical="center"/>
      <protection/>
    </xf>
    <xf numFmtId="0" fontId="1" fillId="0" borderId="29" xfId="26" applyFont="1" applyBorder="1" applyAlignment="1">
      <alignment horizontal="center" vertical="center"/>
      <protection/>
    </xf>
    <xf numFmtId="0" fontId="12" fillId="0" borderId="29" xfId="26" applyFont="1" applyBorder="1" applyAlignment="1">
      <alignment horizontal="center" vertical="center"/>
      <protection/>
    </xf>
    <xf numFmtId="0" fontId="12" fillId="0" borderId="3" xfId="26" applyFont="1" applyBorder="1" applyAlignment="1">
      <alignment horizontal="center" vertical="center"/>
      <protection/>
    </xf>
    <xf numFmtId="0" fontId="1" fillId="0" borderId="26" xfId="26" applyFont="1" applyBorder="1" applyAlignment="1">
      <alignment horizontal="center" vertical="center" wrapText="1"/>
      <protection/>
    </xf>
    <xf numFmtId="0" fontId="1" fillId="0" borderId="21" xfId="26" applyFont="1" applyBorder="1" applyAlignment="1">
      <alignment horizontal="center" vertical="center" wrapText="1"/>
      <protection/>
    </xf>
    <xf numFmtId="0" fontId="1" fillId="0" borderId="20" xfId="26" applyFont="1" applyBorder="1" applyAlignment="1">
      <alignment horizontal="center" vertical="center" wrapText="1"/>
      <protection/>
    </xf>
    <xf numFmtId="0" fontId="1" fillId="0" borderId="26" xfId="26" applyFont="1" applyBorder="1" applyAlignment="1">
      <alignment horizontal="left" vertical="center" wrapText="1"/>
      <protection/>
    </xf>
    <xf numFmtId="0" fontId="1" fillId="0" borderId="21" xfId="26" applyFont="1" applyBorder="1" applyAlignment="1">
      <alignment horizontal="left" vertical="center" wrapText="1"/>
      <protection/>
    </xf>
    <xf numFmtId="0" fontId="1" fillId="0" borderId="20" xfId="26" applyFont="1" applyBorder="1" applyAlignment="1">
      <alignment horizontal="left" vertical="center" wrapText="1"/>
      <protection/>
    </xf>
    <xf numFmtId="0" fontId="1" fillId="0" borderId="21" xfId="26" applyFont="1" applyBorder="1" applyAlignment="1">
      <alignment horizontal="distributed" vertical="center"/>
      <protection/>
    </xf>
    <xf numFmtId="0" fontId="1" fillId="0" borderId="20" xfId="26" applyFont="1" applyBorder="1" applyAlignment="1">
      <alignment horizontal="distributed" vertical="center"/>
      <protection/>
    </xf>
    <xf numFmtId="0" fontId="1" fillId="0" borderId="6" xfId="26" applyFont="1" applyBorder="1" applyAlignment="1">
      <alignment horizontal="distributed" vertical="center"/>
      <protection/>
    </xf>
    <xf numFmtId="0" fontId="1" fillId="0" borderId="5" xfId="26" applyFont="1" applyBorder="1" applyAlignment="1">
      <alignment horizontal="distributed" vertical="center"/>
      <protection/>
    </xf>
    <xf numFmtId="0" fontId="1" fillId="0" borderId="12" xfId="26" applyFont="1" applyBorder="1" applyAlignment="1">
      <alignment horizontal="distributed" vertical="center"/>
      <protection/>
    </xf>
    <xf numFmtId="38" fontId="1" fillId="0" borderId="21" xfId="16" applyFont="1" applyBorder="1" applyAlignment="1">
      <alignment horizontal="distributed" vertical="center" wrapText="1"/>
    </xf>
    <xf numFmtId="38" fontId="1" fillId="0" borderId="20" xfId="16" applyFont="1" applyBorder="1" applyAlignment="1">
      <alignment horizontal="distributed" vertical="center" wrapText="1"/>
    </xf>
    <xf numFmtId="38" fontId="1" fillId="0" borderId="26" xfId="16" applyFont="1" applyBorder="1" applyAlignment="1">
      <alignment horizontal="distributed" vertical="center"/>
    </xf>
    <xf numFmtId="38" fontId="1" fillId="0" borderId="21" xfId="16" applyFont="1" applyBorder="1" applyAlignment="1">
      <alignment horizontal="distributed" vertical="center"/>
    </xf>
    <xf numFmtId="38" fontId="1" fillId="0" borderId="20" xfId="16" applyFont="1" applyBorder="1" applyAlignment="1">
      <alignment horizontal="distributed" vertical="center"/>
    </xf>
    <xf numFmtId="38" fontId="1" fillId="0" borderId="38" xfId="16" applyFont="1" applyBorder="1" applyAlignment="1">
      <alignment horizontal="distributed" vertical="center"/>
    </xf>
    <xf numFmtId="0" fontId="0" fillId="0" borderId="36" xfId="27" applyBorder="1" applyAlignment="1">
      <alignment horizontal="distributed" vertical="center"/>
      <protection/>
    </xf>
    <xf numFmtId="0" fontId="0" fillId="0" borderId="25" xfId="27" applyBorder="1" applyAlignment="1">
      <alignment horizontal="distributed" vertical="center"/>
      <protection/>
    </xf>
    <xf numFmtId="38" fontId="1" fillId="0" borderId="1" xfId="16" applyFont="1" applyBorder="1" applyAlignment="1">
      <alignment horizontal="distributed" vertical="center"/>
    </xf>
    <xf numFmtId="38" fontId="1" fillId="0" borderId="29" xfId="16" applyFont="1" applyBorder="1" applyAlignment="1">
      <alignment horizontal="distributed" vertical="center"/>
    </xf>
    <xf numFmtId="38" fontId="1" fillId="0" borderId="3" xfId="16" applyFont="1" applyBorder="1" applyAlignment="1">
      <alignment horizontal="distributed" vertical="center"/>
    </xf>
    <xf numFmtId="38" fontId="1" fillId="0" borderId="36" xfId="16" applyFont="1" applyBorder="1" applyAlignment="1">
      <alignment horizontal="distributed" vertical="center"/>
    </xf>
    <xf numFmtId="38" fontId="1" fillId="0" borderId="25" xfId="16" applyFont="1" applyBorder="1" applyAlignment="1">
      <alignment horizontal="distributed" vertical="center"/>
    </xf>
    <xf numFmtId="0" fontId="0" fillId="0" borderId="21" xfId="27" applyBorder="1" applyAlignment="1">
      <alignment horizontal="distributed" vertical="center"/>
      <protection/>
    </xf>
    <xf numFmtId="0" fontId="0" fillId="0" borderId="20" xfId="27" applyBorder="1" applyAlignment="1">
      <alignment horizontal="distributed" vertical="center"/>
      <protection/>
    </xf>
    <xf numFmtId="38" fontId="1" fillId="0" borderId="6" xfId="16" applyFont="1" applyBorder="1" applyAlignment="1">
      <alignment horizontal="distributed" vertical="center"/>
    </xf>
    <xf numFmtId="0" fontId="0" fillId="0" borderId="12" xfId="27" applyBorder="1" applyAlignment="1">
      <alignment vertical="center"/>
      <protection/>
    </xf>
    <xf numFmtId="38" fontId="1" fillId="0" borderId="22" xfId="16" applyFont="1" applyBorder="1" applyAlignment="1">
      <alignment horizontal="distributed" vertical="center"/>
    </xf>
    <xf numFmtId="0" fontId="0" fillId="0" borderId="28" xfId="27" applyBorder="1" applyAlignment="1">
      <alignment horizontal="distributed" vertical="center"/>
      <protection/>
    </xf>
    <xf numFmtId="0" fontId="0" fillId="0" borderId="35" xfId="27" applyBorder="1" applyAlignment="1">
      <alignment horizontal="distributed" vertical="center"/>
      <protection/>
    </xf>
    <xf numFmtId="0" fontId="0" fillId="0" borderId="12" xfId="27" applyBorder="1" applyAlignment="1">
      <alignment horizontal="distributed" vertical="center"/>
      <protection/>
    </xf>
    <xf numFmtId="0" fontId="0" fillId="0" borderId="13" xfId="27" applyBorder="1" applyAlignment="1">
      <alignment horizontal="distributed" vertical="center"/>
      <protection/>
    </xf>
    <xf numFmtId="0" fontId="0" fillId="0" borderId="15" xfId="27" applyBorder="1" applyAlignment="1">
      <alignment horizontal="distributed" vertical="center"/>
      <protection/>
    </xf>
    <xf numFmtId="38" fontId="1" fillId="0" borderId="23" xfId="16" applyFont="1" applyBorder="1" applyAlignment="1">
      <alignment horizontal="center" vertical="center"/>
    </xf>
    <xf numFmtId="38" fontId="0" fillId="0" borderId="21" xfId="16" applyBorder="1" applyAlignment="1">
      <alignment horizontal="center" vertical="center"/>
    </xf>
    <xf numFmtId="38" fontId="1" fillId="0" borderId="21" xfId="16" applyFont="1" applyBorder="1" applyAlignment="1">
      <alignment horizontal="center" vertical="center"/>
    </xf>
    <xf numFmtId="38" fontId="0" fillId="0" borderId="20" xfId="16" applyBorder="1" applyAlignment="1">
      <alignment horizontal="center" vertical="center"/>
    </xf>
    <xf numFmtId="38" fontId="1" fillId="0" borderId="1" xfId="16" applyFont="1" applyBorder="1" applyAlignment="1">
      <alignment horizontal="center" vertical="center"/>
    </xf>
    <xf numFmtId="38" fontId="1" fillId="0" borderId="29" xfId="16" applyFont="1" applyBorder="1" applyAlignment="1">
      <alignment horizontal="center" vertical="center"/>
    </xf>
    <xf numFmtId="38" fontId="1" fillId="0" borderId="3" xfId="16" applyFont="1" applyBorder="1" applyAlignment="1">
      <alignment horizontal="center" vertical="center"/>
    </xf>
    <xf numFmtId="38" fontId="1" fillId="0" borderId="23" xfId="16" applyFont="1" applyBorder="1" applyAlignment="1">
      <alignment horizontal="center" vertical="center" wrapText="1"/>
    </xf>
    <xf numFmtId="38" fontId="1" fillId="0" borderId="21" xfId="16" applyFont="1" applyBorder="1" applyAlignment="1">
      <alignment horizontal="center" vertical="center" wrapText="1"/>
    </xf>
    <xf numFmtId="38" fontId="1" fillId="0" borderId="20" xfId="16" applyFont="1" applyBorder="1" applyAlignment="1">
      <alignment horizontal="center" vertical="center" wrapText="1"/>
    </xf>
    <xf numFmtId="0" fontId="7" fillId="0" borderId="26" xfId="28" applyFont="1" applyFill="1" applyBorder="1" applyAlignment="1">
      <alignment horizontal="distributed" vertical="center"/>
      <protection/>
    </xf>
    <xf numFmtId="0" fontId="7" fillId="0" borderId="6" xfId="28" applyFont="1" applyFill="1" applyBorder="1" applyAlignment="1">
      <alignment horizontal="distributed" vertical="center"/>
      <protection/>
    </xf>
    <xf numFmtId="0" fontId="1" fillId="0" borderId="2" xfId="28" applyFont="1" applyFill="1" applyBorder="1" applyAlignment="1">
      <alignment horizontal="distributed" vertical="center"/>
      <protection/>
    </xf>
    <xf numFmtId="0" fontId="7" fillId="0" borderId="5" xfId="29" applyFont="1" applyFill="1" applyBorder="1" applyAlignment="1" quotePrefix="1">
      <alignment horizontal="left" vertical="center" indent="8"/>
      <protection/>
    </xf>
    <xf numFmtId="0" fontId="7" fillId="0" borderId="11" xfId="29" applyFont="1" applyFill="1" applyBorder="1" applyAlignment="1">
      <alignment horizontal="left" vertical="center" indent="8"/>
      <protection/>
    </xf>
    <xf numFmtId="0" fontId="1" fillId="0" borderId="5" xfId="29" applyFont="1" applyFill="1" applyBorder="1" applyAlignment="1" quotePrefix="1">
      <alignment horizontal="left" vertical="center" indent="8"/>
      <protection/>
    </xf>
    <xf numFmtId="0" fontId="12" fillId="0" borderId="11" xfId="29" applyFont="1" applyFill="1" applyBorder="1" applyAlignment="1">
      <alignment horizontal="left" vertical="center" indent="8"/>
      <protection/>
    </xf>
    <xf numFmtId="0" fontId="1" fillId="0" borderId="1" xfId="29" applyFont="1" applyFill="1" applyBorder="1" applyAlignment="1">
      <alignment horizontal="center" vertical="center" wrapText="1"/>
      <protection/>
    </xf>
    <xf numFmtId="0" fontId="12" fillId="0" borderId="3" xfId="29" applyFont="1" applyFill="1" applyBorder="1" applyAlignment="1">
      <alignment horizontal="center" vertical="center"/>
      <protection/>
    </xf>
    <xf numFmtId="0" fontId="1" fillId="0" borderId="5" xfId="29" applyFont="1" applyFill="1" applyBorder="1" applyAlignment="1">
      <alignment horizontal="distributed" vertical="center"/>
      <protection/>
    </xf>
    <xf numFmtId="0" fontId="12" fillId="0" borderId="11" xfId="29" applyFont="1" applyFill="1" applyBorder="1" applyAlignment="1">
      <alignment horizontal="distributed" vertical="center"/>
      <protection/>
    </xf>
    <xf numFmtId="0" fontId="1" fillId="0" borderId="1" xfId="29" applyFont="1" applyFill="1" applyBorder="1" applyAlignment="1">
      <alignment horizontal="distributed" vertical="center" wrapText="1"/>
      <protection/>
    </xf>
    <xf numFmtId="0" fontId="12" fillId="0" borderId="3" xfId="29" applyFont="1" applyFill="1" applyBorder="1" applyAlignment="1">
      <alignment horizontal="distributed" vertical="center" wrapText="1"/>
      <protection/>
    </xf>
    <xf numFmtId="0" fontId="1" fillId="0" borderId="1" xfId="29" applyFont="1" applyFill="1" applyBorder="1" applyAlignment="1">
      <alignment horizontal="distributed" vertical="center"/>
      <protection/>
    </xf>
    <xf numFmtId="0" fontId="1" fillId="0" borderId="3" xfId="29" applyFont="1" applyFill="1" applyBorder="1" applyAlignment="1">
      <alignment horizontal="distributed" vertical="center"/>
      <protection/>
    </xf>
    <xf numFmtId="0" fontId="1" fillId="0" borderId="1" xfId="29" applyFont="1" applyFill="1" applyBorder="1" applyAlignment="1">
      <alignment horizontal="distributed" vertical="center" wrapText="1"/>
      <protection/>
    </xf>
    <xf numFmtId="0" fontId="12" fillId="0" borderId="3" xfId="29" applyFont="1" applyFill="1" applyBorder="1" applyAlignment="1">
      <alignment horizontal="distributed" vertical="center"/>
      <protection/>
    </xf>
    <xf numFmtId="0" fontId="1" fillId="0" borderId="1" xfId="29" applyNumberFormat="1" applyFont="1" applyFill="1" applyBorder="1" applyAlignment="1">
      <alignment horizontal="distributed" vertical="center" wrapText="1"/>
      <protection/>
    </xf>
    <xf numFmtId="0" fontId="1" fillId="0" borderId="26" xfId="30" applyFont="1" applyFill="1" applyBorder="1" applyAlignment="1">
      <alignment horizontal="distributed" vertical="center" wrapText="1"/>
      <protection/>
    </xf>
    <xf numFmtId="0" fontId="1" fillId="0" borderId="21" xfId="30" applyFont="1" applyFill="1" applyBorder="1" applyAlignment="1">
      <alignment horizontal="distributed" vertical="center" wrapText="1"/>
      <protection/>
    </xf>
    <xf numFmtId="0" fontId="1" fillId="0" borderId="20" xfId="30" applyFont="1" applyFill="1" applyBorder="1" applyAlignment="1">
      <alignment horizontal="distributed" vertical="center" wrapText="1"/>
      <protection/>
    </xf>
    <xf numFmtId="0" fontId="1" fillId="0" borderId="38" xfId="30" applyFont="1" applyFill="1" applyBorder="1" applyAlignment="1">
      <alignment horizontal="center" vertical="center"/>
      <protection/>
    </xf>
    <xf numFmtId="0" fontId="1" fillId="0" borderId="36" xfId="30" applyFont="1" applyFill="1" applyBorder="1" applyAlignment="1">
      <alignment horizontal="center" vertical="center"/>
      <protection/>
    </xf>
    <xf numFmtId="0" fontId="1" fillId="0" borderId="25" xfId="30" applyFont="1" applyFill="1" applyBorder="1" applyAlignment="1">
      <alignment horizontal="center" vertical="center"/>
      <protection/>
    </xf>
    <xf numFmtId="0" fontId="1" fillId="0" borderId="26" xfId="30" applyFont="1" applyFill="1" applyBorder="1" applyAlignment="1">
      <alignment horizontal="center" vertical="center"/>
      <protection/>
    </xf>
    <xf numFmtId="0" fontId="1" fillId="0" borderId="20" xfId="30" applyFont="1" applyFill="1" applyBorder="1" applyAlignment="1">
      <alignment horizontal="center" vertical="center"/>
      <protection/>
    </xf>
    <xf numFmtId="0" fontId="1" fillId="0" borderId="38" xfId="30" applyFont="1" applyFill="1" applyBorder="1" applyAlignment="1">
      <alignment horizontal="distributed" vertical="center"/>
      <protection/>
    </xf>
    <xf numFmtId="0" fontId="1" fillId="0" borderId="36" xfId="30" applyFont="1" applyFill="1" applyBorder="1" applyAlignment="1">
      <alignment horizontal="distributed" vertical="center"/>
      <protection/>
    </xf>
    <xf numFmtId="0" fontId="1" fillId="0" borderId="25" xfId="30" applyFont="1" applyFill="1" applyBorder="1" applyAlignment="1">
      <alignment horizontal="distributed" vertical="center"/>
      <protection/>
    </xf>
    <xf numFmtId="0" fontId="1" fillId="0" borderId="23" xfId="30" applyFont="1" applyFill="1" applyBorder="1" applyAlignment="1">
      <alignment horizontal="center" vertical="center"/>
      <protection/>
    </xf>
    <xf numFmtId="0" fontId="1" fillId="0" borderId="21" xfId="30" applyFont="1" applyFill="1" applyBorder="1" applyAlignment="1">
      <alignment horizontal="center" vertical="center"/>
      <protection/>
    </xf>
    <xf numFmtId="0" fontId="1" fillId="0" borderId="12" xfId="30" applyFont="1" applyFill="1" applyBorder="1" applyAlignment="1">
      <alignment horizontal="center" vertical="center"/>
      <protection/>
    </xf>
    <xf numFmtId="0" fontId="1" fillId="0" borderId="13" xfId="30" applyFont="1" applyFill="1" applyBorder="1" applyAlignment="1">
      <alignment horizontal="center" vertical="center"/>
      <protection/>
    </xf>
    <xf numFmtId="0" fontId="1" fillId="0" borderId="15" xfId="30" applyFont="1" applyFill="1" applyBorder="1" applyAlignment="1">
      <alignment horizontal="center" vertical="center"/>
      <protection/>
    </xf>
    <xf numFmtId="0" fontId="1" fillId="0" borderId="26" xfId="30" applyFont="1" applyFill="1" applyBorder="1" applyAlignment="1">
      <alignment horizontal="center" vertical="center" wrapText="1"/>
      <protection/>
    </xf>
    <xf numFmtId="0" fontId="1" fillId="0" borderId="21" xfId="30" applyFont="1" applyFill="1" applyBorder="1" applyAlignment="1">
      <alignment horizontal="center" vertical="center" wrapText="1"/>
      <protection/>
    </xf>
    <xf numFmtId="0" fontId="1" fillId="0" borderId="20" xfId="30" applyFont="1" applyFill="1" applyBorder="1" applyAlignment="1">
      <alignment horizontal="center" vertical="center" wrapText="1"/>
      <protection/>
    </xf>
    <xf numFmtId="0" fontId="1" fillId="0" borderId="38" xfId="30" applyFont="1" applyFill="1" applyBorder="1" applyAlignment="1">
      <alignment horizontal="center" vertical="center" wrapText="1"/>
      <protection/>
    </xf>
    <xf numFmtId="0" fontId="1" fillId="0" borderId="25" xfId="30" applyFont="1" applyFill="1" applyBorder="1" applyAlignment="1">
      <alignment horizontal="center" vertical="center" wrapText="1"/>
      <protection/>
    </xf>
    <xf numFmtId="0" fontId="1" fillId="0" borderId="38" xfId="30" applyFont="1" applyFill="1" applyBorder="1" applyAlignment="1">
      <alignment horizontal="center" vertical="distributed" wrapText="1"/>
      <protection/>
    </xf>
    <xf numFmtId="0" fontId="1" fillId="0" borderId="36" xfId="30" applyFont="1" applyFill="1" applyBorder="1" applyAlignment="1">
      <alignment horizontal="center" vertical="distributed" wrapText="1"/>
      <protection/>
    </xf>
    <xf numFmtId="0" fontId="1" fillId="0" borderId="25" xfId="30" applyFont="1" applyFill="1" applyBorder="1" applyAlignment="1">
      <alignment horizontal="center" vertical="distributed" wrapText="1"/>
      <protection/>
    </xf>
    <xf numFmtId="0" fontId="1" fillId="0" borderId="9" xfId="30" applyFont="1" applyFill="1" applyBorder="1" applyAlignment="1">
      <alignment horizontal="center" vertical="center"/>
      <protection/>
    </xf>
    <xf numFmtId="0" fontId="12" fillId="0" borderId="21" xfId="30" applyFont="1" applyFill="1" applyBorder="1" applyAlignment="1">
      <alignment horizontal="distributed" vertical="center" wrapText="1"/>
      <protection/>
    </xf>
    <xf numFmtId="0" fontId="12" fillId="0" borderId="20" xfId="30" applyFont="1" applyFill="1" applyBorder="1" applyAlignment="1">
      <alignment horizontal="distributed" vertical="center" wrapText="1"/>
      <protection/>
    </xf>
    <xf numFmtId="0" fontId="1" fillId="0" borderId="1" xfId="30" applyFont="1" applyFill="1" applyBorder="1" applyAlignment="1">
      <alignment horizontal="distributed" vertical="center"/>
      <protection/>
    </xf>
    <xf numFmtId="0" fontId="1" fillId="0" borderId="29" xfId="30" applyFont="1" applyFill="1" applyBorder="1" applyAlignment="1">
      <alignment horizontal="distributed" vertical="center"/>
      <protection/>
    </xf>
    <xf numFmtId="0" fontId="1" fillId="0" borderId="3" xfId="30" applyFont="1" applyFill="1" applyBorder="1" applyAlignment="1">
      <alignment horizontal="distributed" vertical="center"/>
      <protection/>
    </xf>
    <xf numFmtId="38" fontId="1" fillId="0" borderId="38" xfId="16" applyFont="1" applyFill="1" applyBorder="1" applyAlignment="1">
      <alignment horizontal="center" vertical="center" wrapText="1"/>
    </xf>
    <xf numFmtId="38" fontId="1" fillId="0" borderId="25" xfId="16" applyFont="1" applyFill="1" applyBorder="1" applyAlignment="1">
      <alignment horizontal="center" vertical="center" wrapText="1"/>
    </xf>
    <xf numFmtId="0" fontId="1" fillId="0" borderId="1" xfId="30" applyFont="1" applyFill="1" applyBorder="1" applyAlignment="1">
      <alignment horizontal="center" vertical="center"/>
      <protection/>
    </xf>
    <xf numFmtId="0" fontId="1" fillId="0" borderId="29" xfId="30" applyFont="1" applyFill="1" applyBorder="1" applyAlignment="1">
      <alignment horizontal="center" vertical="center"/>
      <protection/>
    </xf>
    <xf numFmtId="0" fontId="1" fillId="0" borderId="3" xfId="30" applyFont="1" applyFill="1" applyBorder="1" applyAlignment="1">
      <alignment horizontal="center" vertical="center"/>
      <protection/>
    </xf>
    <xf numFmtId="0" fontId="1" fillId="0" borderId="12" xfId="30" applyFont="1" applyFill="1" applyBorder="1" applyAlignment="1">
      <alignment horizontal="distributed" vertical="center"/>
      <protection/>
    </xf>
    <xf numFmtId="0" fontId="1" fillId="0" borderId="13" xfId="30" applyFont="1" applyFill="1" applyBorder="1" applyAlignment="1">
      <alignment horizontal="distributed" vertical="center"/>
      <protection/>
    </xf>
    <xf numFmtId="0" fontId="1" fillId="0" borderId="15" xfId="30" applyFont="1" applyFill="1" applyBorder="1" applyAlignment="1">
      <alignment horizontal="distributed" vertical="center"/>
      <protection/>
    </xf>
    <xf numFmtId="0" fontId="6" fillId="0" borderId="12" xfId="30" applyFont="1" applyFill="1" applyBorder="1" applyAlignment="1">
      <alignment horizontal="distributed" vertical="center" wrapText="1"/>
      <protection/>
    </xf>
    <xf numFmtId="0" fontId="12" fillId="0" borderId="15" xfId="30" applyFont="1" applyFill="1" applyBorder="1" applyAlignment="1">
      <alignment horizontal="distributed" vertical="center" wrapText="1"/>
      <protection/>
    </xf>
    <xf numFmtId="0" fontId="7" fillId="0" borderId="5" xfId="31" applyFont="1" applyFill="1" applyBorder="1" applyAlignment="1">
      <alignment horizontal="distributed" vertical="center"/>
      <protection/>
    </xf>
    <xf numFmtId="0" fontId="7" fillId="0" borderId="11" xfId="31" applyFont="1" applyFill="1" applyBorder="1" applyAlignment="1">
      <alignment horizontal="distributed" vertical="center"/>
      <protection/>
    </xf>
    <xf numFmtId="0" fontId="1" fillId="0" borderId="20" xfId="31" applyFont="1" applyBorder="1" applyAlignment="1">
      <alignment horizontal="center" vertical="center"/>
      <protection/>
    </xf>
    <xf numFmtId="0" fontId="1" fillId="0" borderId="19" xfId="31" applyFont="1" applyBorder="1" applyAlignment="1">
      <alignment horizontal="center" vertical="center"/>
      <protection/>
    </xf>
    <xf numFmtId="0" fontId="1" fillId="0" borderId="20" xfId="31" applyFont="1" applyBorder="1" applyAlignment="1">
      <alignment horizontal="center" vertical="center" wrapText="1"/>
      <protection/>
    </xf>
    <xf numFmtId="0" fontId="1" fillId="0" borderId="19" xfId="31" applyFont="1" applyBorder="1" applyAlignment="1">
      <alignment horizontal="center" vertical="center" wrapText="1"/>
      <protection/>
    </xf>
    <xf numFmtId="188" fontId="1" fillId="0" borderId="19" xfId="31" applyNumberFormat="1" applyFont="1" applyFill="1" applyBorder="1" applyAlignment="1">
      <alignment horizontal="center" vertical="center" wrapText="1"/>
      <protection/>
    </xf>
    <xf numFmtId="0" fontId="1" fillId="0" borderId="19" xfId="31" applyFont="1" applyFill="1" applyBorder="1" applyAlignment="1">
      <alignment horizontal="center" vertical="center"/>
      <protection/>
    </xf>
    <xf numFmtId="41" fontId="1" fillId="0" borderId="19" xfId="31" applyNumberFormat="1" applyFont="1" applyBorder="1" applyAlignment="1">
      <alignment horizontal="center" vertical="center"/>
      <protection/>
    </xf>
    <xf numFmtId="188" fontId="1" fillId="0" borderId="19" xfId="31" applyNumberFormat="1" applyFont="1" applyBorder="1" applyAlignment="1">
      <alignment horizontal="center" vertical="center"/>
      <protection/>
    </xf>
    <xf numFmtId="41" fontId="1" fillId="0" borderId="19" xfId="31" applyNumberFormat="1" applyFont="1" applyFill="1" applyBorder="1" applyAlignment="1">
      <alignment horizontal="center" vertical="center"/>
      <protection/>
    </xf>
    <xf numFmtId="188" fontId="1" fillId="0" borderId="19" xfId="31" applyNumberFormat="1" applyFont="1" applyFill="1" applyBorder="1" applyAlignment="1">
      <alignment horizontal="center" vertical="center"/>
      <protection/>
    </xf>
    <xf numFmtId="0" fontId="6" fillId="0" borderId="19" xfId="31" applyFont="1" applyBorder="1" applyAlignment="1">
      <alignment horizontal="center" vertical="center"/>
      <protection/>
    </xf>
    <xf numFmtId="0" fontId="1" fillId="0" borderId="38" xfId="31" applyFont="1" applyBorder="1" applyAlignment="1">
      <alignment horizontal="center" vertical="center"/>
      <protection/>
    </xf>
    <xf numFmtId="41" fontId="1" fillId="0" borderId="19" xfId="31" applyNumberFormat="1" applyFont="1" applyBorder="1" applyAlignment="1">
      <alignment horizontal="center" vertical="center" wrapText="1"/>
      <protection/>
    </xf>
    <xf numFmtId="0" fontId="1" fillId="0" borderId="20" xfId="31" applyFont="1" applyFill="1" applyBorder="1" applyAlignment="1">
      <alignment horizontal="center" vertical="center"/>
      <protection/>
    </xf>
    <xf numFmtId="0" fontId="1" fillId="0" borderId="20" xfId="31" applyFont="1" applyBorder="1" applyAlignment="1">
      <alignment vertical="center"/>
      <protection/>
    </xf>
    <xf numFmtId="0" fontId="1" fillId="0" borderId="19" xfId="31" applyFont="1" applyBorder="1" applyAlignment="1">
      <alignment vertical="center"/>
      <protection/>
    </xf>
    <xf numFmtId="0" fontId="1" fillId="0" borderId="26" xfId="31" applyFont="1" applyBorder="1" applyAlignment="1">
      <alignment horizontal="center" vertical="center"/>
      <protection/>
    </xf>
    <xf numFmtId="0" fontId="1" fillId="0" borderId="21" xfId="31" applyFont="1" applyBorder="1" applyAlignment="1">
      <alignment horizontal="center" vertical="center"/>
      <protection/>
    </xf>
    <xf numFmtId="38" fontId="1" fillId="0" borderId="0" xfId="16" applyFont="1" applyBorder="1" applyAlignment="1">
      <alignment horizontal="distributed" vertical="center"/>
    </xf>
    <xf numFmtId="0" fontId="12" fillId="0" borderId="11" xfId="32" applyFont="1" applyBorder="1" applyAlignment="1">
      <alignment horizontal="distributed" vertical="center"/>
      <protection/>
    </xf>
    <xf numFmtId="38" fontId="1" fillId="0" borderId="13" xfId="16" applyFont="1" applyBorder="1" applyAlignment="1">
      <alignment horizontal="distributed" vertical="center"/>
    </xf>
    <xf numFmtId="0" fontId="12" fillId="0" borderId="15" xfId="32" applyFont="1" applyBorder="1" applyAlignment="1">
      <alignment horizontal="distributed" vertical="center"/>
      <protection/>
    </xf>
    <xf numFmtId="38" fontId="7" fillId="0" borderId="5" xfId="16" applyFont="1" applyBorder="1" applyAlignment="1">
      <alignment horizontal="center" vertical="center"/>
    </xf>
    <xf numFmtId="38" fontId="7" fillId="0" borderId="0" xfId="16" applyFont="1" applyBorder="1" applyAlignment="1">
      <alignment horizontal="center" vertical="center"/>
    </xf>
    <xf numFmtId="38" fontId="7" fillId="0" borderId="11" xfId="16" applyFont="1" applyBorder="1" applyAlignment="1">
      <alignment horizontal="center" vertical="center"/>
    </xf>
    <xf numFmtId="38" fontId="7" fillId="0" borderId="5" xfId="16" applyFont="1" applyBorder="1" applyAlignment="1">
      <alignment horizontal="distributed" vertical="center"/>
    </xf>
    <xf numFmtId="0" fontId="6" fillId="0" borderId="0" xfId="32" applyFont="1" applyBorder="1" applyAlignment="1">
      <alignment horizontal="distributed" vertical="center"/>
      <protection/>
    </xf>
    <xf numFmtId="0" fontId="6" fillId="0" borderId="11" xfId="32" applyFont="1" applyBorder="1" applyAlignment="1">
      <alignment horizontal="distributed" vertical="center"/>
      <protection/>
    </xf>
    <xf numFmtId="38" fontId="1" fillId="0" borderId="1" xfId="16" applyFont="1" applyBorder="1" applyAlignment="1">
      <alignment horizontal="distributed" vertical="center"/>
    </xf>
    <xf numFmtId="0" fontId="12" fillId="0" borderId="29" xfId="32" applyFont="1" applyBorder="1" applyAlignment="1">
      <alignment horizontal="distributed" vertical="center"/>
      <protection/>
    </xf>
    <xf numFmtId="0" fontId="12" fillId="0" borderId="3" xfId="32" applyFont="1" applyBorder="1" applyAlignment="1">
      <alignment horizontal="distributed" vertical="center"/>
      <protection/>
    </xf>
    <xf numFmtId="38" fontId="1" fillId="0" borderId="4" xfId="16" applyFont="1" applyBorder="1" applyAlignment="1">
      <alignment horizontal="distributed" vertical="center"/>
    </xf>
    <xf numFmtId="38" fontId="1" fillId="0" borderId="6" xfId="16" applyFont="1" applyBorder="1" applyAlignment="1">
      <alignment horizontal="center"/>
    </xf>
    <xf numFmtId="38" fontId="1" fillId="0" borderId="7" xfId="16" applyFont="1" applyBorder="1" applyAlignment="1">
      <alignment horizontal="center"/>
    </xf>
    <xf numFmtId="38" fontId="1" fillId="0" borderId="9" xfId="16" applyFont="1" applyBorder="1" applyAlignment="1">
      <alignment horizontal="center"/>
    </xf>
    <xf numFmtId="38" fontId="7" fillId="0" borderId="10" xfId="16" applyFont="1" applyBorder="1" applyAlignment="1">
      <alignment horizontal="distributed" vertical="center"/>
    </xf>
    <xf numFmtId="38" fontId="1" fillId="0" borderId="23" xfId="16" applyFont="1" applyFill="1" applyBorder="1" applyAlignment="1">
      <alignment horizontal="center" vertical="center" wrapText="1"/>
    </xf>
    <xf numFmtId="38" fontId="1" fillId="0" borderId="21" xfId="16" applyFont="1" applyFill="1" applyBorder="1" applyAlignment="1">
      <alignment horizontal="center" vertical="center" wrapText="1"/>
    </xf>
    <xf numFmtId="38" fontId="1" fillId="0" borderId="20" xfId="16" applyFont="1" applyFill="1" applyBorder="1" applyAlignment="1">
      <alignment horizontal="center" vertical="center" wrapText="1"/>
    </xf>
    <xf numFmtId="38" fontId="1" fillId="0" borderId="22" xfId="16" applyFont="1" applyBorder="1" applyAlignment="1">
      <alignment horizontal="center" vertical="center" wrapText="1"/>
    </xf>
    <xf numFmtId="0" fontId="1" fillId="0" borderId="5" xfId="33" applyFont="1" applyBorder="1" applyAlignment="1">
      <alignment vertical="center" wrapText="1"/>
      <protection/>
    </xf>
    <xf numFmtId="0" fontId="1" fillId="0" borderId="21" xfId="33" applyFont="1" applyBorder="1" applyAlignment="1">
      <alignment vertical="center" wrapText="1"/>
      <protection/>
    </xf>
    <xf numFmtId="0" fontId="1" fillId="0" borderId="21" xfId="33" applyFont="1" applyBorder="1" applyAlignment="1">
      <alignment horizontal="center" vertical="center" wrapText="1"/>
      <protection/>
    </xf>
    <xf numFmtId="38" fontId="6" fillId="0" borderId="26" xfId="16" applyFont="1" applyFill="1" applyBorder="1" applyAlignment="1">
      <alignment horizontal="center" vertical="center"/>
    </xf>
    <xf numFmtId="38" fontId="6" fillId="0" borderId="20" xfId="16" applyFont="1" applyFill="1" applyBorder="1" applyAlignment="1">
      <alignment horizontal="center" vertical="center"/>
    </xf>
    <xf numFmtId="38" fontId="6" fillId="0" borderId="26" xfId="16" applyFont="1" applyFill="1" applyBorder="1" applyAlignment="1">
      <alignment horizontal="distributed" vertical="center" wrapText="1"/>
    </xf>
    <xf numFmtId="38" fontId="6" fillId="0" borderId="20" xfId="16" applyFont="1" applyFill="1" applyBorder="1" applyAlignment="1">
      <alignment horizontal="distributed" vertical="center" wrapText="1"/>
    </xf>
    <xf numFmtId="38" fontId="1" fillId="0" borderId="26" xfId="16" applyFont="1" applyFill="1" applyBorder="1" applyAlignment="1">
      <alignment horizontal="center" vertical="center"/>
    </xf>
    <xf numFmtId="38" fontId="1" fillId="0" borderId="20" xfId="16" applyFont="1" applyFill="1" applyBorder="1" applyAlignment="1">
      <alignment horizontal="center" vertical="center"/>
    </xf>
    <xf numFmtId="38" fontId="1" fillId="0" borderId="23" xfId="16" applyFont="1" applyFill="1" applyBorder="1" applyAlignment="1">
      <alignment horizontal="center" vertical="center"/>
    </xf>
    <xf numFmtId="0" fontId="12" fillId="0" borderId="21" xfId="34" applyFont="1" applyFill="1" applyBorder="1" applyAlignment="1">
      <alignment horizontal="center" vertical="center"/>
      <protection/>
    </xf>
    <xf numFmtId="0" fontId="12" fillId="0" borderId="20" xfId="34" applyFont="1" applyFill="1" applyBorder="1" applyAlignment="1">
      <alignment horizontal="center" vertical="center"/>
      <protection/>
    </xf>
    <xf numFmtId="38" fontId="1" fillId="0" borderId="21" xfId="16" applyFont="1" applyFill="1" applyBorder="1" applyAlignment="1">
      <alignment horizontal="distributed" vertical="center" wrapText="1"/>
    </xf>
    <xf numFmtId="0" fontId="12" fillId="0" borderId="20" xfId="34" applyFont="1" applyFill="1" applyBorder="1" applyAlignment="1">
      <alignment horizontal="distributed" vertical="center" wrapText="1"/>
      <protection/>
    </xf>
    <xf numFmtId="38" fontId="18" fillId="0" borderId="5" xfId="16" applyFont="1" applyFill="1" applyBorder="1" applyAlignment="1">
      <alignment horizontal="center"/>
    </xf>
    <xf numFmtId="0" fontId="12" fillId="0" borderId="11" xfId="34" applyFont="1" applyFill="1" applyBorder="1" applyAlignment="1">
      <alignment horizontal="center"/>
      <protection/>
    </xf>
    <xf numFmtId="38" fontId="1" fillId="0" borderId="9" xfId="16" applyFont="1" applyFill="1" applyBorder="1" applyAlignment="1">
      <alignment horizontal="center" vertical="center"/>
    </xf>
    <xf numFmtId="38" fontId="1" fillId="0" borderId="15" xfId="16" applyFont="1" applyFill="1" applyBorder="1" applyAlignment="1">
      <alignment horizontal="center" vertical="center"/>
    </xf>
    <xf numFmtId="38" fontId="1" fillId="0" borderId="26" xfId="16" applyFont="1" applyFill="1" applyBorder="1" applyAlignment="1">
      <alignment horizontal="distributed" vertical="center" wrapText="1"/>
    </xf>
    <xf numFmtId="38" fontId="1" fillId="0" borderId="20" xfId="16" applyFont="1" applyFill="1" applyBorder="1" applyAlignment="1">
      <alignment horizontal="distributed" vertical="center" wrapText="1"/>
    </xf>
    <xf numFmtId="38" fontId="1" fillId="0" borderId="12" xfId="16" applyFont="1" applyFill="1" applyBorder="1" applyAlignment="1">
      <alignment horizontal="distributed" vertical="center"/>
    </xf>
    <xf numFmtId="0" fontId="12" fillId="0" borderId="15" xfId="34" applyFont="1" applyFill="1" applyBorder="1" applyAlignment="1">
      <alignment horizontal="distributed" vertical="center"/>
      <protection/>
    </xf>
    <xf numFmtId="38" fontId="1" fillId="0" borderId="5" xfId="16" applyFont="1" applyFill="1" applyBorder="1" applyAlignment="1">
      <alignment horizontal="distributed" vertical="center"/>
    </xf>
    <xf numFmtId="0" fontId="12" fillId="0" borderId="11" xfId="34" applyFont="1" applyFill="1" applyBorder="1" applyAlignment="1">
      <alignment horizontal="distributed" vertical="center"/>
      <protection/>
    </xf>
    <xf numFmtId="38" fontId="6" fillId="0" borderId="21" xfId="16" applyFont="1" applyFill="1" applyBorder="1" applyAlignment="1">
      <alignment horizontal="center" vertical="center"/>
    </xf>
    <xf numFmtId="38" fontId="1" fillId="0" borderId="21" xfId="16" applyFont="1" applyFill="1" applyBorder="1" applyAlignment="1">
      <alignment horizontal="center" vertical="center"/>
    </xf>
    <xf numFmtId="38" fontId="1" fillId="0" borderId="5" xfId="16" applyFont="1" applyFill="1" applyBorder="1" applyAlignment="1">
      <alignment horizontal="center"/>
    </xf>
    <xf numFmtId="38" fontId="1" fillId="0" borderId="38" xfId="16" applyFont="1" applyFill="1" applyBorder="1" applyAlignment="1">
      <alignment horizontal="center" vertical="center"/>
    </xf>
    <xf numFmtId="38" fontId="1" fillId="0" borderId="25" xfId="16" applyFont="1" applyFill="1" applyBorder="1" applyAlignment="1">
      <alignment horizontal="center" vertical="center"/>
    </xf>
    <xf numFmtId="38" fontId="1" fillId="0" borderId="1" xfId="16" applyFont="1" applyFill="1" applyBorder="1" applyAlignment="1">
      <alignment horizontal="distributed"/>
    </xf>
    <xf numFmtId="0" fontId="12" fillId="0" borderId="29" xfId="34" applyFont="1" applyFill="1" applyBorder="1" applyAlignment="1">
      <alignment horizontal="distributed"/>
      <protection/>
    </xf>
    <xf numFmtId="0" fontId="12" fillId="0" borderId="3" xfId="34" applyFont="1" applyFill="1" applyBorder="1" applyAlignment="1">
      <alignment horizontal="distributed"/>
      <protection/>
    </xf>
    <xf numFmtId="38" fontId="1" fillId="0" borderId="0" xfId="16" applyFont="1" applyFill="1" applyBorder="1" applyAlignment="1">
      <alignment horizontal="center"/>
    </xf>
    <xf numFmtId="0" fontId="1" fillId="0" borderId="6" xfId="35" applyFont="1" applyFill="1" applyBorder="1" applyAlignment="1">
      <alignment horizontal="distributed" vertical="center"/>
      <protection/>
    </xf>
    <xf numFmtId="0" fontId="0" fillId="0" borderId="9" xfId="35" applyFill="1" applyBorder="1" applyAlignment="1">
      <alignment horizontal="distributed" vertical="center"/>
      <protection/>
    </xf>
    <xf numFmtId="0" fontId="0" fillId="0" borderId="12" xfId="35" applyFill="1" applyBorder="1" applyAlignment="1">
      <alignment horizontal="distributed" vertical="center"/>
      <protection/>
    </xf>
    <xf numFmtId="0" fontId="0" fillId="0" borderId="15" xfId="35" applyFill="1" applyBorder="1" applyAlignment="1">
      <alignment horizontal="distributed" vertical="center"/>
      <protection/>
    </xf>
    <xf numFmtId="0" fontId="1" fillId="0" borderId="12" xfId="35" applyFont="1" applyFill="1" applyBorder="1" applyAlignment="1">
      <alignment horizontal="distributed" vertical="center"/>
      <protection/>
    </xf>
    <xf numFmtId="0" fontId="1" fillId="0" borderId="1" xfId="35" applyFont="1" applyFill="1" applyBorder="1" applyAlignment="1">
      <alignment horizontal="distributed" vertical="center"/>
      <protection/>
    </xf>
    <xf numFmtId="0" fontId="0" fillId="0" borderId="29" xfId="35" applyFill="1" applyBorder="1" applyAlignment="1">
      <alignment horizontal="distributed" vertical="center"/>
      <protection/>
    </xf>
    <xf numFmtId="0" fontId="0" fillId="0" borderId="3" xfId="35" applyFill="1" applyBorder="1" applyAlignment="1">
      <alignment horizontal="distributed" vertical="center"/>
      <protection/>
    </xf>
    <xf numFmtId="0" fontId="1" fillId="0" borderId="23" xfId="35" applyFont="1" applyFill="1" applyBorder="1" applyAlignment="1">
      <alignment horizontal="distributed" vertical="center"/>
      <protection/>
    </xf>
    <xf numFmtId="0" fontId="0" fillId="0" borderId="21" xfId="35" applyFill="1" applyBorder="1" applyAlignment="1">
      <alignment vertical="center"/>
      <protection/>
    </xf>
    <xf numFmtId="0" fontId="0" fillId="0" borderId="20" xfId="35" applyFill="1" applyBorder="1" applyAlignment="1">
      <alignment vertical="center"/>
      <protection/>
    </xf>
    <xf numFmtId="0" fontId="1" fillId="0" borderId="26" xfId="35" applyFont="1" applyFill="1" applyBorder="1" applyAlignment="1">
      <alignment horizontal="distributed" vertical="center"/>
      <protection/>
    </xf>
    <xf numFmtId="0" fontId="0" fillId="0" borderId="20" xfId="35" applyFill="1" applyBorder="1" applyAlignment="1">
      <alignment horizontal="distributed" vertical="center"/>
      <protection/>
    </xf>
    <xf numFmtId="0" fontId="1" fillId="0" borderId="19" xfId="35" applyFont="1" applyFill="1" applyBorder="1" applyAlignment="1">
      <alignment horizontal="distributed" vertical="center"/>
      <protection/>
    </xf>
    <xf numFmtId="0" fontId="12" fillId="0" borderId="19" xfId="35" applyFont="1" applyFill="1" applyBorder="1" applyAlignment="1">
      <alignment horizontal="distributed" vertical="center"/>
      <protection/>
    </xf>
    <xf numFmtId="0" fontId="0" fillId="0" borderId="29" xfId="35" applyFont="1" applyFill="1" applyBorder="1" applyAlignment="1">
      <alignment horizontal="distributed" vertical="center"/>
      <protection/>
    </xf>
    <xf numFmtId="0" fontId="0" fillId="0" borderId="3" xfId="35" applyFont="1" applyFill="1" applyBorder="1" applyAlignment="1">
      <alignment horizontal="distributed" vertical="center"/>
      <protection/>
    </xf>
    <xf numFmtId="0" fontId="1" fillId="0" borderId="2" xfId="35" applyFont="1" applyFill="1" applyBorder="1" applyAlignment="1">
      <alignment horizontal="distributed" vertical="center"/>
      <protection/>
    </xf>
    <xf numFmtId="0" fontId="12" fillId="0" borderId="2" xfId="35" applyFont="1" applyFill="1" applyBorder="1" applyAlignment="1">
      <alignment horizontal="distributed" vertical="center"/>
      <protection/>
    </xf>
    <xf numFmtId="0" fontId="1" fillId="0" borderId="5" xfId="36" applyFont="1" applyFill="1" applyBorder="1" applyAlignment="1">
      <alignment horizontal="distributed" vertical="center"/>
      <protection/>
    </xf>
    <xf numFmtId="0" fontId="12" fillId="0" borderId="11" xfId="36" applyFont="1" applyFill="1" applyBorder="1" applyAlignment="1">
      <alignment vertical="center"/>
      <protection/>
    </xf>
    <xf numFmtId="0" fontId="7" fillId="0" borderId="6" xfId="36" applyFont="1" applyFill="1" applyBorder="1" applyAlignment="1">
      <alignment horizontal="distributed" vertical="center"/>
      <protection/>
    </xf>
    <xf numFmtId="0" fontId="6" fillId="0" borderId="9" xfId="36" applyFont="1" applyFill="1" applyBorder="1" applyAlignment="1">
      <alignment horizontal="distributed" vertical="center"/>
      <protection/>
    </xf>
    <xf numFmtId="0" fontId="1" fillId="0" borderId="11" xfId="36" applyFont="1" applyFill="1" applyBorder="1" applyAlignment="1">
      <alignment horizontal="distributed" vertical="center"/>
      <protection/>
    </xf>
    <xf numFmtId="0" fontId="1" fillId="0" borderId="11" xfId="36" applyFont="1" applyFill="1" applyBorder="1" applyAlignment="1">
      <alignment vertical="center"/>
      <protection/>
    </xf>
    <xf numFmtId="0" fontId="1" fillId="0" borderId="22" xfId="36" applyFont="1" applyFill="1" applyBorder="1" applyAlignment="1">
      <alignment horizontal="distributed" vertical="center"/>
      <protection/>
    </xf>
    <xf numFmtId="0" fontId="12" fillId="0" borderId="35" xfId="36" applyFont="1" applyFill="1" applyBorder="1" applyAlignment="1">
      <alignment horizontal="distributed" vertical="center"/>
      <protection/>
    </xf>
    <xf numFmtId="0" fontId="12" fillId="0" borderId="5" xfId="36" applyFont="1" applyFill="1" applyBorder="1" applyAlignment="1">
      <alignment horizontal="distributed" vertical="center"/>
      <protection/>
    </xf>
    <xf numFmtId="0" fontId="12" fillId="0" borderId="11" xfId="36" applyFont="1" applyFill="1" applyBorder="1" applyAlignment="1">
      <alignment horizontal="distributed" vertical="center"/>
      <protection/>
    </xf>
    <xf numFmtId="0" fontId="12" fillId="0" borderId="12" xfId="36" applyFont="1" applyFill="1" applyBorder="1" applyAlignment="1">
      <alignment horizontal="distributed" vertical="center"/>
      <protection/>
    </xf>
    <xf numFmtId="0" fontId="12" fillId="0" borderId="15" xfId="36" applyFont="1" applyFill="1" applyBorder="1" applyAlignment="1">
      <alignment horizontal="distributed" vertical="center"/>
      <protection/>
    </xf>
    <xf numFmtId="0" fontId="1" fillId="0" borderId="1" xfId="36" applyFont="1" applyFill="1" applyBorder="1" applyAlignment="1">
      <alignment horizontal="distributed" vertical="center"/>
      <protection/>
    </xf>
    <xf numFmtId="0" fontId="1" fillId="0" borderId="3" xfId="36" applyFont="1" applyFill="1" applyBorder="1" applyAlignment="1">
      <alignment horizontal="distributed" vertical="center"/>
      <protection/>
    </xf>
    <xf numFmtId="0" fontId="1" fillId="0" borderId="19" xfId="36" applyFont="1" applyFill="1" applyBorder="1" applyAlignment="1">
      <alignment horizontal="distributed" vertical="center" wrapText="1"/>
      <protection/>
    </xf>
    <xf numFmtId="0" fontId="12" fillId="0" borderId="19" xfId="36" applyFont="1" applyFill="1" applyBorder="1" applyAlignment="1">
      <alignment horizontal="distributed" vertical="center" wrapText="1"/>
      <protection/>
    </xf>
    <xf numFmtId="0" fontId="1" fillId="0" borderId="19" xfId="36" applyFont="1" applyFill="1" applyBorder="1" applyAlignment="1">
      <alignment horizontal="distributed" vertical="center"/>
      <protection/>
    </xf>
    <xf numFmtId="0" fontId="1" fillId="0" borderId="21" xfId="37" applyFont="1" applyBorder="1" applyAlignment="1">
      <alignment horizontal="center" vertical="center"/>
      <protection/>
    </xf>
    <xf numFmtId="0" fontId="1" fillId="0" borderId="6" xfId="37" applyFont="1" applyBorder="1" applyAlignment="1">
      <alignment horizontal="center" vertical="center"/>
      <protection/>
    </xf>
    <xf numFmtId="0" fontId="1" fillId="0" borderId="9" xfId="37" applyFont="1" applyBorder="1" applyAlignment="1">
      <alignment horizontal="center" vertical="center"/>
      <protection/>
    </xf>
    <xf numFmtId="0" fontId="1" fillId="0" borderId="12" xfId="37" applyFont="1" applyBorder="1" applyAlignment="1">
      <alignment horizontal="center" vertical="center"/>
      <protection/>
    </xf>
    <xf numFmtId="0" fontId="1" fillId="0" borderId="15" xfId="37" applyFont="1" applyBorder="1" applyAlignment="1">
      <alignment horizontal="center" vertical="center"/>
      <protection/>
    </xf>
    <xf numFmtId="0" fontId="1" fillId="0" borderId="7" xfId="37" applyFont="1" applyBorder="1" applyAlignment="1">
      <alignment horizontal="center" vertical="center"/>
      <protection/>
    </xf>
    <xf numFmtId="0" fontId="1" fillId="0" borderId="13" xfId="37" applyFont="1" applyBorder="1" applyAlignment="1">
      <alignment horizontal="center" vertical="center"/>
      <protection/>
    </xf>
    <xf numFmtId="0" fontId="1" fillId="0" borderId="1" xfId="37" applyFont="1" applyBorder="1" applyAlignment="1">
      <alignment horizontal="center" vertical="center"/>
      <protection/>
    </xf>
    <xf numFmtId="0" fontId="1" fillId="0" borderId="29" xfId="37" applyFont="1" applyBorder="1" applyAlignment="1">
      <alignment horizontal="center" vertical="center"/>
      <protection/>
    </xf>
    <xf numFmtId="0" fontId="1" fillId="0" borderId="3" xfId="37" applyFont="1" applyBorder="1" applyAlignment="1">
      <alignment horizontal="center" vertical="center"/>
      <protection/>
    </xf>
    <xf numFmtId="0" fontId="1" fillId="0" borderId="6" xfId="37" applyFont="1" applyBorder="1" applyAlignment="1">
      <alignment horizontal="center" vertical="center" wrapText="1"/>
      <protection/>
    </xf>
    <xf numFmtId="0" fontId="1" fillId="0" borderId="9" xfId="37" applyFont="1" applyBorder="1" applyAlignment="1">
      <alignment horizontal="center" vertical="center" wrapText="1"/>
      <protection/>
    </xf>
    <xf numFmtId="0" fontId="1" fillId="0" borderId="5" xfId="37" applyFont="1" applyBorder="1" applyAlignment="1">
      <alignment horizontal="center" vertical="center" wrapText="1"/>
      <protection/>
    </xf>
    <xf numFmtId="0" fontId="1" fillId="0" borderId="11" xfId="37" applyFont="1" applyBorder="1" applyAlignment="1">
      <alignment horizontal="center" vertical="center" wrapText="1"/>
      <protection/>
    </xf>
    <xf numFmtId="0" fontId="1" fillId="0" borderId="12" xfId="37" applyFont="1" applyBorder="1" applyAlignment="1">
      <alignment horizontal="center" vertical="center" wrapText="1"/>
      <protection/>
    </xf>
    <xf numFmtId="0" fontId="1" fillId="0" borderId="15" xfId="37" applyFont="1" applyBorder="1" applyAlignment="1">
      <alignment horizontal="center" vertical="center" wrapText="1"/>
      <protection/>
    </xf>
    <xf numFmtId="0" fontId="1" fillId="0" borderId="5" xfId="37" applyFont="1" applyBorder="1" applyAlignment="1">
      <alignment horizontal="center" vertical="center"/>
      <protection/>
    </xf>
    <xf numFmtId="0" fontId="1" fillId="0" borderId="0" xfId="37" applyFont="1" applyBorder="1" applyAlignment="1">
      <alignment horizontal="center" vertical="center"/>
      <protection/>
    </xf>
    <xf numFmtId="0" fontId="1" fillId="0" borderId="11" xfId="37" applyFont="1" applyBorder="1" applyAlignment="1">
      <alignment horizontal="center" vertical="center"/>
      <protection/>
    </xf>
    <xf numFmtId="0" fontId="1" fillId="0" borderId="22" xfId="37" applyFont="1" applyBorder="1" applyAlignment="1">
      <alignment horizontal="center" vertical="center" wrapText="1"/>
      <protection/>
    </xf>
    <xf numFmtId="0" fontId="1" fillId="0" borderId="35" xfId="37" applyFont="1" applyBorder="1" applyAlignment="1">
      <alignment horizontal="center" vertical="center" wrapText="1"/>
      <protection/>
    </xf>
    <xf numFmtId="0" fontId="1" fillId="0" borderId="26" xfId="37" applyFont="1" applyBorder="1" applyAlignment="1">
      <alignment horizontal="center" vertical="center" wrapText="1"/>
      <protection/>
    </xf>
    <xf numFmtId="0" fontId="1" fillId="0" borderId="20" xfId="37" applyFont="1" applyBorder="1" applyAlignment="1">
      <alignment horizontal="center" vertical="center"/>
      <protection/>
    </xf>
    <xf numFmtId="0" fontId="1" fillId="0" borderId="26" xfId="37" applyFont="1" applyBorder="1" applyAlignment="1">
      <alignment vertical="center" wrapText="1"/>
      <protection/>
    </xf>
    <xf numFmtId="0" fontId="1" fillId="0" borderId="21" xfId="37" applyFont="1" applyBorder="1" applyAlignment="1">
      <alignment vertical="center" wrapText="1"/>
      <protection/>
    </xf>
    <xf numFmtId="0" fontId="1" fillId="0" borderId="20" xfId="37" applyFont="1" applyBorder="1" applyAlignment="1">
      <alignment vertical="center" wrapText="1"/>
      <protection/>
    </xf>
    <xf numFmtId="0" fontId="1" fillId="0" borderId="23" xfId="37" applyFont="1" applyBorder="1" applyAlignment="1">
      <alignment horizontal="center" vertical="center"/>
      <protection/>
    </xf>
    <xf numFmtId="38" fontId="1" fillId="0" borderId="1" xfId="16" applyFont="1" applyFill="1" applyBorder="1" applyAlignment="1">
      <alignment horizontal="distributed" vertical="center"/>
    </xf>
    <xf numFmtId="38" fontId="1" fillId="0" borderId="3" xfId="16" applyFont="1" applyFill="1" applyBorder="1" applyAlignment="1">
      <alignment horizontal="distributed" vertical="center"/>
    </xf>
    <xf numFmtId="38" fontId="7" fillId="0" borderId="6" xfId="16" applyFont="1" applyFill="1" applyBorder="1" applyAlignment="1">
      <alignment horizontal="distributed" vertical="center"/>
    </xf>
    <xf numFmtId="38" fontId="7" fillId="0" borderId="9" xfId="16" applyFont="1" applyFill="1" applyBorder="1" applyAlignment="1">
      <alignment horizontal="distributed" vertical="center"/>
    </xf>
    <xf numFmtId="38" fontId="1" fillId="0" borderId="0" xfId="16" applyFont="1" applyFill="1" applyBorder="1" applyAlignment="1">
      <alignment horizontal="distributed" vertical="center"/>
    </xf>
    <xf numFmtId="38" fontId="1" fillId="0" borderId="11" xfId="16" applyFont="1" applyFill="1" applyBorder="1" applyAlignment="1">
      <alignment horizontal="distributed" vertical="center"/>
    </xf>
    <xf numFmtId="38" fontId="1" fillId="0" borderId="5" xfId="16" applyFont="1" applyFill="1" applyBorder="1" applyAlignment="1">
      <alignment horizontal="distributed" vertical="center"/>
    </xf>
    <xf numFmtId="38" fontId="1" fillId="0" borderId="29" xfId="16" applyFont="1" applyFill="1" applyBorder="1" applyAlignment="1">
      <alignment horizontal="distributed" vertical="center"/>
    </xf>
    <xf numFmtId="38" fontId="1" fillId="0" borderId="12" xfId="16" applyFont="1" applyFill="1" applyBorder="1" applyAlignment="1">
      <alignment horizontal="distributed" vertical="center"/>
    </xf>
    <xf numFmtId="38" fontId="1" fillId="0" borderId="15" xfId="16" applyFont="1" applyFill="1" applyBorder="1" applyAlignment="1">
      <alignment horizontal="distributed" vertical="center"/>
    </xf>
    <xf numFmtId="38" fontId="1" fillId="0" borderId="0" xfId="16" applyFont="1" applyFill="1" applyBorder="1" applyAlignment="1">
      <alignment vertical="center" wrapText="1"/>
    </xf>
    <xf numFmtId="38" fontId="1" fillId="0" borderId="5" xfId="16" applyFont="1" applyBorder="1" applyAlignment="1">
      <alignment horizontal="distributed" vertical="center"/>
    </xf>
    <xf numFmtId="38" fontId="1" fillId="0" borderId="11" xfId="16" applyFont="1" applyBorder="1" applyAlignment="1">
      <alignment horizontal="distributed" vertical="center"/>
    </xf>
    <xf numFmtId="38" fontId="1" fillId="0" borderId="15" xfId="16" applyFont="1" applyBorder="1" applyAlignment="1">
      <alignment horizontal="distributed" vertical="center"/>
    </xf>
    <xf numFmtId="38" fontId="1" fillId="0" borderId="12" xfId="16" applyFont="1" applyBorder="1" applyAlignment="1">
      <alignment horizontal="distributed" vertical="center"/>
    </xf>
    <xf numFmtId="38" fontId="7" fillId="0" borderId="6" xfId="16" applyFont="1" applyBorder="1" applyAlignment="1">
      <alignment horizontal="distributed" vertical="center"/>
    </xf>
    <xf numFmtId="38" fontId="7" fillId="0" borderId="9" xfId="16" applyFont="1" applyBorder="1" applyAlignment="1">
      <alignment horizontal="distributed" vertical="center"/>
    </xf>
    <xf numFmtId="38" fontId="1" fillId="0" borderId="7" xfId="16" applyFont="1" applyFill="1" applyBorder="1" applyAlignment="1">
      <alignment horizontal="distributed" vertical="center"/>
    </xf>
    <xf numFmtId="38" fontId="1" fillId="0" borderId="9" xfId="16" applyFont="1" applyFill="1" applyBorder="1" applyAlignment="1">
      <alignment horizontal="distributed" vertical="center"/>
    </xf>
    <xf numFmtId="0" fontId="19" fillId="0" borderId="6" xfId="40" applyFont="1" applyBorder="1" applyAlignment="1">
      <alignment horizontal="distributed" vertical="center"/>
      <protection/>
    </xf>
    <xf numFmtId="0" fontId="0" fillId="0" borderId="9" xfId="40" applyBorder="1" applyAlignment="1">
      <alignment horizontal="distributed" vertical="center"/>
      <protection/>
    </xf>
    <xf numFmtId="0" fontId="19" fillId="0" borderId="5" xfId="40" applyFont="1" applyBorder="1" applyAlignment="1">
      <alignment horizontal="distributed" vertical="center"/>
      <protection/>
    </xf>
    <xf numFmtId="0" fontId="0" fillId="0" borderId="11" xfId="40" applyBorder="1" applyAlignment="1">
      <alignment horizontal="distributed" vertical="center"/>
      <protection/>
    </xf>
    <xf numFmtId="0" fontId="1" fillId="0" borderId="22" xfId="40" applyFont="1" applyBorder="1" applyAlignment="1">
      <alignment horizontal="distributed" vertical="center"/>
      <protection/>
    </xf>
    <xf numFmtId="0" fontId="0" fillId="0" borderId="35" xfId="40" applyBorder="1" applyAlignment="1">
      <alignment horizontal="distributed" vertical="center"/>
      <protection/>
    </xf>
    <xf numFmtId="0" fontId="0" fillId="0" borderId="12" xfId="40" applyBorder="1" applyAlignment="1">
      <alignment horizontal="distributed" vertical="center"/>
      <protection/>
    </xf>
    <xf numFmtId="0" fontId="0" fillId="0" borderId="15" xfId="40" applyBorder="1" applyAlignment="1">
      <alignment horizontal="distributed" vertical="center"/>
      <protection/>
    </xf>
    <xf numFmtId="0" fontId="12" fillId="0" borderId="21" xfId="41" applyFont="1" applyBorder="1" applyAlignment="1">
      <alignment horizontal="distributed" vertical="center"/>
      <protection/>
    </xf>
    <xf numFmtId="0" fontId="12" fillId="0" borderId="20" xfId="41" applyFont="1" applyBorder="1" applyAlignment="1">
      <alignment horizontal="distributed" vertical="center"/>
      <protection/>
    </xf>
    <xf numFmtId="38" fontId="1" fillId="0" borderId="26" xfId="16" applyFont="1" applyBorder="1" applyAlignment="1">
      <alignment horizontal="distributed" vertical="center" wrapText="1"/>
    </xf>
    <xf numFmtId="0" fontId="12" fillId="0" borderId="29" xfId="41" applyFont="1" applyBorder="1" applyAlignment="1">
      <alignment horizontal="distributed" vertical="center"/>
      <protection/>
    </xf>
    <xf numFmtId="0" fontId="12" fillId="0" borderId="3" xfId="41" applyFont="1" applyBorder="1" applyAlignment="1">
      <alignment horizontal="distributed" vertical="center"/>
      <protection/>
    </xf>
    <xf numFmtId="0" fontId="7" fillId="0" borderId="0" xfId="42" applyFont="1" applyFill="1" applyBorder="1" applyAlignment="1">
      <alignment horizontal="distributed" vertical="center"/>
      <protection/>
    </xf>
    <xf numFmtId="0" fontId="7" fillId="0" borderId="11" xfId="42" applyFont="1" applyFill="1" applyBorder="1" applyAlignment="1">
      <alignment horizontal="distributed" vertical="center"/>
      <protection/>
    </xf>
    <xf numFmtId="0" fontId="1" fillId="0" borderId="0" xfId="42" applyFont="1" applyFill="1" applyBorder="1" applyAlignment="1">
      <alignment horizontal="distributed" vertical="center"/>
      <protection/>
    </xf>
    <xf numFmtId="0" fontId="1" fillId="0" borderId="11" xfId="42" applyFont="1" applyFill="1" applyBorder="1" applyAlignment="1">
      <alignment horizontal="distributed" vertical="center"/>
      <protection/>
    </xf>
    <xf numFmtId="0" fontId="7" fillId="0" borderId="5" xfId="42" applyFont="1" applyFill="1" applyBorder="1" applyAlignment="1">
      <alignment horizontal="distributed" vertical="center"/>
      <protection/>
    </xf>
    <xf numFmtId="0" fontId="7" fillId="0" borderId="0" xfId="42" applyFont="1" applyFill="1" applyAlignment="1">
      <alignment horizontal="distributed" vertical="center"/>
      <protection/>
    </xf>
    <xf numFmtId="0" fontId="1" fillId="0" borderId="0" xfId="42" applyFont="1" applyFill="1" applyAlignment="1">
      <alignment horizontal="distributed" vertical="center"/>
      <protection/>
    </xf>
    <xf numFmtId="0" fontId="1" fillId="0" borderId="1" xfId="42" applyFont="1" applyFill="1" applyBorder="1" applyAlignment="1">
      <alignment horizontal="distributed" vertical="center"/>
      <protection/>
    </xf>
    <xf numFmtId="0" fontId="0" fillId="0" borderId="29" xfId="42" applyFill="1" applyBorder="1">
      <alignment/>
      <protection/>
    </xf>
    <xf numFmtId="0" fontId="0" fillId="0" borderId="3" xfId="42" applyFill="1" applyBorder="1">
      <alignment/>
      <protection/>
    </xf>
    <xf numFmtId="0" fontId="1" fillId="0" borderId="6" xfId="42" applyFont="1" applyFill="1" applyBorder="1" applyAlignment="1">
      <alignment horizontal="distributed" vertical="center"/>
      <protection/>
    </xf>
    <xf numFmtId="0" fontId="1" fillId="0" borderId="7" xfId="42" applyFont="1" applyFill="1" applyBorder="1" applyAlignment="1">
      <alignment horizontal="distributed" vertical="center"/>
      <protection/>
    </xf>
    <xf numFmtId="0" fontId="0" fillId="0" borderId="9" xfId="42" applyFill="1" applyBorder="1" applyAlignment="1">
      <alignment horizontal="distributed" vertical="center"/>
      <protection/>
    </xf>
    <xf numFmtId="0" fontId="1" fillId="0" borderId="5" xfId="42" applyFont="1" applyFill="1" applyBorder="1" applyAlignment="1">
      <alignment horizontal="distributed" vertical="center"/>
      <protection/>
    </xf>
    <xf numFmtId="0" fontId="0" fillId="0" borderId="11" xfId="42" applyFill="1" applyBorder="1" applyAlignment="1">
      <alignment horizontal="distributed" vertical="center"/>
      <protection/>
    </xf>
    <xf numFmtId="0" fontId="1" fillId="0" borderId="12" xfId="42" applyFont="1" applyFill="1" applyBorder="1" applyAlignment="1">
      <alignment horizontal="distributed" vertical="center"/>
      <protection/>
    </xf>
    <xf numFmtId="0" fontId="1" fillId="0" borderId="13" xfId="42" applyFont="1" applyFill="1" applyBorder="1" applyAlignment="1">
      <alignment horizontal="distributed" vertical="center"/>
      <protection/>
    </xf>
    <xf numFmtId="0" fontId="0" fillId="0" borderId="15" xfId="42" applyFill="1" applyBorder="1" applyAlignment="1">
      <alignment horizontal="distributed" vertical="center"/>
      <protection/>
    </xf>
    <xf numFmtId="0" fontId="7" fillId="0" borderId="6" xfId="42" applyFont="1" applyFill="1" applyBorder="1" applyAlignment="1">
      <alignment horizontal="distributed" vertical="center"/>
      <protection/>
    </xf>
    <xf numFmtId="0" fontId="7" fillId="0" borderId="7" xfId="42" applyFont="1" applyFill="1" applyBorder="1" applyAlignment="1">
      <alignment horizontal="distributed" vertical="center"/>
      <protection/>
    </xf>
    <xf numFmtId="0" fontId="7" fillId="0" borderId="9" xfId="42" applyFont="1" applyFill="1" applyBorder="1" applyAlignment="1">
      <alignment horizontal="distributed" vertical="center"/>
      <protection/>
    </xf>
    <xf numFmtId="0" fontId="7" fillId="0" borderId="12" xfId="42" applyFont="1" applyFill="1" applyBorder="1" applyAlignment="1">
      <alignment horizontal="distributed" vertical="center"/>
      <protection/>
    </xf>
    <xf numFmtId="0" fontId="7" fillId="0" borderId="13" xfId="42" applyFont="1" applyFill="1" applyBorder="1" applyAlignment="1">
      <alignment horizontal="distributed" vertical="center"/>
      <protection/>
    </xf>
    <xf numFmtId="0" fontId="7" fillId="0" borderId="15" xfId="42" applyFont="1" applyFill="1" applyBorder="1" applyAlignment="1">
      <alignment horizontal="distributed" vertical="center"/>
      <protection/>
    </xf>
    <xf numFmtId="0" fontId="1" fillId="0" borderId="38" xfId="42" applyFont="1" applyFill="1" applyBorder="1" applyAlignment="1">
      <alignment horizontal="distributed" vertical="center"/>
      <protection/>
    </xf>
    <xf numFmtId="0" fontId="1" fillId="0" borderId="36" xfId="42" applyFont="1" applyFill="1" applyBorder="1" applyAlignment="1">
      <alignment horizontal="distributed" vertical="center"/>
      <protection/>
    </xf>
    <xf numFmtId="0" fontId="1" fillId="0" borderId="25" xfId="42" applyFont="1" applyFill="1" applyBorder="1" applyAlignment="1">
      <alignment horizontal="distributed" vertical="center"/>
      <protection/>
    </xf>
    <xf numFmtId="0" fontId="15" fillId="0" borderId="11" xfId="42" applyFont="1" applyFill="1" applyBorder="1" applyAlignment="1">
      <alignment horizontal="distributed" vertical="center"/>
      <protection/>
    </xf>
    <xf numFmtId="0" fontId="1" fillId="0" borderId="21" xfId="43" applyFont="1" applyFill="1" applyBorder="1" applyAlignment="1">
      <alignment horizontal="center" vertical="center"/>
      <protection/>
    </xf>
    <xf numFmtId="0" fontId="1" fillId="0" borderId="20" xfId="43" applyFont="1" applyFill="1" applyBorder="1" applyAlignment="1">
      <alignment horizontal="center" vertical="center"/>
      <protection/>
    </xf>
    <xf numFmtId="38" fontId="1" fillId="0" borderId="19" xfId="16" applyFont="1" applyFill="1" applyBorder="1" applyAlignment="1">
      <alignment horizontal="center" vertical="center"/>
    </xf>
    <xf numFmtId="38" fontId="1" fillId="0" borderId="19" xfId="16" applyFont="1" applyFill="1" applyBorder="1" applyAlignment="1">
      <alignment horizontal="distributed" vertical="center"/>
    </xf>
    <xf numFmtId="0" fontId="1" fillId="0" borderId="19" xfId="43" applyFont="1" applyFill="1" applyBorder="1" applyAlignment="1">
      <alignment horizontal="distributed" vertical="center"/>
      <protection/>
    </xf>
    <xf numFmtId="0" fontId="1" fillId="0" borderId="29" xfId="43" applyFont="1" applyFill="1" applyBorder="1" applyAlignment="1">
      <alignment horizontal="distributed" vertical="center"/>
      <protection/>
    </xf>
    <xf numFmtId="0" fontId="1" fillId="0" borderId="3" xfId="43" applyFont="1" applyFill="1" applyBorder="1" applyAlignment="1">
      <alignment horizontal="distributed" vertical="center"/>
      <protection/>
    </xf>
    <xf numFmtId="0" fontId="1" fillId="0" borderId="1" xfId="44" applyFont="1" applyFill="1" applyBorder="1" applyAlignment="1">
      <alignment horizontal="distributed" vertical="center" wrapText="1"/>
      <protection/>
    </xf>
    <xf numFmtId="0" fontId="15" fillId="0" borderId="3" xfId="44" applyFont="1" applyFill="1" applyBorder="1" applyAlignment="1">
      <alignment horizontal="distributed" vertical="center" wrapText="1"/>
      <protection/>
    </xf>
    <xf numFmtId="0" fontId="15" fillId="0" borderId="1" xfId="44" applyFont="1" applyFill="1" applyBorder="1" applyAlignment="1">
      <alignment horizontal="distributed" vertical="center"/>
      <protection/>
    </xf>
    <xf numFmtId="0" fontId="15" fillId="0" borderId="3" xfId="44" applyFont="1" applyFill="1" applyBorder="1" applyAlignment="1">
      <alignment horizontal="distributed" vertical="center"/>
      <protection/>
    </xf>
    <xf numFmtId="0" fontId="1" fillId="0" borderId="1" xfId="44" applyFont="1" applyFill="1" applyBorder="1" applyAlignment="1">
      <alignment horizontal="distributed" vertical="center"/>
      <protection/>
    </xf>
    <xf numFmtId="0" fontId="0" fillId="0" borderId="3" xfId="44" applyFill="1" applyBorder="1" applyAlignment="1">
      <alignment horizontal="distributed" vertical="center"/>
      <protection/>
    </xf>
    <xf numFmtId="0" fontId="0" fillId="0" borderId="29" xfId="44" applyFill="1" applyBorder="1" applyAlignment="1">
      <alignment horizontal="distributed" vertical="center"/>
      <protection/>
    </xf>
    <xf numFmtId="0" fontId="1" fillId="0" borderId="29" xfId="44" applyFont="1" applyFill="1" applyBorder="1" applyAlignment="1">
      <alignment horizontal="distributed" vertical="center"/>
      <protection/>
    </xf>
    <xf numFmtId="38" fontId="1" fillId="0" borderId="41" xfId="16" applyFont="1" applyBorder="1" applyAlignment="1">
      <alignment horizontal="distributed" vertical="center"/>
    </xf>
    <xf numFmtId="0" fontId="0" fillId="0" borderId="11" xfId="45" applyFill="1" applyBorder="1" applyAlignment="1">
      <alignment horizontal="distributed" vertical="center"/>
      <protection/>
    </xf>
    <xf numFmtId="38" fontId="1" fillId="0" borderId="23" xfId="16" applyFont="1" applyFill="1" applyBorder="1" applyAlignment="1">
      <alignment horizontal="distributed" vertical="center"/>
    </xf>
    <xf numFmtId="0" fontId="0" fillId="0" borderId="20" xfId="45" applyFill="1" applyBorder="1" applyAlignment="1">
      <alignment horizontal="distributed" vertical="center"/>
      <protection/>
    </xf>
    <xf numFmtId="0" fontId="6" fillId="0" borderId="11" xfId="45" applyFont="1" applyFill="1" applyBorder="1" applyAlignment="1">
      <alignment horizontal="distributed" vertical="center"/>
      <protection/>
    </xf>
    <xf numFmtId="38" fontId="1" fillId="0" borderId="22" xfId="16" applyFont="1" applyFill="1" applyBorder="1" applyAlignment="1">
      <alignment horizontal="distributed" vertical="center" wrapText="1"/>
    </xf>
    <xf numFmtId="0" fontId="0" fillId="0" borderId="35" xfId="45" applyFill="1" applyBorder="1" applyAlignment="1">
      <alignment horizontal="distributed" vertical="center"/>
      <protection/>
    </xf>
    <xf numFmtId="0" fontId="0" fillId="0" borderId="12" xfId="45" applyFill="1" applyBorder="1" applyAlignment="1">
      <alignment horizontal="distributed" vertical="center"/>
      <protection/>
    </xf>
    <xf numFmtId="0" fontId="0" fillId="0" borderId="15" xfId="45" applyFill="1" applyBorder="1" applyAlignment="1">
      <alignment horizontal="distributed" vertical="center"/>
      <protection/>
    </xf>
    <xf numFmtId="38" fontId="1" fillId="0" borderId="6" xfId="16" applyFont="1" applyFill="1" applyBorder="1" applyAlignment="1">
      <alignment horizontal="left" vertical="center"/>
    </xf>
    <xf numFmtId="38" fontId="1" fillId="0" borderId="9" xfId="16" applyFont="1" applyFill="1" applyBorder="1" applyAlignment="1">
      <alignment horizontal="left" vertical="center"/>
    </xf>
    <xf numFmtId="0" fontId="0" fillId="0" borderId="29" xfId="45" applyFill="1" applyBorder="1" applyAlignment="1">
      <alignment horizontal="distributed" vertical="center"/>
      <protection/>
    </xf>
    <xf numFmtId="0" fontId="10" fillId="0" borderId="11" xfId="45" applyFont="1" applyFill="1" applyBorder="1" applyAlignment="1">
      <alignment horizontal="distributed" vertical="center"/>
      <protection/>
    </xf>
    <xf numFmtId="38" fontId="1" fillId="0" borderId="22" xfId="16" applyFont="1" applyFill="1" applyBorder="1" applyAlignment="1">
      <alignment horizontal="distributed" vertical="center"/>
    </xf>
    <xf numFmtId="0" fontId="12" fillId="0" borderId="28" xfId="46" applyFont="1" applyFill="1" applyBorder="1" applyAlignment="1">
      <alignment horizontal="distributed" vertical="center"/>
      <protection/>
    </xf>
    <xf numFmtId="0" fontId="12" fillId="0" borderId="35" xfId="46" applyFont="1" applyFill="1" applyBorder="1" applyAlignment="1">
      <alignment horizontal="distributed" vertical="center"/>
      <protection/>
    </xf>
    <xf numFmtId="38" fontId="1" fillId="0" borderId="1" xfId="16" applyFont="1" applyFill="1" applyBorder="1" applyAlignment="1">
      <alignment horizontal="center" vertical="center"/>
    </xf>
    <xf numFmtId="38" fontId="1" fillId="0" borderId="29" xfId="16" applyFont="1" applyFill="1" applyBorder="1" applyAlignment="1">
      <alignment horizontal="center" vertical="center"/>
    </xf>
    <xf numFmtId="38" fontId="1" fillId="0" borderId="3" xfId="16" applyFont="1" applyFill="1" applyBorder="1" applyAlignment="1">
      <alignment horizontal="center" vertical="center"/>
    </xf>
    <xf numFmtId="0" fontId="12" fillId="0" borderId="29" xfId="46" applyFont="1" applyFill="1" applyBorder="1" applyAlignment="1">
      <alignment horizontal="center" vertical="center"/>
      <protection/>
    </xf>
    <xf numFmtId="0" fontId="12" fillId="0" borderId="3" xfId="46" applyFont="1" applyFill="1" applyBorder="1" applyAlignment="1">
      <alignment horizontal="center" vertical="center"/>
      <protection/>
    </xf>
    <xf numFmtId="0" fontId="12" fillId="0" borderId="13" xfId="46" applyFont="1" applyFill="1" applyBorder="1" applyAlignment="1">
      <alignment horizontal="distributed" vertical="center"/>
      <protection/>
    </xf>
    <xf numFmtId="0" fontId="12" fillId="0" borderId="15" xfId="46" applyFont="1" applyFill="1" applyBorder="1" applyAlignment="1">
      <alignment horizontal="distributed" vertical="center"/>
      <protection/>
    </xf>
    <xf numFmtId="0" fontId="12" fillId="0" borderId="0" xfId="46" applyFont="1" applyFill="1" applyBorder="1" applyAlignment="1">
      <alignment horizontal="distributed" vertical="center"/>
      <protection/>
    </xf>
    <xf numFmtId="0" fontId="12" fillId="0" borderId="11" xfId="46" applyFont="1" applyFill="1" applyBorder="1" applyAlignment="1">
      <alignment horizontal="distributed" vertical="center"/>
      <protection/>
    </xf>
    <xf numFmtId="38" fontId="6" fillId="0" borderId="0" xfId="16" applyFont="1" applyFill="1" applyBorder="1" applyAlignment="1">
      <alignment horizontal="distributed" vertical="center"/>
    </xf>
    <xf numFmtId="38" fontId="6" fillId="0" borderId="11" xfId="16" applyFont="1" applyFill="1" applyBorder="1" applyAlignment="1">
      <alignment horizontal="distributed" vertical="center"/>
    </xf>
    <xf numFmtId="38" fontId="1" fillId="0" borderId="5" xfId="16" applyFont="1" applyFill="1" applyBorder="1" applyAlignment="1">
      <alignment horizontal="center" vertical="distributed" textRotation="255"/>
    </xf>
    <xf numFmtId="38" fontId="1" fillId="0" borderId="5" xfId="16" applyFont="1" applyFill="1" applyBorder="1" applyAlignment="1">
      <alignment horizontal="center" vertical="center" textRotation="255"/>
    </xf>
    <xf numFmtId="0" fontId="12" fillId="0" borderId="29" xfId="47" applyFont="1" applyFill="1" applyBorder="1" applyAlignment="1">
      <alignment horizontal="distributed" vertical="center"/>
      <protection/>
    </xf>
    <xf numFmtId="0" fontId="12" fillId="0" borderId="3" xfId="47" applyFont="1" applyFill="1" applyBorder="1" applyAlignment="1">
      <alignment horizontal="distributed" vertical="center"/>
      <protection/>
    </xf>
    <xf numFmtId="38" fontId="1" fillId="0" borderId="1" xfId="16" applyFont="1" applyFill="1" applyBorder="1" applyAlignment="1">
      <alignment horizontal="center" vertical="center" wrapText="1"/>
    </xf>
    <xf numFmtId="38" fontId="1" fillId="0" borderId="3" xfId="16" applyFont="1" applyFill="1" applyBorder="1" applyAlignment="1">
      <alignment horizontal="center" vertical="center" wrapText="1"/>
    </xf>
    <xf numFmtId="38" fontId="1" fillId="0" borderId="1" xfId="16" applyFont="1" applyFill="1" applyBorder="1" applyAlignment="1">
      <alignment horizontal="center"/>
    </xf>
    <xf numFmtId="38" fontId="1" fillId="0" borderId="29" xfId="16" applyFont="1" applyFill="1" applyBorder="1" applyAlignment="1">
      <alignment horizontal="center"/>
    </xf>
    <xf numFmtId="38" fontId="1" fillId="0" borderId="3" xfId="16" applyFont="1" applyFill="1" applyBorder="1" applyAlignment="1">
      <alignment horizontal="center"/>
    </xf>
    <xf numFmtId="38" fontId="1" fillId="0" borderId="26" xfId="16" applyFont="1" applyFill="1" applyBorder="1" applyAlignment="1">
      <alignment horizontal="distributed" vertical="center"/>
    </xf>
    <xf numFmtId="38" fontId="1" fillId="0" borderId="20" xfId="16" applyFont="1" applyFill="1" applyBorder="1" applyAlignment="1">
      <alignment horizontal="distributed" vertical="center"/>
    </xf>
    <xf numFmtId="38" fontId="1" fillId="0" borderId="11" xfId="16" applyFont="1" applyFill="1" applyBorder="1" applyAlignment="1">
      <alignment horizontal="center" vertical="center"/>
    </xf>
    <xf numFmtId="38" fontId="1" fillId="0" borderId="35" xfId="16" applyFont="1" applyFill="1" applyBorder="1" applyAlignment="1">
      <alignment horizontal="distributed" vertical="center"/>
    </xf>
    <xf numFmtId="38" fontId="1" fillId="0" borderId="11" xfId="16" applyFont="1" applyFill="1" applyBorder="1" applyAlignment="1">
      <alignment horizontal="distributed" vertical="center"/>
    </xf>
    <xf numFmtId="38" fontId="1" fillId="0" borderId="15" xfId="16" applyFont="1" applyFill="1" applyBorder="1" applyAlignment="1">
      <alignment horizontal="distributed" vertical="center"/>
    </xf>
    <xf numFmtId="0" fontId="12" fillId="0" borderId="29" xfId="47" applyFont="1" applyFill="1" applyBorder="1" applyAlignment="1">
      <alignment horizontal="center" vertical="center"/>
      <protection/>
    </xf>
    <xf numFmtId="0" fontId="12" fillId="0" borderId="3" xfId="47" applyFont="1" applyFill="1" applyBorder="1" applyAlignment="1">
      <alignment horizontal="center" vertical="center"/>
      <protection/>
    </xf>
    <xf numFmtId="41" fontId="1" fillId="0" borderId="5" xfId="16" applyNumberFormat="1" applyFont="1" applyFill="1" applyBorder="1" applyAlignment="1">
      <alignment horizontal="right" vertical="center"/>
    </xf>
    <xf numFmtId="41" fontId="1" fillId="0" borderId="0" xfId="16" applyNumberFormat="1" applyFont="1" applyFill="1" applyBorder="1" applyAlignment="1">
      <alignment horizontal="right" vertical="center"/>
    </xf>
    <xf numFmtId="41" fontId="1" fillId="0" borderId="0" xfId="16" applyNumberFormat="1" applyFont="1" applyFill="1" applyBorder="1" applyAlignment="1">
      <alignment horizontal="center" vertical="center"/>
    </xf>
    <xf numFmtId="38" fontId="1" fillId="0" borderId="35" xfId="16" applyFont="1" applyFill="1" applyBorder="1" applyAlignment="1">
      <alignment horizontal="center" vertical="center"/>
    </xf>
    <xf numFmtId="38" fontId="1" fillId="0" borderId="12" xfId="16" applyFont="1" applyFill="1" applyBorder="1" applyAlignment="1">
      <alignment horizontal="center" vertical="center"/>
    </xf>
    <xf numFmtId="0" fontId="1" fillId="0" borderId="23" xfId="48" applyFont="1" applyFill="1" applyBorder="1" applyAlignment="1">
      <alignment horizontal="center" vertical="center" wrapText="1"/>
      <protection/>
    </xf>
    <xf numFmtId="0" fontId="0" fillId="0" borderId="21" xfId="48" applyFill="1" applyBorder="1" applyAlignment="1">
      <alignment horizontal="center" vertical="center" wrapText="1"/>
      <protection/>
    </xf>
    <xf numFmtId="0" fontId="0" fillId="0" borderId="20" xfId="48" applyFill="1" applyBorder="1" applyAlignment="1">
      <alignment horizontal="center" vertical="center" wrapText="1"/>
      <protection/>
    </xf>
    <xf numFmtId="0" fontId="0" fillId="0" borderId="36" xfId="48" applyFill="1" applyBorder="1" applyAlignment="1">
      <alignment horizontal="center" vertical="center"/>
      <protection/>
    </xf>
    <xf numFmtId="0" fontId="0" fillId="0" borderId="25" xfId="48" applyFill="1" applyBorder="1" applyAlignment="1">
      <alignment horizontal="center" vertical="center"/>
      <protection/>
    </xf>
    <xf numFmtId="0" fontId="0" fillId="0" borderId="29" xfId="48" applyFill="1" applyBorder="1" applyAlignment="1">
      <alignment horizontal="distributed" vertical="center"/>
      <protection/>
    </xf>
    <xf numFmtId="0" fontId="0" fillId="0" borderId="3" xfId="48" applyFill="1" applyBorder="1" applyAlignment="1">
      <alignment horizontal="distributed" vertical="center"/>
      <protection/>
    </xf>
    <xf numFmtId="38" fontId="1" fillId="0" borderId="38" xfId="16" applyFont="1" applyFill="1" applyBorder="1" applyAlignment="1">
      <alignment horizontal="distributed" vertical="center"/>
    </xf>
    <xf numFmtId="0" fontId="0" fillId="0" borderId="36" xfId="48" applyFill="1" applyBorder="1" applyAlignment="1">
      <alignment horizontal="distributed" vertical="center"/>
      <protection/>
    </xf>
    <xf numFmtId="0" fontId="0" fillId="0" borderId="25" xfId="48" applyFill="1" applyBorder="1" applyAlignment="1">
      <alignment horizontal="distributed" vertical="center"/>
      <protection/>
    </xf>
    <xf numFmtId="0" fontId="0" fillId="0" borderId="21" xfId="48" applyFill="1" applyBorder="1" applyAlignment="1">
      <alignment horizontal="center" vertical="center"/>
      <protection/>
    </xf>
    <xf numFmtId="0" fontId="0" fillId="0" borderId="20" xfId="48" applyFill="1" applyBorder="1" applyAlignment="1">
      <alignment horizontal="center" vertical="center"/>
      <protection/>
    </xf>
    <xf numFmtId="0" fontId="13" fillId="0" borderId="11" xfId="48" applyFont="1" applyFill="1" applyBorder="1" applyAlignment="1">
      <alignment/>
      <protection/>
    </xf>
    <xf numFmtId="0" fontId="13" fillId="0" borderId="11" xfId="48" applyFont="1" applyFill="1" applyBorder="1" applyAlignment="1">
      <alignment horizontal="distributed" vertical="center"/>
      <protection/>
    </xf>
    <xf numFmtId="38" fontId="18" fillId="0" borderId="5" xfId="16" applyFont="1" applyFill="1" applyBorder="1" applyAlignment="1">
      <alignment horizontal="distributed" vertical="center"/>
    </xf>
    <xf numFmtId="38" fontId="6" fillId="0" borderId="22" xfId="16" applyFont="1" applyFill="1" applyBorder="1" applyAlignment="1">
      <alignment horizontal="distributed" vertical="center"/>
    </xf>
    <xf numFmtId="38" fontId="6" fillId="0" borderId="35" xfId="16" applyFont="1" applyFill="1" applyBorder="1" applyAlignment="1">
      <alignment horizontal="distributed" vertical="center"/>
    </xf>
    <xf numFmtId="38" fontId="6" fillId="0" borderId="5" xfId="16" applyFont="1" applyFill="1" applyBorder="1" applyAlignment="1">
      <alignment horizontal="distributed" vertical="center"/>
    </xf>
    <xf numFmtId="38" fontId="6" fillId="0" borderId="11" xfId="16" applyFont="1" applyFill="1" applyBorder="1" applyAlignment="1">
      <alignment horizontal="distributed" vertical="center"/>
    </xf>
    <xf numFmtId="38" fontId="6" fillId="0" borderId="12" xfId="16" applyFont="1" applyFill="1" applyBorder="1" applyAlignment="1">
      <alignment horizontal="distributed" vertical="center"/>
    </xf>
    <xf numFmtId="38" fontId="6" fillId="0" borderId="15" xfId="16" applyFont="1" applyFill="1" applyBorder="1" applyAlignment="1">
      <alignment horizontal="distributed" vertical="center"/>
    </xf>
    <xf numFmtId="38" fontId="6" fillId="0" borderId="23" xfId="16" applyFont="1" applyFill="1" applyBorder="1" applyAlignment="1">
      <alignment horizontal="center" vertical="center" shrinkToFit="1"/>
    </xf>
    <xf numFmtId="38" fontId="6" fillId="0" borderId="21" xfId="16" applyFont="1" applyFill="1" applyBorder="1" applyAlignment="1">
      <alignment horizontal="center" vertical="center" shrinkToFit="1"/>
    </xf>
    <xf numFmtId="38" fontId="6" fillId="0" borderId="20" xfId="16" applyFont="1" applyFill="1" applyBorder="1" applyAlignment="1">
      <alignment horizontal="center" vertical="center" shrinkToFit="1"/>
    </xf>
    <xf numFmtId="38" fontId="1" fillId="0" borderId="2" xfId="16" applyFont="1" applyFill="1" applyBorder="1" applyAlignment="1">
      <alignment horizontal="center" vertical="center"/>
    </xf>
    <xf numFmtId="0" fontId="1" fillId="0" borderId="2" xfId="49" applyFont="1" applyFill="1" applyBorder="1" applyAlignment="1">
      <alignment horizontal="center" vertical="center"/>
      <protection/>
    </xf>
    <xf numFmtId="0" fontId="0" fillId="0" borderId="20" xfId="49" applyFill="1" applyBorder="1" applyAlignment="1">
      <alignment horizontal="center" vertical="center"/>
      <protection/>
    </xf>
    <xf numFmtId="38" fontId="1" fillId="0" borderId="36" xfId="16" applyFont="1" applyFill="1" applyBorder="1" applyAlignment="1">
      <alignment horizontal="center" vertical="center"/>
    </xf>
    <xf numFmtId="0" fontId="0" fillId="0" borderId="29" xfId="49" applyFill="1" applyBorder="1" applyAlignment="1">
      <alignment horizontal="distributed" vertical="center"/>
      <protection/>
    </xf>
    <xf numFmtId="0" fontId="0" fillId="0" borderId="3" xfId="49" applyFill="1" applyBorder="1" applyAlignment="1">
      <alignment horizontal="distributed" vertical="center"/>
      <protection/>
    </xf>
    <xf numFmtId="0" fontId="0" fillId="0" borderId="36" xfId="49" applyFill="1" applyBorder="1" applyAlignment="1">
      <alignment horizontal="distributed" vertical="center"/>
      <protection/>
    </xf>
    <xf numFmtId="0" fontId="0" fillId="0" borderId="25" xfId="49" applyFill="1" applyBorder="1" applyAlignment="1">
      <alignment horizontal="distributed" vertical="center"/>
      <protection/>
    </xf>
    <xf numFmtId="0" fontId="0" fillId="0" borderId="36" xfId="49" applyFill="1" applyBorder="1" applyAlignment="1">
      <alignment horizontal="center" vertical="center"/>
      <protection/>
    </xf>
    <xf numFmtId="0" fontId="0" fillId="0" borderId="25" xfId="49" applyFill="1" applyBorder="1" applyAlignment="1">
      <alignment horizontal="center" vertical="center"/>
      <protection/>
    </xf>
    <xf numFmtId="38" fontId="1" fillId="0" borderId="20" xfId="16" applyFont="1" applyBorder="1" applyAlignment="1">
      <alignment horizontal="center" vertical="center"/>
    </xf>
    <xf numFmtId="38" fontId="1" fillId="0" borderId="2" xfId="16" applyFont="1" applyBorder="1" applyAlignment="1">
      <alignment horizontal="center" vertical="center"/>
    </xf>
    <xf numFmtId="38" fontId="1" fillId="0" borderId="2" xfId="16" applyFont="1" applyBorder="1" applyAlignment="1">
      <alignment horizontal="distributed" vertical="center"/>
    </xf>
    <xf numFmtId="38" fontId="1" fillId="0" borderId="26" xfId="16" applyFont="1" applyBorder="1" applyAlignment="1">
      <alignment horizontal="distributed" vertical="center"/>
    </xf>
    <xf numFmtId="0" fontId="0" fillId="0" borderId="20" xfId="50" applyBorder="1" applyAlignment="1">
      <alignment horizontal="distributed" vertical="center"/>
      <protection/>
    </xf>
    <xf numFmtId="0" fontId="1" fillId="0" borderId="38" xfId="50" applyFont="1" applyBorder="1" applyAlignment="1">
      <alignment horizontal="center" vertical="center"/>
      <protection/>
    </xf>
    <xf numFmtId="0" fontId="1" fillId="0" borderId="36" xfId="50" applyFont="1" applyBorder="1" applyAlignment="1">
      <alignment horizontal="center" vertical="center"/>
      <protection/>
    </xf>
    <xf numFmtId="0" fontId="1" fillId="0" borderId="25" xfId="50" applyFont="1" applyBorder="1" applyAlignment="1">
      <alignment horizontal="center" vertical="center"/>
      <protection/>
    </xf>
    <xf numFmtId="0" fontId="0" fillId="0" borderId="29" xfId="50" applyBorder="1" applyAlignment="1">
      <alignment horizontal="center" vertical="center"/>
      <protection/>
    </xf>
    <xf numFmtId="0" fontId="0" fillId="0" borderId="3" xfId="50" applyBorder="1" applyAlignment="1">
      <alignment horizontal="center" vertical="center"/>
      <protection/>
    </xf>
    <xf numFmtId="38" fontId="1" fillId="0" borderId="26" xfId="16" applyFont="1" applyBorder="1" applyAlignment="1">
      <alignment horizontal="distributed" vertical="center" wrapText="1"/>
    </xf>
    <xf numFmtId="0" fontId="0" fillId="0" borderId="20" xfId="50" applyBorder="1" applyAlignment="1">
      <alignment horizontal="distributed" vertical="center" wrapText="1"/>
      <protection/>
    </xf>
    <xf numFmtId="0" fontId="1" fillId="0" borderId="5" xfId="50" applyFont="1" applyBorder="1" applyAlignment="1">
      <alignment horizontal="center" vertical="center" wrapText="1"/>
      <protection/>
    </xf>
    <xf numFmtId="0" fontId="1" fillId="0" borderId="12" xfId="50" applyFont="1" applyBorder="1" applyAlignment="1">
      <alignment horizontal="center" vertical="center" wrapText="1"/>
      <protection/>
    </xf>
    <xf numFmtId="38" fontId="6" fillId="0" borderId="0" xfId="16" applyFont="1" applyAlignment="1">
      <alignment horizontal="right" vertical="center"/>
    </xf>
    <xf numFmtId="38" fontId="6" fillId="0" borderId="0" xfId="16" applyFont="1" applyBorder="1" applyAlignment="1">
      <alignment horizontal="right" vertical="center"/>
    </xf>
    <xf numFmtId="38" fontId="1" fillId="0" borderId="28" xfId="16" applyFont="1" applyBorder="1" applyAlignment="1">
      <alignment horizontal="center" vertical="center" wrapText="1"/>
    </xf>
    <xf numFmtId="38" fontId="1" fillId="0" borderId="0" xfId="16" applyFont="1" applyBorder="1" applyAlignment="1">
      <alignment horizontal="center" vertical="center" wrapText="1"/>
    </xf>
    <xf numFmtId="38" fontId="1" fillId="0" borderId="13" xfId="16" applyFont="1" applyBorder="1" applyAlignment="1">
      <alignment horizontal="center" vertical="center" wrapText="1"/>
    </xf>
    <xf numFmtId="0" fontId="1" fillId="0" borderId="2" xfId="50" applyFont="1" applyBorder="1" applyAlignment="1">
      <alignment horizontal="center"/>
      <protection/>
    </xf>
    <xf numFmtId="0" fontId="12" fillId="0" borderId="20" xfId="51" applyFont="1" applyBorder="1" applyAlignment="1">
      <alignment horizontal="distributed" vertical="center"/>
      <protection/>
    </xf>
  </cellXfs>
  <cellStyles count="39">
    <cellStyle name="Normal" xfId="0"/>
    <cellStyle name="Percent" xfId="15"/>
    <cellStyle name="Comma [0]" xfId="16"/>
    <cellStyle name="Comma" xfId="17"/>
    <cellStyle name="Currency [0]" xfId="18"/>
    <cellStyle name="Currency" xfId="19"/>
    <cellStyle name="標準_02-05-s51" xfId="20"/>
    <cellStyle name="標準_02-20-s51" xfId="21"/>
    <cellStyle name="標準_03-01-s51" xfId="22"/>
    <cellStyle name="標準_04-01-s51" xfId="23"/>
    <cellStyle name="標準_04-02-s51" xfId="24"/>
    <cellStyle name="標準_04-09-s51" xfId="25"/>
    <cellStyle name="標準_04-19-s51" xfId="26"/>
    <cellStyle name="標準_05-01-s51" xfId="27"/>
    <cellStyle name="標準_06-05-s51" xfId="28"/>
    <cellStyle name="標準_07-05-s51" xfId="29"/>
    <cellStyle name="標準_07-07-s51" xfId="30"/>
    <cellStyle name="標準_08-16-s51" xfId="31"/>
    <cellStyle name="標準_09-03-s51" xfId="32"/>
    <cellStyle name="標準_09-11-s51" xfId="33"/>
    <cellStyle name="標準_10-06-s51" xfId="34"/>
    <cellStyle name="標準_11-01-s51" xfId="35"/>
    <cellStyle name="標準_11-05-s51" xfId="36"/>
    <cellStyle name="標準_12-01-s51" xfId="37"/>
    <cellStyle name="標準_12-13-s51" xfId="38"/>
    <cellStyle name="標準_12-14-s51" xfId="39"/>
    <cellStyle name="標準_13-01-s51" xfId="40"/>
    <cellStyle name="標準_13-02-s51" xfId="41"/>
    <cellStyle name="標準_14-12-s51" xfId="42"/>
    <cellStyle name="標準_15-14-s51" xfId="43"/>
    <cellStyle name="標準_15-15-s51" xfId="44"/>
    <cellStyle name="標準_16-07-s51" xfId="45"/>
    <cellStyle name="標準_17-04-s51" xfId="46"/>
    <cellStyle name="標準_17-28-s51" xfId="47"/>
    <cellStyle name="標準_18-02-s51" xfId="48"/>
    <cellStyle name="標準_18-03-s51" xfId="49"/>
    <cellStyle name="標準_20-01-s51" xfId="50"/>
    <cellStyle name="標準_20-06-s51" xfId="51"/>
    <cellStyle name="標準_nenkan-S23-000" xfId="5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6</xdr:row>
      <xdr:rowOff>76200</xdr:rowOff>
    </xdr:from>
    <xdr:to>
      <xdr:col>1</xdr:col>
      <xdr:colOff>752475</xdr:colOff>
      <xdr:row>15</xdr:row>
      <xdr:rowOff>95250</xdr:rowOff>
    </xdr:to>
    <xdr:sp>
      <xdr:nvSpPr>
        <xdr:cNvPr id="1" name="AutoShape 1"/>
        <xdr:cNvSpPr>
          <a:spLocks/>
        </xdr:cNvSpPr>
      </xdr:nvSpPr>
      <xdr:spPr>
        <a:xfrm>
          <a:off x="809625" y="1381125"/>
          <a:ext cx="266700" cy="1733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38100</xdr:colOff>
      <xdr:row>10</xdr:row>
      <xdr:rowOff>104775</xdr:rowOff>
    </xdr:from>
    <xdr:ext cx="342900" cy="381000"/>
    <xdr:sp>
      <xdr:nvSpPr>
        <xdr:cNvPr id="2" name="TextBox 2"/>
        <xdr:cNvSpPr txBox="1">
          <a:spLocks noChangeArrowheads="1"/>
        </xdr:cNvSpPr>
      </xdr:nvSpPr>
      <xdr:spPr>
        <a:xfrm>
          <a:off x="361950" y="2171700"/>
          <a:ext cx="342900" cy="381000"/>
        </a:xfrm>
        <a:prstGeom prst="rect">
          <a:avLst/>
        </a:prstGeom>
        <a:noFill/>
        <a:ln w="9525" cmpd="sng">
          <a:noFill/>
        </a:ln>
      </xdr:spPr>
      <xdr:txBody>
        <a:bodyPr vertOverflow="clip" wrap="square">
          <a:spAutoFit/>
        </a:bodyPr>
        <a:p>
          <a:pPr algn="l">
            <a:defRPr/>
          </a:pPr>
          <a:r>
            <a:rPr lang="en-US" cap="none" sz="1000" b="0" i="0" u="none" baseline="0">
              <a:latin typeface="ＭＳ 明朝"/>
              <a:ea typeface="ＭＳ 明朝"/>
              <a:cs typeface="ＭＳ 明朝"/>
            </a:rPr>
            <a:t>魚類</a:t>
          </a:r>
          <a:r>
            <a:rPr lang="en-US" cap="none" sz="1100" b="0" i="0" u="none" baseline="0">
              <a:latin typeface="ＭＳ Ｐゴシック"/>
              <a:ea typeface="ＭＳ Ｐゴシック"/>
              <a:cs typeface="ＭＳ Ｐゴシック"/>
            </a:rPr>
            <a:t>
</a:t>
          </a:r>
        </a:p>
      </xdr:txBody>
    </xdr:sp>
    <xdr:clientData/>
  </xdr:oneCellAnchor>
  <xdr:twoCellAnchor>
    <xdr:from>
      <xdr:col>1</xdr:col>
      <xdr:colOff>476250</xdr:colOff>
      <xdr:row>16</xdr:row>
      <xdr:rowOff>76200</xdr:rowOff>
    </xdr:from>
    <xdr:to>
      <xdr:col>1</xdr:col>
      <xdr:colOff>742950</xdr:colOff>
      <xdr:row>20</xdr:row>
      <xdr:rowOff>0</xdr:rowOff>
    </xdr:to>
    <xdr:sp>
      <xdr:nvSpPr>
        <xdr:cNvPr id="3" name="AutoShape 3"/>
        <xdr:cNvSpPr>
          <a:spLocks/>
        </xdr:cNvSpPr>
      </xdr:nvSpPr>
      <xdr:spPr>
        <a:xfrm>
          <a:off x="800100" y="3286125"/>
          <a:ext cx="266700" cy="685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66675</xdr:colOff>
      <xdr:row>17</xdr:row>
      <xdr:rowOff>180975</xdr:rowOff>
    </xdr:from>
    <xdr:ext cx="342900" cy="190500"/>
    <xdr:sp>
      <xdr:nvSpPr>
        <xdr:cNvPr id="4" name="TextBox 4"/>
        <xdr:cNvSpPr txBox="1">
          <a:spLocks noChangeArrowheads="1"/>
        </xdr:cNvSpPr>
      </xdr:nvSpPr>
      <xdr:spPr>
        <a:xfrm>
          <a:off x="390525" y="3581400"/>
          <a:ext cx="342900" cy="190500"/>
        </a:xfrm>
        <a:prstGeom prst="rect">
          <a:avLst/>
        </a:prstGeom>
        <a:noFill/>
        <a:ln w="9525" cmpd="sng">
          <a:noFill/>
        </a:ln>
      </xdr:spPr>
      <xdr:txBody>
        <a:bodyPr vertOverflow="clip" wrap="square">
          <a:spAutoFit/>
        </a:bodyPr>
        <a:p>
          <a:pPr algn="l">
            <a:defRPr/>
          </a:pPr>
          <a:r>
            <a:rPr lang="en-US" cap="none" sz="1000" b="0" i="0" u="none" baseline="0"/>
            <a:t>貝類</a:t>
          </a:r>
        </a:p>
      </xdr:txBody>
    </xdr:sp>
    <xdr:clientData/>
  </xdr:oneCellAnchor>
  <xdr:twoCellAnchor>
    <xdr:from>
      <xdr:col>1</xdr:col>
      <xdr:colOff>571500</xdr:colOff>
      <xdr:row>20</xdr:row>
      <xdr:rowOff>114300</xdr:rowOff>
    </xdr:from>
    <xdr:to>
      <xdr:col>1</xdr:col>
      <xdr:colOff>714375</xdr:colOff>
      <xdr:row>23</xdr:row>
      <xdr:rowOff>142875</xdr:rowOff>
    </xdr:to>
    <xdr:sp>
      <xdr:nvSpPr>
        <xdr:cNvPr id="5" name="AutoShape 5"/>
        <xdr:cNvSpPr>
          <a:spLocks/>
        </xdr:cNvSpPr>
      </xdr:nvSpPr>
      <xdr:spPr>
        <a:xfrm>
          <a:off x="895350" y="4086225"/>
          <a:ext cx="142875" cy="6000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142875</xdr:colOff>
      <xdr:row>20</xdr:row>
      <xdr:rowOff>66675</xdr:rowOff>
    </xdr:from>
    <xdr:ext cx="400050" cy="704850"/>
    <xdr:sp>
      <xdr:nvSpPr>
        <xdr:cNvPr id="6" name="TextBox 6"/>
        <xdr:cNvSpPr txBox="1">
          <a:spLocks noChangeArrowheads="1"/>
        </xdr:cNvSpPr>
      </xdr:nvSpPr>
      <xdr:spPr>
        <a:xfrm>
          <a:off x="466725" y="4038600"/>
          <a:ext cx="400050" cy="704850"/>
        </a:xfrm>
        <a:prstGeom prst="rect">
          <a:avLst/>
        </a:prstGeom>
        <a:noFill/>
        <a:ln w="9525" cmpd="sng">
          <a:noFill/>
        </a:ln>
      </xdr:spPr>
      <xdr:txBody>
        <a:bodyPr vertOverflow="clip" wrap="square"/>
        <a:p>
          <a:pPr algn="l">
            <a:defRPr/>
          </a:pPr>
          <a:r>
            <a:rPr lang="en-US" cap="none" sz="1000" b="0" i="0" u="none" baseline="0"/>
            <a:t>その他の水産動物</a:t>
          </a:r>
        </a:p>
      </xdr:txBody>
    </xdr:sp>
    <xdr:clientData/>
  </xdr:oneCellAnchor>
  <xdr:twoCellAnchor>
    <xdr:from>
      <xdr:col>1</xdr:col>
      <xdr:colOff>552450</xdr:colOff>
      <xdr:row>24</xdr:row>
      <xdr:rowOff>85725</xdr:rowOff>
    </xdr:from>
    <xdr:to>
      <xdr:col>1</xdr:col>
      <xdr:colOff>714375</xdr:colOff>
      <xdr:row>27</xdr:row>
      <xdr:rowOff>76200</xdr:rowOff>
    </xdr:to>
    <xdr:sp>
      <xdr:nvSpPr>
        <xdr:cNvPr id="7" name="AutoShape 7"/>
        <xdr:cNvSpPr>
          <a:spLocks/>
        </xdr:cNvSpPr>
      </xdr:nvSpPr>
      <xdr:spPr>
        <a:xfrm>
          <a:off x="876300" y="4819650"/>
          <a:ext cx="161925" cy="561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161925</xdr:colOff>
      <xdr:row>25</xdr:row>
      <xdr:rowOff>114300</xdr:rowOff>
    </xdr:from>
    <xdr:ext cx="342900" cy="190500"/>
    <xdr:sp>
      <xdr:nvSpPr>
        <xdr:cNvPr id="8" name="TextBox 8"/>
        <xdr:cNvSpPr txBox="1">
          <a:spLocks noChangeArrowheads="1"/>
        </xdr:cNvSpPr>
      </xdr:nvSpPr>
      <xdr:spPr>
        <a:xfrm>
          <a:off x="485775" y="5038725"/>
          <a:ext cx="342900" cy="190500"/>
        </a:xfrm>
        <a:prstGeom prst="rect">
          <a:avLst/>
        </a:prstGeom>
        <a:noFill/>
        <a:ln w="9525" cmpd="sng">
          <a:noFill/>
        </a:ln>
      </xdr:spPr>
      <xdr:txBody>
        <a:bodyPr vertOverflow="clip" wrap="square">
          <a:spAutoFit/>
        </a:bodyPr>
        <a:p>
          <a:pPr algn="l">
            <a:defRPr/>
          </a:pPr>
          <a:r>
            <a:rPr lang="en-US" cap="none" sz="1000" b="0" i="0" u="none" baseline="0"/>
            <a:t>藻類</a:t>
          </a:r>
        </a:p>
      </xdr:txBody>
    </xdr:sp>
    <xdr:clientData/>
  </xdr:oneCellAnchor>
  <xdr:twoCellAnchor>
    <xdr:from>
      <xdr:col>8</xdr:col>
      <xdr:colOff>704850</xdr:colOff>
      <xdr:row>9</xdr:row>
      <xdr:rowOff>95250</xdr:rowOff>
    </xdr:from>
    <xdr:to>
      <xdr:col>9</xdr:col>
      <xdr:colOff>66675</xdr:colOff>
      <xdr:row>10</xdr:row>
      <xdr:rowOff>152400</xdr:rowOff>
    </xdr:to>
    <xdr:sp>
      <xdr:nvSpPr>
        <xdr:cNvPr id="9" name="AutoShape 9"/>
        <xdr:cNvSpPr>
          <a:spLocks/>
        </xdr:cNvSpPr>
      </xdr:nvSpPr>
      <xdr:spPr>
        <a:xfrm>
          <a:off x="6781800" y="1971675"/>
          <a:ext cx="95250" cy="247650"/>
        </a:xfrm>
        <a:prstGeom prst="rightBrace">
          <a:avLst>
            <a:gd name="adj" fmla="val 237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4</xdr:row>
      <xdr:rowOff>228600</xdr:rowOff>
    </xdr:from>
    <xdr:to>
      <xdr:col>11</xdr:col>
      <xdr:colOff>847725</xdr:colOff>
      <xdr:row>4</xdr:row>
      <xdr:rowOff>628650</xdr:rowOff>
    </xdr:to>
    <xdr:sp>
      <xdr:nvSpPr>
        <xdr:cNvPr id="1" name="AutoShape 1"/>
        <xdr:cNvSpPr>
          <a:spLocks/>
        </xdr:cNvSpPr>
      </xdr:nvSpPr>
      <xdr:spPr>
        <a:xfrm>
          <a:off x="7543800" y="933450"/>
          <a:ext cx="838200"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4</xdr:row>
      <xdr:rowOff>238125</xdr:rowOff>
    </xdr:from>
    <xdr:to>
      <xdr:col>13</xdr:col>
      <xdr:colOff>847725</xdr:colOff>
      <xdr:row>4</xdr:row>
      <xdr:rowOff>638175</xdr:rowOff>
    </xdr:to>
    <xdr:sp>
      <xdr:nvSpPr>
        <xdr:cNvPr id="2" name="AutoShape 2"/>
        <xdr:cNvSpPr>
          <a:spLocks/>
        </xdr:cNvSpPr>
      </xdr:nvSpPr>
      <xdr:spPr>
        <a:xfrm>
          <a:off x="8810625" y="942975"/>
          <a:ext cx="895350"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26</xdr:row>
      <xdr:rowOff>9525</xdr:rowOff>
    </xdr:from>
    <xdr:to>
      <xdr:col>8</xdr:col>
      <xdr:colOff>819150</xdr:colOff>
      <xdr:row>27</xdr:row>
      <xdr:rowOff>142875</xdr:rowOff>
    </xdr:to>
    <xdr:sp>
      <xdr:nvSpPr>
        <xdr:cNvPr id="1" name="AutoShape 1"/>
        <xdr:cNvSpPr>
          <a:spLocks/>
        </xdr:cNvSpPr>
      </xdr:nvSpPr>
      <xdr:spPr>
        <a:xfrm>
          <a:off x="6010275" y="4219575"/>
          <a:ext cx="723900" cy="285750"/>
        </a:xfrm>
        <a:prstGeom prst="bracketPair">
          <a:avLst>
            <a:gd name="adj" fmla="val -3235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66675</xdr:colOff>
      <xdr:row>3</xdr:row>
      <xdr:rowOff>85725</xdr:rowOff>
    </xdr:from>
    <xdr:to>
      <xdr:col>14</xdr:col>
      <xdr:colOff>800100</xdr:colOff>
      <xdr:row>3</xdr:row>
      <xdr:rowOff>523875</xdr:rowOff>
    </xdr:to>
    <xdr:sp>
      <xdr:nvSpPr>
        <xdr:cNvPr id="1" name="AutoShape 1"/>
        <xdr:cNvSpPr>
          <a:spLocks/>
        </xdr:cNvSpPr>
      </xdr:nvSpPr>
      <xdr:spPr>
        <a:xfrm>
          <a:off x="7086600" y="676275"/>
          <a:ext cx="733425" cy="438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12</xdr:row>
      <xdr:rowOff>76200</xdr:rowOff>
    </xdr:from>
    <xdr:to>
      <xdr:col>5</xdr:col>
      <xdr:colOff>66675</xdr:colOff>
      <xdr:row>13</xdr:row>
      <xdr:rowOff>171450</xdr:rowOff>
    </xdr:to>
    <xdr:sp>
      <xdr:nvSpPr>
        <xdr:cNvPr id="2" name="AutoShape 2"/>
        <xdr:cNvSpPr>
          <a:spLocks/>
        </xdr:cNvSpPr>
      </xdr:nvSpPr>
      <xdr:spPr>
        <a:xfrm>
          <a:off x="504825" y="3019425"/>
          <a:ext cx="76200" cy="314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4</xdr:row>
      <xdr:rowOff>66675</xdr:rowOff>
    </xdr:from>
    <xdr:to>
      <xdr:col>3</xdr:col>
      <xdr:colOff>152400</xdr:colOff>
      <xdr:row>5</xdr:row>
      <xdr:rowOff>123825</xdr:rowOff>
    </xdr:to>
    <xdr:sp>
      <xdr:nvSpPr>
        <xdr:cNvPr id="1" name="AutoShape 1"/>
        <xdr:cNvSpPr>
          <a:spLocks/>
        </xdr:cNvSpPr>
      </xdr:nvSpPr>
      <xdr:spPr>
        <a:xfrm>
          <a:off x="1914525" y="828675"/>
          <a:ext cx="76200" cy="2476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676275</xdr:colOff>
      <xdr:row>4</xdr:row>
      <xdr:rowOff>76200</xdr:rowOff>
    </xdr:from>
    <xdr:to>
      <xdr:col>3</xdr:col>
      <xdr:colOff>752475</xdr:colOff>
      <xdr:row>5</xdr:row>
      <xdr:rowOff>133350</xdr:rowOff>
    </xdr:to>
    <xdr:sp>
      <xdr:nvSpPr>
        <xdr:cNvPr id="2" name="AutoShape 2"/>
        <xdr:cNvSpPr>
          <a:spLocks/>
        </xdr:cNvSpPr>
      </xdr:nvSpPr>
      <xdr:spPr>
        <a:xfrm rot="10800000">
          <a:off x="2514600" y="838200"/>
          <a:ext cx="76200" cy="2476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5</xdr:row>
      <xdr:rowOff>0</xdr:rowOff>
    </xdr:from>
    <xdr:to>
      <xdr:col>5</xdr:col>
      <xdr:colOff>533400</xdr:colOff>
      <xdr:row>5</xdr:row>
      <xdr:rowOff>0</xdr:rowOff>
    </xdr:to>
    <xdr:sp>
      <xdr:nvSpPr>
        <xdr:cNvPr id="3" name="Line 3"/>
        <xdr:cNvSpPr>
          <a:spLocks/>
        </xdr:cNvSpPr>
      </xdr:nvSpPr>
      <xdr:spPr>
        <a:xfrm>
          <a:off x="3429000" y="95250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447675</xdr:colOff>
      <xdr:row>4</xdr:row>
      <xdr:rowOff>76200</xdr:rowOff>
    </xdr:from>
    <xdr:to>
      <xdr:col>5</xdr:col>
      <xdr:colOff>619125</xdr:colOff>
      <xdr:row>5</xdr:row>
      <xdr:rowOff>123825</xdr:rowOff>
    </xdr:to>
    <xdr:sp>
      <xdr:nvSpPr>
        <xdr:cNvPr id="4" name="Arc 4"/>
        <xdr:cNvSpPr>
          <a:spLocks/>
        </xdr:cNvSpPr>
      </xdr:nvSpPr>
      <xdr:spPr>
        <a:xfrm>
          <a:off x="3752850" y="838200"/>
          <a:ext cx="171450" cy="238125"/>
        </a:xfrm>
        <a:prstGeom prst="arc">
          <a:avLst>
            <a:gd name="adj1" fmla="val -15125504"/>
            <a:gd name="adj2" fmla="val 16408217"/>
            <a:gd name="adj3" fmla="val 262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4</xdr:row>
      <xdr:rowOff>57150</xdr:rowOff>
    </xdr:from>
    <xdr:to>
      <xdr:col>5</xdr:col>
      <xdr:colOff>200025</xdr:colOff>
      <xdr:row>5</xdr:row>
      <xdr:rowOff>104775</xdr:rowOff>
    </xdr:to>
    <xdr:sp>
      <xdr:nvSpPr>
        <xdr:cNvPr id="5" name="Arc 5"/>
        <xdr:cNvSpPr>
          <a:spLocks/>
        </xdr:cNvSpPr>
      </xdr:nvSpPr>
      <xdr:spPr>
        <a:xfrm rot="10800000">
          <a:off x="3333750" y="819150"/>
          <a:ext cx="171450" cy="238125"/>
        </a:xfrm>
        <a:prstGeom prst="arc">
          <a:avLst>
            <a:gd name="adj1" fmla="val -15125504"/>
            <a:gd name="adj2" fmla="val 16408217"/>
            <a:gd name="adj3" fmla="val 262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24</xdr:row>
      <xdr:rowOff>38100</xdr:rowOff>
    </xdr:from>
    <xdr:to>
      <xdr:col>1</xdr:col>
      <xdr:colOff>285750</xdr:colOff>
      <xdr:row>39</xdr:row>
      <xdr:rowOff>0</xdr:rowOff>
    </xdr:to>
    <xdr:sp>
      <xdr:nvSpPr>
        <xdr:cNvPr id="1" name="AutoShape 1"/>
        <xdr:cNvSpPr>
          <a:spLocks/>
        </xdr:cNvSpPr>
      </xdr:nvSpPr>
      <xdr:spPr>
        <a:xfrm>
          <a:off x="428625" y="4514850"/>
          <a:ext cx="57150" cy="2819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40</xdr:row>
      <xdr:rowOff>47625</xdr:rowOff>
    </xdr:from>
    <xdr:to>
      <xdr:col>2</xdr:col>
      <xdr:colOff>19050</xdr:colOff>
      <xdr:row>51</xdr:row>
      <xdr:rowOff>9525</xdr:rowOff>
    </xdr:to>
    <xdr:sp>
      <xdr:nvSpPr>
        <xdr:cNvPr id="2" name="AutoShape 2"/>
        <xdr:cNvSpPr>
          <a:spLocks/>
        </xdr:cNvSpPr>
      </xdr:nvSpPr>
      <xdr:spPr>
        <a:xfrm>
          <a:off x="428625" y="7572375"/>
          <a:ext cx="123825" cy="2057400"/>
        </a:xfrm>
        <a:prstGeom prst="leftBrace">
          <a:avLst>
            <a:gd name="adj" fmla="val 373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52</xdr:row>
      <xdr:rowOff>19050</xdr:rowOff>
    </xdr:from>
    <xdr:to>
      <xdr:col>2</xdr:col>
      <xdr:colOff>19050</xdr:colOff>
      <xdr:row>62</xdr:row>
      <xdr:rowOff>161925</xdr:rowOff>
    </xdr:to>
    <xdr:sp>
      <xdr:nvSpPr>
        <xdr:cNvPr id="3" name="AutoShape 3"/>
        <xdr:cNvSpPr>
          <a:spLocks/>
        </xdr:cNvSpPr>
      </xdr:nvSpPr>
      <xdr:spPr>
        <a:xfrm>
          <a:off x="438150" y="9829800"/>
          <a:ext cx="114300" cy="20478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19050</xdr:colOff>
      <xdr:row>37</xdr:row>
      <xdr:rowOff>28575</xdr:rowOff>
    </xdr:from>
    <xdr:to>
      <xdr:col>22</xdr:col>
      <xdr:colOff>133350</xdr:colOff>
      <xdr:row>38</xdr:row>
      <xdr:rowOff>142875</xdr:rowOff>
    </xdr:to>
    <xdr:sp>
      <xdr:nvSpPr>
        <xdr:cNvPr id="1" name="AutoShape 1"/>
        <xdr:cNvSpPr>
          <a:spLocks/>
        </xdr:cNvSpPr>
      </xdr:nvSpPr>
      <xdr:spPr>
        <a:xfrm>
          <a:off x="10639425" y="7086600"/>
          <a:ext cx="114300" cy="304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409575</xdr:colOff>
      <xdr:row>18</xdr:row>
      <xdr:rowOff>161925</xdr:rowOff>
    </xdr:from>
    <xdr:ext cx="76200" cy="228600"/>
    <xdr:sp>
      <xdr:nvSpPr>
        <xdr:cNvPr id="1" name="TextBox 1"/>
        <xdr:cNvSpPr txBox="1">
          <a:spLocks noChangeArrowheads="1"/>
        </xdr:cNvSpPr>
      </xdr:nvSpPr>
      <xdr:spPr>
        <a:xfrm>
          <a:off x="2228850" y="4152900"/>
          <a:ext cx="76200" cy="22860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F105"/>
  <sheetViews>
    <sheetView tabSelected="1" workbookViewId="0" topLeftCell="A1">
      <selection activeCell="A1" sqref="A1"/>
    </sheetView>
  </sheetViews>
  <sheetFormatPr defaultColWidth="9.00390625" defaultRowHeight="13.5"/>
  <cols>
    <col min="1" max="1" width="6.75390625" style="2" customWidth="1"/>
    <col min="2" max="2" width="6.875" style="2" customWidth="1"/>
    <col min="3" max="3" width="82.50390625" style="2" customWidth="1"/>
    <col min="4" max="4" width="9.625" style="2" customWidth="1"/>
    <col min="5" max="6" width="10.25390625" style="2" customWidth="1"/>
    <col min="7" max="9" width="9.00390625" style="2" customWidth="1"/>
    <col min="10" max="10" width="15.625" style="2" customWidth="1"/>
    <col min="11" max="16384" width="9.00390625" style="2" customWidth="1"/>
  </cols>
  <sheetData>
    <row r="1" spans="1:6" ht="12" customHeight="1">
      <c r="A1" s="1" t="s">
        <v>622</v>
      </c>
      <c r="B1" s="1"/>
      <c r="C1" s="1"/>
      <c r="D1" s="1"/>
      <c r="E1" s="1"/>
      <c r="F1" s="1"/>
    </row>
    <row r="2" spans="1:6" ht="12" customHeight="1">
      <c r="A2" s="1"/>
      <c r="B2" s="1"/>
      <c r="C2" s="1"/>
      <c r="D2" s="1"/>
      <c r="E2" s="1"/>
      <c r="F2" s="1"/>
    </row>
    <row r="3" spans="2:6" ht="12" customHeight="1">
      <c r="B3" s="1" t="s">
        <v>598</v>
      </c>
      <c r="C3" s="1"/>
      <c r="E3" s="1"/>
      <c r="F3" s="1"/>
    </row>
    <row r="4" spans="2:6" ht="12" customHeight="1">
      <c r="B4" s="3" t="s">
        <v>601</v>
      </c>
      <c r="C4" s="1" t="s">
        <v>605</v>
      </c>
      <c r="E4" s="1"/>
      <c r="F4" s="1"/>
    </row>
    <row r="5" spans="2:3" ht="26.25" customHeight="1">
      <c r="B5" s="3" t="s">
        <v>602</v>
      </c>
      <c r="C5" s="5" t="s">
        <v>623</v>
      </c>
    </row>
    <row r="6" spans="2:6" ht="12" customHeight="1">
      <c r="B6" s="3" t="s">
        <v>606</v>
      </c>
      <c r="C6" s="5" t="s">
        <v>624</v>
      </c>
      <c r="E6" s="1"/>
      <c r="F6" s="1"/>
    </row>
    <row r="7" spans="2:6" ht="12" customHeight="1">
      <c r="B7" s="3"/>
      <c r="C7" s="5" t="s">
        <v>625</v>
      </c>
      <c r="E7" s="1"/>
      <c r="F7" s="1"/>
    </row>
    <row r="8" spans="2:6" ht="12" customHeight="1">
      <c r="B8" s="3"/>
      <c r="C8" s="5" t="s">
        <v>626</v>
      </c>
      <c r="E8" s="1"/>
      <c r="F8" s="1"/>
    </row>
    <row r="9" spans="2:6" ht="12" customHeight="1">
      <c r="B9" s="3"/>
      <c r="C9" s="5" t="s">
        <v>627</v>
      </c>
      <c r="E9" s="1"/>
      <c r="F9" s="1"/>
    </row>
    <row r="10" spans="2:6" ht="12" customHeight="1">
      <c r="B10" s="3"/>
      <c r="C10" s="5" t="s">
        <v>628</v>
      </c>
      <c r="E10" s="1"/>
      <c r="F10" s="1"/>
    </row>
    <row r="11" spans="2:6" ht="12" customHeight="1">
      <c r="B11" s="3"/>
      <c r="C11" s="5" t="s">
        <v>629</v>
      </c>
      <c r="E11" s="1"/>
      <c r="F11" s="1"/>
    </row>
    <row r="12" spans="2:6" ht="12" customHeight="1">
      <c r="B12" s="3" t="s">
        <v>607</v>
      </c>
      <c r="C12" s="4" t="s">
        <v>630</v>
      </c>
      <c r="E12" s="1"/>
      <c r="F12" s="1"/>
    </row>
    <row r="13" spans="2:3" ht="12" customHeight="1">
      <c r="B13" s="3" t="s">
        <v>608</v>
      </c>
      <c r="C13" s="5" t="s">
        <v>631</v>
      </c>
    </row>
    <row r="14" spans="2:3" ht="12" customHeight="1">
      <c r="B14" s="3"/>
      <c r="C14" s="5" t="s">
        <v>633</v>
      </c>
    </row>
    <row r="15" spans="2:3" ht="12" customHeight="1">
      <c r="B15" s="3"/>
      <c r="C15" s="5" t="s">
        <v>632</v>
      </c>
    </row>
    <row r="16" spans="2:3" ht="11.25" customHeight="1">
      <c r="B16" s="3"/>
      <c r="C16" s="5" t="s">
        <v>634</v>
      </c>
    </row>
    <row r="17" spans="2:3" ht="24.75" customHeight="1">
      <c r="B17" s="3" t="s">
        <v>636</v>
      </c>
      <c r="C17" s="5" t="s">
        <v>635</v>
      </c>
    </row>
    <row r="18" spans="2:3" ht="24" customHeight="1">
      <c r="B18" s="3" t="s">
        <v>609</v>
      </c>
      <c r="C18" s="5" t="s">
        <v>637</v>
      </c>
    </row>
    <row r="19" spans="2:6" ht="24.75" customHeight="1">
      <c r="B19" s="3" t="s">
        <v>639</v>
      </c>
      <c r="C19" s="5" t="s">
        <v>638</v>
      </c>
      <c r="E19" s="1"/>
      <c r="F19" s="1"/>
    </row>
    <row r="20" spans="2:3" ht="12" customHeight="1">
      <c r="B20" s="1"/>
      <c r="C20" s="5"/>
    </row>
    <row r="21" spans="2:6" ht="12" customHeight="1">
      <c r="B21" s="1"/>
      <c r="C21" s="1" t="s">
        <v>640</v>
      </c>
      <c r="F21" s="1"/>
    </row>
    <row r="22" spans="2:6" ht="12">
      <c r="B22" s="1"/>
      <c r="C22" s="1" t="s">
        <v>641</v>
      </c>
      <c r="E22" s="1"/>
      <c r="F22" s="1"/>
    </row>
    <row r="23" spans="1:6" ht="12">
      <c r="A23" s="1"/>
      <c r="B23" s="1"/>
      <c r="C23" s="1"/>
      <c r="D23" s="1"/>
      <c r="E23" s="1"/>
      <c r="F23" s="1"/>
    </row>
    <row r="24" spans="1:4" ht="12">
      <c r="A24" s="1"/>
      <c r="B24" s="1"/>
      <c r="C24" s="1"/>
      <c r="D24" s="1"/>
    </row>
    <row r="25" spans="2:4" ht="12">
      <c r="B25" s="1" t="s">
        <v>599</v>
      </c>
      <c r="C25" s="1" t="s">
        <v>1181</v>
      </c>
      <c r="D25" s="1"/>
    </row>
    <row r="26" ht="12">
      <c r="B26" s="2" t="s">
        <v>611</v>
      </c>
    </row>
    <row r="27" spans="2:3" ht="12">
      <c r="B27" s="2">
        <v>1</v>
      </c>
      <c r="C27" s="6" t="s">
        <v>656</v>
      </c>
    </row>
    <row r="28" spans="2:3" ht="12">
      <c r="B28" s="2">
        <v>2</v>
      </c>
      <c r="C28" s="2" t="s">
        <v>659</v>
      </c>
    </row>
    <row r="29" spans="2:3" ht="12">
      <c r="B29" s="2">
        <v>3</v>
      </c>
      <c r="C29" s="2" t="s">
        <v>51</v>
      </c>
    </row>
    <row r="31" ht="12">
      <c r="B31" s="2" t="s">
        <v>612</v>
      </c>
    </row>
    <row r="32" spans="2:3" ht="12">
      <c r="B32" s="2">
        <v>4</v>
      </c>
      <c r="C32" s="2" t="s">
        <v>54</v>
      </c>
    </row>
    <row r="34" ht="12">
      <c r="B34" s="2" t="s">
        <v>613</v>
      </c>
    </row>
    <row r="35" spans="2:3" ht="12">
      <c r="B35" s="2">
        <v>5</v>
      </c>
      <c r="C35" s="2" t="s">
        <v>59</v>
      </c>
    </row>
    <row r="36" spans="2:3" ht="12">
      <c r="B36" s="2">
        <v>6</v>
      </c>
      <c r="C36" s="7" t="s">
        <v>60</v>
      </c>
    </row>
    <row r="37" spans="2:3" ht="12">
      <c r="B37" s="2">
        <v>7</v>
      </c>
      <c r="C37" s="2" t="s">
        <v>67</v>
      </c>
    </row>
    <row r="38" spans="2:3" ht="12">
      <c r="B38" s="2">
        <v>8</v>
      </c>
      <c r="C38" s="2" t="s">
        <v>893</v>
      </c>
    </row>
    <row r="39" ht="12">
      <c r="C39" s="7"/>
    </row>
    <row r="40" ht="12">
      <c r="B40" s="2" t="s">
        <v>614</v>
      </c>
    </row>
    <row r="41" spans="2:3" ht="12">
      <c r="B41" s="2">
        <v>9</v>
      </c>
      <c r="C41" s="6" t="s">
        <v>905</v>
      </c>
    </row>
    <row r="42" ht="12">
      <c r="C42" s="6"/>
    </row>
    <row r="43" ht="12">
      <c r="B43" s="2" t="s">
        <v>615</v>
      </c>
    </row>
    <row r="44" spans="2:3" ht="24" customHeight="1">
      <c r="B44" s="2">
        <v>10</v>
      </c>
      <c r="C44" s="10" t="s">
        <v>921</v>
      </c>
    </row>
    <row r="45" spans="2:3" ht="12">
      <c r="B45" s="2">
        <v>11</v>
      </c>
      <c r="C45" s="2" t="s">
        <v>575</v>
      </c>
    </row>
    <row r="46" ht="12">
      <c r="C46" s="6"/>
    </row>
    <row r="47" ht="12">
      <c r="B47" s="2" t="s">
        <v>597</v>
      </c>
    </row>
    <row r="48" spans="2:3" ht="24" customHeight="1">
      <c r="B48" s="2">
        <v>12</v>
      </c>
      <c r="C48" s="10" t="s">
        <v>584</v>
      </c>
    </row>
    <row r="49" spans="2:3" ht="24">
      <c r="B49" s="2">
        <v>13</v>
      </c>
      <c r="C49" s="9" t="s">
        <v>572</v>
      </c>
    </row>
    <row r="51" ht="12">
      <c r="B51" s="2" t="s">
        <v>616</v>
      </c>
    </row>
    <row r="52" spans="2:3" ht="11.25" customHeight="1">
      <c r="B52" s="2">
        <v>14</v>
      </c>
      <c r="C52" s="2" t="s">
        <v>940</v>
      </c>
    </row>
    <row r="53" ht="11.25" customHeight="1"/>
    <row r="54" ht="11.25" customHeight="1">
      <c r="B54" s="2" t="s">
        <v>242</v>
      </c>
    </row>
    <row r="55" spans="2:3" ht="11.25" customHeight="1">
      <c r="B55" s="2">
        <v>15</v>
      </c>
      <c r="C55" s="2" t="s">
        <v>953</v>
      </c>
    </row>
    <row r="56" ht="12">
      <c r="C56" s="2" t="s">
        <v>237</v>
      </c>
    </row>
    <row r="57" spans="2:3" ht="12">
      <c r="B57" s="2">
        <v>16</v>
      </c>
      <c r="C57" s="2" t="s">
        <v>239</v>
      </c>
    </row>
    <row r="59" ht="12">
      <c r="B59" s="2" t="s">
        <v>241</v>
      </c>
    </row>
    <row r="60" ht="12">
      <c r="C60" s="2" t="s">
        <v>248</v>
      </c>
    </row>
    <row r="61" spans="2:3" ht="12">
      <c r="B61" s="2">
        <v>17</v>
      </c>
      <c r="C61" s="2" t="s">
        <v>263</v>
      </c>
    </row>
    <row r="63" ht="12">
      <c r="B63" s="2" t="s">
        <v>265</v>
      </c>
    </row>
    <row r="64" spans="2:3" ht="12">
      <c r="B64" s="2">
        <v>18</v>
      </c>
      <c r="C64" s="2" t="s">
        <v>528</v>
      </c>
    </row>
    <row r="65" spans="2:3" ht="12">
      <c r="B65" s="2">
        <v>19</v>
      </c>
      <c r="C65" s="2" t="s">
        <v>532</v>
      </c>
    </row>
    <row r="67" ht="12">
      <c r="B67" s="2" t="s">
        <v>618</v>
      </c>
    </row>
    <row r="68" spans="2:3" ht="12">
      <c r="B68" s="2">
        <v>20</v>
      </c>
      <c r="C68" s="2" t="s">
        <v>534</v>
      </c>
    </row>
    <row r="69" spans="2:3" ht="12">
      <c r="B69" s="2">
        <v>21</v>
      </c>
      <c r="C69" s="2" t="s">
        <v>546</v>
      </c>
    </row>
    <row r="70" spans="2:3" ht="12">
      <c r="B70" s="2">
        <v>22</v>
      </c>
      <c r="C70" s="2" t="s">
        <v>547</v>
      </c>
    </row>
    <row r="72" ht="12">
      <c r="B72" s="2" t="s">
        <v>595</v>
      </c>
    </row>
    <row r="73" ht="12">
      <c r="C73" s="2" t="s">
        <v>560</v>
      </c>
    </row>
    <row r="74" spans="2:3" ht="12">
      <c r="B74" s="2">
        <v>23</v>
      </c>
      <c r="C74" s="2" t="s">
        <v>568</v>
      </c>
    </row>
    <row r="75" spans="2:3" ht="12">
      <c r="B75" s="2">
        <v>24</v>
      </c>
      <c r="C75" s="2" t="s">
        <v>561</v>
      </c>
    </row>
    <row r="77" ht="12">
      <c r="B77" s="2" t="s">
        <v>570</v>
      </c>
    </row>
    <row r="78" spans="2:3" ht="11.25" customHeight="1">
      <c r="B78" s="2">
        <v>25</v>
      </c>
      <c r="C78" s="2" t="s">
        <v>298</v>
      </c>
    </row>
    <row r="80" ht="12">
      <c r="B80" s="2" t="s">
        <v>116</v>
      </c>
    </row>
    <row r="81" spans="2:3" ht="12">
      <c r="B81" s="2">
        <v>26</v>
      </c>
      <c r="C81" s="2" t="s">
        <v>130</v>
      </c>
    </row>
    <row r="82" spans="2:3" ht="12">
      <c r="B82" s="2">
        <v>27</v>
      </c>
      <c r="C82" s="2" t="s">
        <v>131</v>
      </c>
    </row>
    <row r="84" ht="12">
      <c r="B84" s="2" t="s">
        <v>596</v>
      </c>
    </row>
    <row r="85" ht="12">
      <c r="C85" s="2" t="s">
        <v>147</v>
      </c>
    </row>
    <row r="86" spans="2:3" ht="12">
      <c r="B86" s="2">
        <v>28</v>
      </c>
      <c r="C86" s="2" t="s">
        <v>159</v>
      </c>
    </row>
    <row r="87" spans="2:3" ht="12">
      <c r="B87" s="2">
        <v>29</v>
      </c>
      <c r="C87" s="8" t="s">
        <v>153</v>
      </c>
    </row>
    <row r="89" ht="12">
      <c r="B89" s="2" t="s">
        <v>163</v>
      </c>
    </row>
    <row r="90" spans="2:3" ht="12">
      <c r="B90" s="2">
        <v>30</v>
      </c>
      <c r="C90" s="2" t="s">
        <v>523</v>
      </c>
    </row>
    <row r="91" spans="2:3" ht="12">
      <c r="B91" s="2">
        <v>31</v>
      </c>
      <c r="C91" s="2" t="s">
        <v>319</v>
      </c>
    </row>
    <row r="93" ht="12">
      <c r="B93" s="2" t="s">
        <v>930</v>
      </c>
    </row>
    <row r="94" spans="2:3" ht="12">
      <c r="B94" s="2">
        <v>32</v>
      </c>
      <c r="C94" s="2" t="s">
        <v>932</v>
      </c>
    </row>
    <row r="95" spans="2:3" ht="12">
      <c r="B95" s="2">
        <v>33</v>
      </c>
      <c r="C95" s="2" t="s">
        <v>933</v>
      </c>
    </row>
    <row r="97" ht="12">
      <c r="B97" s="2" t="s">
        <v>620</v>
      </c>
    </row>
    <row r="98" ht="12">
      <c r="C98" s="2" t="s">
        <v>621</v>
      </c>
    </row>
    <row r="99" spans="2:3" ht="12">
      <c r="B99" s="2">
        <v>34</v>
      </c>
      <c r="C99" s="2" t="s">
        <v>4</v>
      </c>
    </row>
    <row r="101" ht="12">
      <c r="B101" s="2" t="s">
        <v>9</v>
      </c>
    </row>
    <row r="102" ht="12">
      <c r="C102" s="2" t="s">
        <v>10</v>
      </c>
    </row>
    <row r="103" spans="2:3" ht="12">
      <c r="B103" s="2">
        <v>35</v>
      </c>
      <c r="C103" s="2" t="s">
        <v>21</v>
      </c>
    </row>
    <row r="104" ht="12">
      <c r="C104" s="2" t="s">
        <v>15</v>
      </c>
    </row>
    <row r="105" spans="2:3" ht="12">
      <c r="B105" s="2">
        <v>36</v>
      </c>
      <c r="C105" s="2" t="s">
        <v>27</v>
      </c>
    </row>
  </sheetData>
  <printOptions/>
  <pageMargins left="0.75" right="0.75" top="1" bottom="1" header="0.512" footer="0.512"/>
  <pageSetup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dimension ref="B2:R69"/>
  <sheetViews>
    <sheetView workbookViewId="0" topLeftCell="A1">
      <selection activeCell="A1" sqref="A1"/>
    </sheetView>
  </sheetViews>
  <sheetFormatPr defaultColWidth="9.00390625" defaultRowHeight="13.5"/>
  <cols>
    <col min="1" max="1" width="2.375" style="20" customWidth="1"/>
    <col min="2" max="2" width="12.75390625" style="20" customWidth="1"/>
    <col min="3" max="4" width="10.125" style="20" bestFit="1" customWidth="1"/>
    <col min="5" max="5" width="9.125" style="20" bestFit="1" customWidth="1"/>
    <col min="6" max="12" width="10.125" style="20" bestFit="1" customWidth="1"/>
    <col min="13" max="13" width="6.375" style="20" bestFit="1" customWidth="1"/>
    <col min="14" max="14" width="10.125" style="20" bestFit="1" customWidth="1"/>
    <col min="15" max="15" width="9.125" style="20" customWidth="1"/>
    <col min="16" max="16" width="10.125" style="20" bestFit="1" customWidth="1"/>
    <col min="17" max="17" width="9.125" style="20" bestFit="1" customWidth="1"/>
    <col min="18" max="18" width="10.50390625" style="20" customWidth="1"/>
    <col min="19" max="16384" width="9.00390625" style="20" customWidth="1"/>
  </cols>
  <sheetData>
    <row r="2" ht="14.25">
      <c r="B2" s="375" t="s">
        <v>852</v>
      </c>
    </row>
    <row r="3" spans="2:18" s="38" customFormat="1" ht="12" thickBot="1">
      <c r="B3" s="376"/>
      <c r="C3" s="376"/>
      <c r="D3" s="376"/>
      <c r="E3" s="376"/>
      <c r="F3" s="376"/>
      <c r="G3" s="376"/>
      <c r="H3" s="376"/>
      <c r="I3" s="376"/>
      <c r="J3" s="376"/>
      <c r="K3" s="377"/>
      <c r="L3" s="376"/>
      <c r="M3" s="376"/>
      <c r="N3" s="376"/>
      <c r="O3" s="376"/>
      <c r="P3" s="376"/>
      <c r="Q3" s="376"/>
      <c r="R3" s="378" t="s">
        <v>836</v>
      </c>
    </row>
    <row r="4" spans="2:18" ht="15" customHeight="1" thickTop="1">
      <c r="B4" s="1387" t="s">
        <v>216</v>
      </c>
      <c r="C4" s="1401" t="s">
        <v>837</v>
      </c>
      <c r="D4" s="1402"/>
      <c r="E4" s="1402"/>
      <c r="F4" s="1403"/>
      <c r="G4" s="1392" t="s">
        <v>838</v>
      </c>
      <c r="H4" s="1393"/>
      <c r="I4" s="1393"/>
      <c r="J4" s="1393"/>
      <c r="K4" s="1393"/>
      <c r="L4" s="1393"/>
      <c r="M4" s="1393"/>
      <c r="N4" s="1393"/>
      <c r="O4" s="1393"/>
      <c r="P4" s="1393"/>
      <c r="Q4" s="1394"/>
      <c r="R4" s="1384" t="s">
        <v>839</v>
      </c>
    </row>
    <row r="5" spans="2:18" ht="15" customHeight="1">
      <c r="B5" s="1387"/>
      <c r="C5" s="1404"/>
      <c r="D5" s="1405"/>
      <c r="E5" s="1405"/>
      <c r="F5" s="1406"/>
      <c r="G5" s="1386" t="s">
        <v>833</v>
      </c>
      <c r="H5" s="1389" t="s">
        <v>840</v>
      </c>
      <c r="I5" s="1395"/>
      <c r="J5" s="1395"/>
      <c r="K5" s="1395"/>
      <c r="L5" s="1395"/>
      <c r="M5" s="1395"/>
      <c r="N5" s="1395"/>
      <c r="O5" s="1395"/>
      <c r="P5" s="1396"/>
      <c r="Q5" s="1386" t="s">
        <v>841</v>
      </c>
      <c r="R5" s="1384"/>
    </row>
    <row r="6" spans="2:18" ht="15" customHeight="1">
      <c r="B6" s="1387"/>
      <c r="C6" s="1399" t="s">
        <v>833</v>
      </c>
      <c r="D6" s="1389" t="s">
        <v>842</v>
      </c>
      <c r="E6" s="1395"/>
      <c r="F6" s="1396"/>
      <c r="G6" s="1397"/>
      <c r="H6" s="1389" t="s">
        <v>833</v>
      </c>
      <c r="I6" s="1390"/>
      <c r="J6" s="1391"/>
      <c r="K6" s="1389" t="s">
        <v>843</v>
      </c>
      <c r="L6" s="1395"/>
      <c r="M6" s="1396"/>
      <c r="N6" s="1389" t="s">
        <v>844</v>
      </c>
      <c r="O6" s="1390"/>
      <c r="P6" s="1391"/>
      <c r="Q6" s="1387"/>
      <c r="R6" s="1384"/>
    </row>
    <row r="7" spans="2:18" ht="15" customHeight="1">
      <c r="B7" s="1388"/>
      <c r="C7" s="1400"/>
      <c r="D7" s="379" t="s">
        <v>845</v>
      </c>
      <c r="E7" s="379" t="s">
        <v>846</v>
      </c>
      <c r="F7" s="379" t="s">
        <v>847</v>
      </c>
      <c r="G7" s="1398"/>
      <c r="H7" s="152" t="s">
        <v>848</v>
      </c>
      <c r="I7" s="152" t="s">
        <v>849</v>
      </c>
      <c r="J7" s="152" t="s">
        <v>850</v>
      </c>
      <c r="K7" s="152" t="s">
        <v>848</v>
      </c>
      <c r="L7" s="152" t="s">
        <v>849</v>
      </c>
      <c r="M7" s="152" t="s">
        <v>850</v>
      </c>
      <c r="N7" s="152" t="s">
        <v>848</v>
      </c>
      <c r="O7" s="152" t="s">
        <v>849</v>
      </c>
      <c r="P7" s="152" t="s">
        <v>850</v>
      </c>
      <c r="Q7" s="1388"/>
      <c r="R7" s="1385"/>
    </row>
    <row r="8" spans="2:18" ht="8.25" customHeight="1">
      <c r="B8" s="381"/>
      <c r="C8" s="382"/>
      <c r="D8" s="31"/>
      <c r="E8" s="31"/>
      <c r="F8" s="31"/>
      <c r="G8" s="31"/>
      <c r="H8" s="31"/>
      <c r="I8" s="31"/>
      <c r="J8" s="31"/>
      <c r="K8" s="31"/>
      <c r="L8" s="31"/>
      <c r="M8" s="31"/>
      <c r="N8" s="31"/>
      <c r="O8" s="31"/>
      <c r="P8" s="383"/>
      <c r="Q8" s="31"/>
      <c r="R8" s="32"/>
    </row>
    <row r="9" spans="2:18" ht="19.5" customHeight="1">
      <c r="B9" s="168" t="s">
        <v>167</v>
      </c>
      <c r="C9" s="384">
        <f aca="true" t="shared" si="0" ref="C9:R9">SUM(C19:C68)</f>
        <v>648626</v>
      </c>
      <c r="D9" s="385">
        <f t="shared" si="0"/>
        <v>351206</v>
      </c>
      <c r="E9" s="385">
        <f t="shared" si="0"/>
        <v>33091</v>
      </c>
      <c r="F9" s="385">
        <f t="shared" si="0"/>
        <v>264329</v>
      </c>
      <c r="G9" s="386">
        <f t="shared" si="0"/>
        <v>645761</v>
      </c>
      <c r="H9" s="386">
        <f t="shared" si="0"/>
        <v>628784</v>
      </c>
      <c r="I9" s="385">
        <f t="shared" si="0"/>
        <v>172321</v>
      </c>
      <c r="J9" s="385">
        <f t="shared" si="0"/>
        <v>456463</v>
      </c>
      <c r="K9" s="385">
        <f t="shared" si="0"/>
        <v>159050</v>
      </c>
      <c r="L9" s="385">
        <f t="shared" si="0"/>
        <v>158058</v>
      </c>
      <c r="M9" s="385">
        <f t="shared" si="0"/>
        <v>992</v>
      </c>
      <c r="N9" s="385">
        <f t="shared" si="0"/>
        <v>469734</v>
      </c>
      <c r="O9" s="385">
        <f t="shared" si="0"/>
        <v>14263</v>
      </c>
      <c r="P9" s="385">
        <f t="shared" si="0"/>
        <v>455471</v>
      </c>
      <c r="Q9" s="385">
        <f t="shared" si="0"/>
        <v>16977</v>
      </c>
      <c r="R9" s="387">
        <f t="shared" si="0"/>
        <v>2865</v>
      </c>
    </row>
    <row r="10" spans="2:18" ht="7.5" customHeight="1">
      <c r="B10" s="168"/>
      <c r="C10" s="384"/>
      <c r="D10" s="385"/>
      <c r="E10" s="385"/>
      <c r="F10" s="385"/>
      <c r="G10" s="386"/>
      <c r="H10" s="386"/>
      <c r="I10" s="385"/>
      <c r="J10" s="385"/>
      <c r="K10" s="385"/>
      <c r="L10" s="385"/>
      <c r="M10" s="385"/>
      <c r="N10" s="385"/>
      <c r="O10" s="385"/>
      <c r="P10" s="385"/>
      <c r="Q10" s="385"/>
      <c r="R10" s="387"/>
    </row>
    <row r="11" spans="2:18" ht="12">
      <c r="B11" s="168" t="s">
        <v>707</v>
      </c>
      <c r="C11" s="384">
        <f aca="true" t="shared" si="1" ref="C11:R11">SUM(C19:C33)</f>
        <v>190528</v>
      </c>
      <c r="D11" s="385">
        <f t="shared" si="1"/>
        <v>69436</v>
      </c>
      <c r="E11" s="385">
        <f t="shared" si="1"/>
        <v>11141</v>
      </c>
      <c r="F11" s="385">
        <f t="shared" si="1"/>
        <v>109951</v>
      </c>
      <c r="G11" s="385">
        <f t="shared" si="1"/>
        <v>189859</v>
      </c>
      <c r="H11" s="385">
        <f t="shared" si="1"/>
        <v>185250</v>
      </c>
      <c r="I11" s="385">
        <f t="shared" si="1"/>
        <v>55345</v>
      </c>
      <c r="J11" s="385">
        <f t="shared" si="1"/>
        <v>129905</v>
      </c>
      <c r="K11" s="385">
        <f t="shared" si="1"/>
        <v>47275</v>
      </c>
      <c r="L11" s="385">
        <f t="shared" si="1"/>
        <v>47015</v>
      </c>
      <c r="M11" s="385">
        <f t="shared" si="1"/>
        <v>260</v>
      </c>
      <c r="N11" s="385">
        <f t="shared" si="1"/>
        <v>137975</v>
      </c>
      <c r="O11" s="385">
        <f t="shared" si="1"/>
        <v>8330</v>
      </c>
      <c r="P11" s="385">
        <f t="shared" si="1"/>
        <v>129645</v>
      </c>
      <c r="Q11" s="385">
        <f t="shared" si="1"/>
        <v>4609</v>
      </c>
      <c r="R11" s="387">
        <f t="shared" si="1"/>
        <v>669</v>
      </c>
    </row>
    <row r="12" spans="2:18" ht="12">
      <c r="B12" s="168" t="s">
        <v>763</v>
      </c>
      <c r="C12" s="384">
        <f aca="true" t="shared" si="2" ref="C12:R12">SUM(C35:C68)</f>
        <v>458098</v>
      </c>
      <c r="D12" s="385">
        <f t="shared" si="2"/>
        <v>281770</v>
      </c>
      <c r="E12" s="385">
        <f t="shared" si="2"/>
        <v>21950</v>
      </c>
      <c r="F12" s="385">
        <f t="shared" si="2"/>
        <v>154378</v>
      </c>
      <c r="G12" s="385">
        <f t="shared" si="2"/>
        <v>455902</v>
      </c>
      <c r="H12" s="385">
        <f t="shared" si="2"/>
        <v>443534</v>
      </c>
      <c r="I12" s="385">
        <f t="shared" si="2"/>
        <v>116976</v>
      </c>
      <c r="J12" s="385">
        <f t="shared" si="2"/>
        <v>326558</v>
      </c>
      <c r="K12" s="385">
        <f t="shared" si="2"/>
        <v>111775</v>
      </c>
      <c r="L12" s="385">
        <f t="shared" si="2"/>
        <v>111043</v>
      </c>
      <c r="M12" s="385">
        <f t="shared" si="2"/>
        <v>732</v>
      </c>
      <c r="N12" s="385">
        <f t="shared" si="2"/>
        <v>331759</v>
      </c>
      <c r="O12" s="385">
        <f t="shared" si="2"/>
        <v>5933</v>
      </c>
      <c r="P12" s="385">
        <f t="shared" si="2"/>
        <v>325826</v>
      </c>
      <c r="Q12" s="385">
        <f t="shared" si="2"/>
        <v>12368</v>
      </c>
      <c r="R12" s="387">
        <f t="shared" si="2"/>
        <v>2196</v>
      </c>
    </row>
    <row r="13" spans="2:18" ht="6.75" customHeight="1">
      <c r="B13" s="168"/>
      <c r="C13" s="384"/>
      <c r="D13" s="385"/>
      <c r="E13" s="385"/>
      <c r="F13" s="385"/>
      <c r="G13" s="386"/>
      <c r="H13" s="386"/>
      <c r="I13" s="385"/>
      <c r="J13" s="385"/>
      <c r="K13" s="385"/>
      <c r="L13" s="385"/>
      <c r="M13" s="385"/>
      <c r="N13" s="385"/>
      <c r="O13" s="385"/>
      <c r="P13" s="385"/>
      <c r="Q13" s="385"/>
      <c r="R13" s="387"/>
    </row>
    <row r="14" spans="2:18" ht="13.5" customHeight="1">
      <c r="B14" s="168" t="s">
        <v>172</v>
      </c>
      <c r="C14" s="384">
        <f aca="true" t="shared" si="3" ref="C14:R14">C19+C25+C26+C27+C30+C31+C32+C35+C36+C37+C38+C39+C40+C41</f>
        <v>171395</v>
      </c>
      <c r="D14" s="385">
        <f t="shared" si="3"/>
        <v>78664</v>
      </c>
      <c r="E14" s="385">
        <f t="shared" si="3"/>
        <v>7708</v>
      </c>
      <c r="F14" s="385">
        <f t="shared" si="3"/>
        <v>85023</v>
      </c>
      <c r="G14" s="386">
        <f t="shared" si="3"/>
        <v>170835</v>
      </c>
      <c r="H14" s="386">
        <f t="shared" si="3"/>
        <v>167160</v>
      </c>
      <c r="I14" s="385">
        <f t="shared" si="3"/>
        <v>43626</v>
      </c>
      <c r="J14" s="385">
        <f t="shared" si="3"/>
        <v>123534</v>
      </c>
      <c r="K14" s="385">
        <f t="shared" si="3"/>
        <v>39637</v>
      </c>
      <c r="L14" s="385">
        <f t="shared" si="3"/>
        <v>39280</v>
      </c>
      <c r="M14" s="385">
        <f t="shared" si="3"/>
        <v>357</v>
      </c>
      <c r="N14" s="385">
        <f t="shared" si="3"/>
        <v>127523</v>
      </c>
      <c r="O14" s="385">
        <f t="shared" si="3"/>
        <v>4346</v>
      </c>
      <c r="P14" s="385">
        <f t="shared" si="3"/>
        <v>123177</v>
      </c>
      <c r="Q14" s="385">
        <f t="shared" si="3"/>
        <v>3675</v>
      </c>
      <c r="R14" s="387">
        <f t="shared" si="3"/>
        <v>560</v>
      </c>
    </row>
    <row r="15" spans="2:18" ht="13.5" customHeight="1">
      <c r="B15" s="168" t="s">
        <v>174</v>
      </c>
      <c r="C15" s="384">
        <f aca="true" t="shared" si="4" ref="C15:R15">C24+C43+C44+C45+C46+C47+C48+C49</f>
        <v>139788</v>
      </c>
      <c r="D15" s="385">
        <f t="shared" si="4"/>
        <v>106145</v>
      </c>
      <c r="E15" s="385">
        <f t="shared" si="4"/>
        <v>2002</v>
      </c>
      <c r="F15" s="385">
        <f t="shared" si="4"/>
        <v>31641</v>
      </c>
      <c r="G15" s="386">
        <f t="shared" si="4"/>
        <v>138678</v>
      </c>
      <c r="H15" s="386">
        <f t="shared" si="4"/>
        <v>135594</v>
      </c>
      <c r="I15" s="385">
        <f t="shared" si="4"/>
        <v>43333</v>
      </c>
      <c r="J15" s="385">
        <f t="shared" si="4"/>
        <v>92261</v>
      </c>
      <c r="K15" s="385">
        <f t="shared" si="4"/>
        <v>42016</v>
      </c>
      <c r="L15" s="385">
        <f t="shared" si="4"/>
        <v>41805</v>
      </c>
      <c r="M15" s="385">
        <f t="shared" si="4"/>
        <v>211</v>
      </c>
      <c r="N15" s="385">
        <f t="shared" si="4"/>
        <v>93578</v>
      </c>
      <c r="O15" s="385">
        <f t="shared" si="4"/>
        <v>1528</v>
      </c>
      <c r="P15" s="385">
        <f t="shared" si="4"/>
        <v>92050</v>
      </c>
      <c r="Q15" s="385">
        <f t="shared" si="4"/>
        <v>3084</v>
      </c>
      <c r="R15" s="387">
        <f t="shared" si="4"/>
        <v>1110</v>
      </c>
    </row>
    <row r="16" spans="2:18" ht="13.5" customHeight="1">
      <c r="B16" s="168" t="s">
        <v>176</v>
      </c>
      <c r="C16" s="384">
        <f aca="true" t="shared" si="5" ref="C16:R16">C20+C29+C33+C51+C52+C53+C54+C55</f>
        <v>189334</v>
      </c>
      <c r="D16" s="385">
        <f t="shared" si="5"/>
        <v>81188</v>
      </c>
      <c r="E16" s="385">
        <f t="shared" si="5"/>
        <v>18695</v>
      </c>
      <c r="F16" s="385">
        <f t="shared" si="5"/>
        <v>89451</v>
      </c>
      <c r="G16" s="386">
        <f t="shared" si="5"/>
        <v>188376</v>
      </c>
      <c r="H16" s="386">
        <f t="shared" si="5"/>
        <v>183512</v>
      </c>
      <c r="I16" s="385">
        <f t="shared" si="5"/>
        <v>40500</v>
      </c>
      <c r="J16" s="385">
        <f t="shared" si="5"/>
        <v>143012</v>
      </c>
      <c r="K16" s="385">
        <f t="shared" si="5"/>
        <v>32884</v>
      </c>
      <c r="L16" s="385">
        <f t="shared" si="5"/>
        <v>32799</v>
      </c>
      <c r="M16" s="385">
        <f t="shared" si="5"/>
        <v>85</v>
      </c>
      <c r="N16" s="385">
        <f t="shared" si="5"/>
        <v>150628</v>
      </c>
      <c r="O16" s="385">
        <f t="shared" si="5"/>
        <v>7701</v>
      </c>
      <c r="P16" s="385">
        <f t="shared" si="5"/>
        <v>142927</v>
      </c>
      <c r="Q16" s="385">
        <f t="shared" si="5"/>
        <v>4864</v>
      </c>
      <c r="R16" s="387">
        <f t="shared" si="5"/>
        <v>958</v>
      </c>
    </row>
    <row r="17" spans="2:18" ht="13.5" customHeight="1">
      <c r="B17" s="168" t="s">
        <v>178</v>
      </c>
      <c r="C17" s="384">
        <f aca="true" t="shared" si="6" ref="C17:R17">C21+C22+C57+C58+C59+C60+C61+C62+C63+C64+C65+C66+C67+C68</f>
        <v>148109</v>
      </c>
      <c r="D17" s="385">
        <f t="shared" si="6"/>
        <v>85209</v>
      </c>
      <c r="E17" s="385">
        <f t="shared" si="6"/>
        <v>4686</v>
      </c>
      <c r="F17" s="385">
        <f t="shared" si="6"/>
        <v>58214</v>
      </c>
      <c r="G17" s="386">
        <f t="shared" si="6"/>
        <v>147872</v>
      </c>
      <c r="H17" s="386">
        <f t="shared" si="6"/>
        <v>142518</v>
      </c>
      <c r="I17" s="385">
        <f t="shared" si="6"/>
        <v>44862</v>
      </c>
      <c r="J17" s="385">
        <f t="shared" si="6"/>
        <v>97656</v>
      </c>
      <c r="K17" s="385">
        <f t="shared" si="6"/>
        <v>44513</v>
      </c>
      <c r="L17" s="385">
        <f t="shared" si="6"/>
        <v>44174</v>
      </c>
      <c r="M17" s="385">
        <f t="shared" si="6"/>
        <v>339</v>
      </c>
      <c r="N17" s="385">
        <f t="shared" si="6"/>
        <v>98005</v>
      </c>
      <c r="O17" s="385">
        <f t="shared" si="6"/>
        <v>688</v>
      </c>
      <c r="P17" s="385">
        <f t="shared" si="6"/>
        <v>97317</v>
      </c>
      <c r="Q17" s="385">
        <f t="shared" si="6"/>
        <v>5354</v>
      </c>
      <c r="R17" s="387">
        <f t="shared" si="6"/>
        <v>237</v>
      </c>
    </row>
    <row r="18" spans="2:18" ht="6" customHeight="1">
      <c r="B18" s="169"/>
      <c r="C18" s="369"/>
      <c r="D18" s="370"/>
      <c r="E18" s="370"/>
      <c r="F18" s="370"/>
      <c r="G18" s="370"/>
      <c r="H18" s="370"/>
      <c r="I18" s="370"/>
      <c r="J18" s="370"/>
      <c r="K18" s="370"/>
      <c r="L18" s="370"/>
      <c r="M18" s="370"/>
      <c r="N18" s="370"/>
      <c r="O18" s="370"/>
      <c r="P18" s="370"/>
      <c r="Q18" s="370"/>
      <c r="R18" s="36"/>
    </row>
    <row r="19" spans="2:18" ht="13.5" customHeight="1">
      <c r="B19" s="169" t="s">
        <v>181</v>
      </c>
      <c r="C19" s="369">
        <f>SUM(D19:F19)</f>
        <v>21545</v>
      </c>
      <c r="D19" s="370">
        <v>8396</v>
      </c>
      <c r="E19" s="370">
        <v>767</v>
      </c>
      <c r="F19" s="370">
        <v>12382</v>
      </c>
      <c r="G19" s="370">
        <f>SUM(H19,Q19)</f>
        <v>21482</v>
      </c>
      <c r="H19" s="370">
        <f>I19+J19</f>
        <v>21097</v>
      </c>
      <c r="I19" s="370">
        <f aca="true" t="shared" si="7" ref="I19:J22">SUM(L19,O19)</f>
        <v>5629</v>
      </c>
      <c r="J19" s="370">
        <f t="shared" si="7"/>
        <v>15468</v>
      </c>
      <c r="K19" s="370">
        <f>L19+M19</f>
        <v>4633</v>
      </c>
      <c r="L19" s="370">
        <v>4614</v>
      </c>
      <c r="M19" s="370">
        <v>19</v>
      </c>
      <c r="N19" s="370">
        <f>O19+P19</f>
        <v>16464</v>
      </c>
      <c r="O19" s="370">
        <v>1015</v>
      </c>
      <c r="P19" s="370">
        <v>15449</v>
      </c>
      <c r="Q19" s="370">
        <v>385</v>
      </c>
      <c r="R19" s="316">
        <v>63</v>
      </c>
    </row>
    <row r="20" spans="2:18" ht="13.5" customHeight="1">
      <c r="B20" s="169" t="s">
        <v>182</v>
      </c>
      <c r="C20" s="369">
        <f>SUM(D20:F20)</f>
        <v>42733</v>
      </c>
      <c r="D20" s="370">
        <v>10371</v>
      </c>
      <c r="E20" s="370">
        <v>2156</v>
      </c>
      <c r="F20" s="370">
        <v>30206</v>
      </c>
      <c r="G20" s="370">
        <f>SUM(H20,Q20)</f>
        <v>42633</v>
      </c>
      <c r="H20" s="370">
        <f>I20+J20</f>
        <v>41722</v>
      </c>
      <c r="I20" s="370">
        <f t="shared" si="7"/>
        <v>11030</v>
      </c>
      <c r="J20" s="370">
        <f t="shared" si="7"/>
        <v>30692</v>
      </c>
      <c r="K20" s="370">
        <f>L20+M20</f>
        <v>7534</v>
      </c>
      <c r="L20" s="370">
        <v>7508</v>
      </c>
      <c r="M20" s="370">
        <v>26</v>
      </c>
      <c r="N20" s="370">
        <f>O20+P20</f>
        <v>34188</v>
      </c>
      <c r="O20" s="370">
        <v>3522</v>
      </c>
      <c r="P20" s="370">
        <v>30666</v>
      </c>
      <c r="Q20" s="370">
        <v>911</v>
      </c>
      <c r="R20" s="316">
        <v>100</v>
      </c>
    </row>
    <row r="21" spans="2:18" ht="13.5" customHeight="1">
      <c r="B21" s="169" t="s">
        <v>184</v>
      </c>
      <c r="C21" s="369">
        <f>SUM(D21:F21)</f>
        <v>10048</v>
      </c>
      <c r="D21" s="370">
        <v>781</v>
      </c>
      <c r="E21" s="370">
        <v>643</v>
      </c>
      <c r="F21" s="370">
        <v>8624</v>
      </c>
      <c r="G21" s="370">
        <f>SUM(H21,Q21)</f>
        <v>10048</v>
      </c>
      <c r="H21" s="370">
        <f>I21+J21</f>
        <v>9243</v>
      </c>
      <c r="I21" s="370">
        <f t="shared" si="7"/>
        <v>5475</v>
      </c>
      <c r="J21" s="370">
        <f t="shared" si="7"/>
        <v>3768</v>
      </c>
      <c r="K21" s="370">
        <f>L21+M21</f>
        <v>5475</v>
      </c>
      <c r="L21" s="370">
        <v>5460</v>
      </c>
      <c r="M21" s="370">
        <v>15</v>
      </c>
      <c r="N21" s="370">
        <f>O21+P21</f>
        <v>3768</v>
      </c>
      <c r="O21" s="370">
        <v>15</v>
      </c>
      <c r="P21" s="370">
        <v>3753</v>
      </c>
      <c r="Q21" s="370">
        <v>805</v>
      </c>
      <c r="R21" s="316">
        <v>0</v>
      </c>
    </row>
    <row r="22" spans="2:18" ht="13.5" customHeight="1">
      <c r="B22" s="169" t="s">
        <v>186</v>
      </c>
      <c r="C22" s="369">
        <f>SUM(D22:F22)</f>
        <v>2416</v>
      </c>
      <c r="D22" s="370">
        <v>536</v>
      </c>
      <c r="E22" s="370">
        <v>22</v>
      </c>
      <c r="F22" s="370">
        <v>1858</v>
      </c>
      <c r="G22" s="370">
        <f>SUM(H22,Q22)</f>
        <v>2412</v>
      </c>
      <c r="H22" s="370">
        <f>I22+J22</f>
        <v>2117</v>
      </c>
      <c r="I22" s="370">
        <f t="shared" si="7"/>
        <v>1876</v>
      </c>
      <c r="J22" s="370">
        <f t="shared" si="7"/>
        <v>241</v>
      </c>
      <c r="K22" s="370">
        <f>L22+M22</f>
        <v>1636</v>
      </c>
      <c r="L22" s="370">
        <v>1632</v>
      </c>
      <c r="M22" s="370">
        <v>4</v>
      </c>
      <c r="N22" s="370">
        <f>O22+P22</f>
        <v>481</v>
      </c>
      <c r="O22" s="370">
        <v>244</v>
      </c>
      <c r="P22" s="370">
        <v>237</v>
      </c>
      <c r="Q22" s="370">
        <v>295</v>
      </c>
      <c r="R22" s="316">
        <v>4</v>
      </c>
    </row>
    <row r="23" spans="2:18" ht="6" customHeight="1">
      <c r="B23" s="169"/>
      <c r="C23" s="369"/>
      <c r="D23" s="370"/>
      <c r="E23" s="370"/>
      <c r="F23" s="370"/>
      <c r="G23" s="370"/>
      <c r="H23" s="370"/>
      <c r="I23" s="370"/>
      <c r="J23" s="370"/>
      <c r="K23" s="370"/>
      <c r="L23" s="370"/>
      <c r="M23" s="370"/>
      <c r="N23" s="370"/>
      <c r="O23" s="370"/>
      <c r="P23" s="370"/>
      <c r="Q23" s="370"/>
      <c r="R23" s="316"/>
    </row>
    <row r="24" spans="2:18" ht="13.5" customHeight="1">
      <c r="B24" s="169" t="s">
        <v>188</v>
      </c>
      <c r="C24" s="369">
        <f>SUM(D24:F24)</f>
        <v>12669</v>
      </c>
      <c r="D24" s="370">
        <v>8065</v>
      </c>
      <c r="E24" s="370">
        <v>48</v>
      </c>
      <c r="F24" s="370">
        <v>4556</v>
      </c>
      <c r="G24" s="370">
        <f>SUM(H24,Q24)</f>
        <v>12543</v>
      </c>
      <c r="H24" s="370">
        <f>I24+J24</f>
        <v>12254</v>
      </c>
      <c r="I24" s="370">
        <f aca="true" t="shared" si="8" ref="I24:J27">SUM(L24,O24)</f>
        <v>3561</v>
      </c>
      <c r="J24" s="370">
        <f t="shared" si="8"/>
        <v>8693</v>
      </c>
      <c r="K24" s="370">
        <f>L24+M24</f>
        <v>3470</v>
      </c>
      <c r="L24" s="370">
        <v>3467</v>
      </c>
      <c r="M24" s="370">
        <v>3</v>
      </c>
      <c r="N24" s="370">
        <f>O24+P24</f>
        <v>8784</v>
      </c>
      <c r="O24" s="370">
        <v>94</v>
      </c>
      <c r="P24" s="370">
        <v>8690</v>
      </c>
      <c r="Q24" s="370">
        <v>289</v>
      </c>
      <c r="R24" s="316">
        <v>126</v>
      </c>
    </row>
    <row r="25" spans="2:18" ht="13.5" customHeight="1">
      <c r="B25" s="169" t="s">
        <v>190</v>
      </c>
      <c r="C25" s="369">
        <f>SUM(D25:F25)</f>
        <v>7019</v>
      </c>
      <c r="D25" s="370">
        <v>2374</v>
      </c>
      <c r="E25" s="370">
        <v>1667</v>
      </c>
      <c r="F25" s="370">
        <v>2978</v>
      </c>
      <c r="G25" s="370">
        <f>SUM(H25,Q25)</f>
        <v>7008</v>
      </c>
      <c r="H25" s="370">
        <f>I25+J25</f>
        <v>6772</v>
      </c>
      <c r="I25" s="370">
        <f t="shared" si="8"/>
        <v>1897</v>
      </c>
      <c r="J25" s="370">
        <f t="shared" si="8"/>
        <v>4875</v>
      </c>
      <c r="K25" s="370">
        <f>L25+M25</f>
        <v>1586</v>
      </c>
      <c r="L25" s="370">
        <v>1539</v>
      </c>
      <c r="M25" s="370">
        <v>47</v>
      </c>
      <c r="N25" s="370">
        <f>O25+P25</f>
        <v>5186</v>
      </c>
      <c r="O25" s="370">
        <v>358</v>
      </c>
      <c r="P25" s="370">
        <v>4828</v>
      </c>
      <c r="Q25" s="370">
        <v>236</v>
      </c>
      <c r="R25" s="316">
        <v>11</v>
      </c>
    </row>
    <row r="26" spans="2:18" ht="13.5" customHeight="1">
      <c r="B26" s="169" t="s">
        <v>192</v>
      </c>
      <c r="C26" s="369">
        <f>SUM(D26:F26)</f>
        <v>16524</v>
      </c>
      <c r="D26" s="370">
        <v>5345</v>
      </c>
      <c r="E26" s="370">
        <v>593</v>
      </c>
      <c r="F26" s="370">
        <v>10586</v>
      </c>
      <c r="G26" s="370">
        <f>SUM(H26,Q26)</f>
        <v>16517</v>
      </c>
      <c r="H26" s="370">
        <f>I26+J26</f>
        <v>16302</v>
      </c>
      <c r="I26" s="370">
        <f t="shared" si="8"/>
        <v>5824</v>
      </c>
      <c r="J26" s="370">
        <f t="shared" si="8"/>
        <v>10478</v>
      </c>
      <c r="K26" s="370">
        <f>L26+M26</f>
        <v>5014</v>
      </c>
      <c r="L26" s="370">
        <v>4998</v>
      </c>
      <c r="M26" s="370">
        <v>16</v>
      </c>
      <c r="N26" s="370">
        <f>O26+P26</f>
        <v>11288</v>
      </c>
      <c r="O26" s="370">
        <v>826</v>
      </c>
      <c r="P26" s="370">
        <v>10462</v>
      </c>
      <c r="Q26" s="370">
        <v>215</v>
      </c>
      <c r="R26" s="316">
        <v>7</v>
      </c>
    </row>
    <row r="27" spans="2:18" ht="13.5" customHeight="1">
      <c r="B27" s="169" t="s">
        <v>193</v>
      </c>
      <c r="C27" s="369">
        <f>SUM(D27:F27)</f>
        <v>11085</v>
      </c>
      <c r="D27" s="370">
        <v>4810</v>
      </c>
      <c r="E27" s="370">
        <v>373</v>
      </c>
      <c r="F27" s="370">
        <v>5902</v>
      </c>
      <c r="G27" s="370">
        <f>SUM(H27,Q27)</f>
        <v>10965</v>
      </c>
      <c r="H27" s="370">
        <f>I27+J27</f>
        <v>10726</v>
      </c>
      <c r="I27" s="370">
        <f t="shared" si="8"/>
        <v>3077</v>
      </c>
      <c r="J27" s="370">
        <f t="shared" si="8"/>
        <v>7649</v>
      </c>
      <c r="K27" s="370">
        <f>L27+M27</f>
        <v>2843</v>
      </c>
      <c r="L27" s="370">
        <v>2810</v>
      </c>
      <c r="M27" s="370">
        <v>33</v>
      </c>
      <c r="N27" s="370">
        <f>O27+P27</f>
        <v>7883</v>
      </c>
      <c r="O27" s="370">
        <v>267</v>
      </c>
      <c r="P27" s="370">
        <v>7616</v>
      </c>
      <c r="Q27" s="370">
        <v>239</v>
      </c>
      <c r="R27" s="316">
        <v>120</v>
      </c>
    </row>
    <row r="28" spans="2:18" ht="6" customHeight="1">
      <c r="B28" s="169"/>
      <c r="C28" s="369"/>
      <c r="D28" s="370"/>
      <c r="E28" s="370"/>
      <c r="F28" s="370"/>
      <c r="G28" s="370"/>
      <c r="H28" s="370"/>
      <c r="I28" s="370"/>
      <c r="J28" s="370"/>
      <c r="K28" s="370"/>
      <c r="L28" s="370"/>
      <c r="M28" s="370"/>
      <c r="N28" s="370"/>
      <c r="O28" s="370"/>
      <c r="P28" s="370"/>
      <c r="Q28" s="370"/>
      <c r="R28" s="316"/>
    </row>
    <row r="29" spans="2:18" ht="13.5" customHeight="1">
      <c r="B29" s="169" t="s">
        <v>196</v>
      </c>
      <c r="C29" s="369">
        <f>SUM(D29:F29)</f>
        <v>13931</v>
      </c>
      <c r="D29" s="370">
        <v>8401</v>
      </c>
      <c r="E29" s="370">
        <v>39</v>
      </c>
      <c r="F29" s="370">
        <v>5491</v>
      </c>
      <c r="G29" s="370">
        <f>SUM(H29,Q29)</f>
        <v>13798</v>
      </c>
      <c r="H29" s="370">
        <f>I29+J29</f>
        <v>13611</v>
      </c>
      <c r="I29" s="370">
        <f aca="true" t="shared" si="9" ref="I29:J33">SUM(L29,O29)</f>
        <v>1997</v>
      </c>
      <c r="J29" s="370">
        <f t="shared" si="9"/>
        <v>11614</v>
      </c>
      <c r="K29" s="370">
        <f>L29+M29</f>
        <v>1500</v>
      </c>
      <c r="L29" s="370">
        <v>1500</v>
      </c>
      <c r="M29" s="370">
        <v>0</v>
      </c>
      <c r="N29" s="370">
        <f>O29+P29</f>
        <v>12111</v>
      </c>
      <c r="O29" s="370">
        <v>497</v>
      </c>
      <c r="P29" s="370">
        <v>11614</v>
      </c>
      <c r="Q29" s="370">
        <v>187</v>
      </c>
      <c r="R29" s="316">
        <v>133</v>
      </c>
    </row>
    <row r="30" spans="2:18" ht="13.5" customHeight="1">
      <c r="B30" s="169" t="s">
        <v>198</v>
      </c>
      <c r="C30" s="369">
        <f>SUM(D30:F30)</f>
        <v>3745</v>
      </c>
      <c r="D30" s="370">
        <v>359</v>
      </c>
      <c r="E30" s="370">
        <v>688</v>
      </c>
      <c r="F30" s="370">
        <v>2698</v>
      </c>
      <c r="G30" s="370">
        <f>SUM(H30,Q30)</f>
        <v>3745</v>
      </c>
      <c r="H30" s="370">
        <f>I30+J30</f>
        <v>3639</v>
      </c>
      <c r="I30" s="370">
        <f t="shared" si="9"/>
        <v>1313</v>
      </c>
      <c r="J30" s="370">
        <f t="shared" si="9"/>
        <v>2326</v>
      </c>
      <c r="K30" s="370">
        <f>L30+M30</f>
        <v>1206</v>
      </c>
      <c r="L30" s="370">
        <v>1170</v>
      </c>
      <c r="M30" s="370">
        <v>36</v>
      </c>
      <c r="N30" s="370">
        <f>O30+P30</f>
        <v>2433</v>
      </c>
      <c r="O30" s="370">
        <v>143</v>
      </c>
      <c r="P30" s="370">
        <v>2290</v>
      </c>
      <c r="Q30" s="370">
        <v>106</v>
      </c>
      <c r="R30" s="316">
        <v>0</v>
      </c>
    </row>
    <row r="31" spans="2:18" ht="13.5" customHeight="1">
      <c r="B31" s="169" t="s">
        <v>200</v>
      </c>
      <c r="C31" s="369">
        <f>SUM(D31:F31)</f>
        <v>13340</v>
      </c>
      <c r="D31" s="370">
        <v>3084</v>
      </c>
      <c r="E31" s="370">
        <v>1222</v>
      </c>
      <c r="F31" s="370">
        <v>9034</v>
      </c>
      <c r="G31" s="370">
        <f>SUM(H31,Q31)</f>
        <v>13339</v>
      </c>
      <c r="H31" s="370">
        <f>I31+J31</f>
        <v>13005</v>
      </c>
      <c r="I31" s="370">
        <f t="shared" si="9"/>
        <v>2716</v>
      </c>
      <c r="J31" s="370">
        <f t="shared" si="9"/>
        <v>10289</v>
      </c>
      <c r="K31" s="370">
        <f>L31+M31</f>
        <v>2240</v>
      </c>
      <c r="L31" s="370">
        <v>2218</v>
      </c>
      <c r="M31" s="370">
        <v>22</v>
      </c>
      <c r="N31" s="370">
        <f>O31+P31</f>
        <v>10765</v>
      </c>
      <c r="O31" s="370">
        <v>498</v>
      </c>
      <c r="P31" s="370">
        <v>10267</v>
      </c>
      <c r="Q31" s="370">
        <v>334</v>
      </c>
      <c r="R31" s="316">
        <v>1</v>
      </c>
    </row>
    <row r="32" spans="2:18" ht="13.5" customHeight="1">
      <c r="B32" s="169" t="s">
        <v>202</v>
      </c>
      <c r="C32" s="369">
        <f>SUM(D32:F32)</f>
        <v>25919</v>
      </c>
      <c r="D32" s="370">
        <v>16315</v>
      </c>
      <c r="E32" s="370">
        <v>973</v>
      </c>
      <c r="F32" s="370">
        <v>8631</v>
      </c>
      <c r="G32" s="370">
        <f>SUM(H32,Q32)</f>
        <v>25918</v>
      </c>
      <c r="H32" s="370">
        <f>I32+J32</f>
        <v>25598</v>
      </c>
      <c r="I32" s="370">
        <f t="shared" si="9"/>
        <v>6624</v>
      </c>
      <c r="J32" s="370">
        <f t="shared" si="9"/>
        <v>18974</v>
      </c>
      <c r="K32" s="370">
        <f>L32+M32</f>
        <v>6508</v>
      </c>
      <c r="L32" s="370">
        <v>6489</v>
      </c>
      <c r="M32" s="370">
        <v>19</v>
      </c>
      <c r="N32" s="370">
        <f>O32+P32</f>
        <v>19090</v>
      </c>
      <c r="O32" s="370">
        <v>135</v>
      </c>
      <c r="P32" s="370">
        <v>18955</v>
      </c>
      <c r="Q32" s="370">
        <v>320</v>
      </c>
      <c r="R32" s="316">
        <v>1</v>
      </c>
    </row>
    <row r="33" spans="2:18" ht="13.5" customHeight="1">
      <c r="B33" s="169" t="s">
        <v>204</v>
      </c>
      <c r="C33" s="369">
        <f>SUM(D33:F33)</f>
        <v>9554</v>
      </c>
      <c r="D33" s="370">
        <v>599</v>
      </c>
      <c r="E33" s="370">
        <v>1950</v>
      </c>
      <c r="F33" s="370">
        <v>7005</v>
      </c>
      <c r="G33" s="370">
        <f>SUM(H33,Q33)</f>
        <v>9451</v>
      </c>
      <c r="H33" s="370">
        <f>I33+J33</f>
        <v>9164</v>
      </c>
      <c r="I33" s="370">
        <f t="shared" si="9"/>
        <v>4326</v>
      </c>
      <c r="J33" s="370">
        <f t="shared" si="9"/>
        <v>4838</v>
      </c>
      <c r="K33" s="370">
        <f>L33+M33</f>
        <v>3630</v>
      </c>
      <c r="L33" s="370">
        <v>3610</v>
      </c>
      <c r="M33" s="370">
        <v>20</v>
      </c>
      <c r="N33" s="370">
        <f>O33+P33</f>
        <v>5534</v>
      </c>
      <c r="O33" s="370">
        <v>716</v>
      </c>
      <c r="P33" s="370">
        <v>4818</v>
      </c>
      <c r="Q33" s="370">
        <v>287</v>
      </c>
      <c r="R33" s="316">
        <v>103</v>
      </c>
    </row>
    <row r="34" spans="2:18" ht="6" customHeight="1">
      <c r="B34" s="169"/>
      <c r="C34" s="369"/>
      <c r="D34" s="370"/>
      <c r="E34" s="370"/>
      <c r="F34" s="370"/>
      <c r="G34" s="370"/>
      <c r="H34" s="370"/>
      <c r="I34" s="370"/>
      <c r="J34" s="370"/>
      <c r="K34" s="370"/>
      <c r="L34" s="370"/>
      <c r="M34" s="370"/>
      <c r="N34" s="370"/>
      <c r="O34" s="370"/>
      <c r="P34" s="370"/>
      <c r="Q34" s="370"/>
      <c r="R34" s="316"/>
    </row>
    <row r="35" spans="2:18" ht="13.5" customHeight="1">
      <c r="B35" s="169" t="s">
        <v>206</v>
      </c>
      <c r="C35" s="369">
        <f aca="true" t="shared" si="10" ref="C35:C41">SUM(D35:F35)</f>
        <v>3258</v>
      </c>
      <c r="D35" s="370">
        <v>290</v>
      </c>
      <c r="E35" s="370">
        <v>267</v>
      </c>
      <c r="F35" s="370">
        <v>2701</v>
      </c>
      <c r="G35" s="370">
        <f aca="true" t="shared" si="11" ref="G35:G41">SUM(H35,Q35)</f>
        <v>3223</v>
      </c>
      <c r="H35" s="370">
        <f aca="true" t="shared" si="12" ref="H35:H41">I35+J35</f>
        <v>3078</v>
      </c>
      <c r="I35" s="370">
        <f aca="true" t="shared" si="13" ref="I35:J41">SUM(L35,O35)</f>
        <v>1485</v>
      </c>
      <c r="J35" s="370">
        <f t="shared" si="13"/>
        <v>1593</v>
      </c>
      <c r="K35" s="370">
        <f aca="true" t="shared" si="14" ref="K35:K41">L35+M35</f>
        <v>1381</v>
      </c>
      <c r="L35" s="370">
        <v>1374</v>
      </c>
      <c r="M35" s="370">
        <v>7</v>
      </c>
      <c r="N35" s="370">
        <f aca="true" t="shared" si="15" ref="N35:N41">O35+P35</f>
        <v>1697</v>
      </c>
      <c r="O35" s="370">
        <v>111</v>
      </c>
      <c r="P35" s="370">
        <v>1586</v>
      </c>
      <c r="Q35" s="370">
        <v>145</v>
      </c>
      <c r="R35" s="316">
        <v>35</v>
      </c>
    </row>
    <row r="36" spans="2:18" ht="13.5" customHeight="1">
      <c r="B36" s="169" t="s">
        <v>208</v>
      </c>
      <c r="C36" s="369">
        <f t="shared" si="10"/>
        <v>1046</v>
      </c>
      <c r="D36" s="370">
        <v>0</v>
      </c>
      <c r="E36" s="370">
        <v>2</v>
      </c>
      <c r="F36" s="370">
        <v>1044</v>
      </c>
      <c r="G36" s="370">
        <f t="shared" si="11"/>
        <v>1046</v>
      </c>
      <c r="H36" s="370">
        <f t="shared" si="12"/>
        <v>1003</v>
      </c>
      <c r="I36" s="370">
        <f t="shared" si="13"/>
        <v>387</v>
      </c>
      <c r="J36" s="370">
        <f t="shared" si="13"/>
        <v>616</v>
      </c>
      <c r="K36" s="370">
        <f t="shared" si="14"/>
        <v>266</v>
      </c>
      <c r="L36" s="370">
        <v>263</v>
      </c>
      <c r="M36" s="370">
        <v>3</v>
      </c>
      <c r="N36" s="370">
        <f t="shared" si="15"/>
        <v>737</v>
      </c>
      <c r="O36" s="370">
        <v>124</v>
      </c>
      <c r="P36" s="370">
        <v>613</v>
      </c>
      <c r="Q36" s="370">
        <v>43</v>
      </c>
      <c r="R36" s="316">
        <v>0</v>
      </c>
    </row>
    <row r="37" spans="2:18" ht="13.5" customHeight="1">
      <c r="B37" s="169" t="s">
        <v>210</v>
      </c>
      <c r="C37" s="369">
        <f t="shared" si="10"/>
        <v>1339</v>
      </c>
      <c r="D37" s="370">
        <v>0</v>
      </c>
      <c r="E37" s="370">
        <v>104</v>
      </c>
      <c r="F37" s="370">
        <v>1235</v>
      </c>
      <c r="G37" s="370">
        <f t="shared" si="11"/>
        <v>1333</v>
      </c>
      <c r="H37" s="370">
        <f t="shared" si="12"/>
        <v>1305</v>
      </c>
      <c r="I37" s="370">
        <f t="shared" si="13"/>
        <v>673</v>
      </c>
      <c r="J37" s="370">
        <f t="shared" si="13"/>
        <v>632</v>
      </c>
      <c r="K37" s="370">
        <f t="shared" si="14"/>
        <v>447</v>
      </c>
      <c r="L37" s="370">
        <v>444</v>
      </c>
      <c r="M37" s="370">
        <v>3</v>
      </c>
      <c r="N37" s="370">
        <f t="shared" si="15"/>
        <v>858</v>
      </c>
      <c r="O37" s="370">
        <v>229</v>
      </c>
      <c r="P37" s="370">
        <v>629</v>
      </c>
      <c r="Q37" s="370">
        <v>28</v>
      </c>
      <c r="R37" s="316">
        <v>6</v>
      </c>
    </row>
    <row r="38" spans="2:18" ht="13.5" customHeight="1">
      <c r="B38" s="169" t="s">
        <v>212</v>
      </c>
      <c r="C38" s="369">
        <f t="shared" si="10"/>
        <v>35761</v>
      </c>
      <c r="D38" s="370">
        <v>22744</v>
      </c>
      <c r="E38" s="370">
        <v>662</v>
      </c>
      <c r="F38" s="370">
        <v>12355</v>
      </c>
      <c r="G38" s="370">
        <f t="shared" si="11"/>
        <v>35566</v>
      </c>
      <c r="H38" s="370">
        <f t="shared" si="12"/>
        <v>34663</v>
      </c>
      <c r="I38" s="370">
        <f t="shared" si="13"/>
        <v>6739</v>
      </c>
      <c r="J38" s="370">
        <f t="shared" si="13"/>
        <v>27924</v>
      </c>
      <c r="K38" s="370">
        <f t="shared" si="14"/>
        <v>6748</v>
      </c>
      <c r="L38" s="370">
        <v>6656</v>
      </c>
      <c r="M38" s="370">
        <v>92</v>
      </c>
      <c r="N38" s="370">
        <f t="shared" si="15"/>
        <v>27915</v>
      </c>
      <c r="O38" s="370">
        <v>83</v>
      </c>
      <c r="P38" s="370">
        <v>27832</v>
      </c>
      <c r="Q38" s="370">
        <v>903</v>
      </c>
      <c r="R38" s="316">
        <v>195</v>
      </c>
    </row>
    <row r="39" spans="2:18" ht="13.5" customHeight="1">
      <c r="B39" s="169" t="s">
        <v>214</v>
      </c>
      <c r="C39" s="369">
        <f t="shared" si="10"/>
        <v>15011</v>
      </c>
      <c r="D39" s="370">
        <v>9229</v>
      </c>
      <c r="E39" s="370">
        <v>215</v>
      </c>
      <c r="F39" s="370">
        <v>5567</v>
      </c>
      <c r="G39" s="370">
        <f t="shared" si="11"/>
        <v>14916</v>
      </c>
      <c r="H39" s="370">
        <f t="shared" si="12"/>
        <v>14688</v>
      </c>
      <c r="I39" s="370">
        <f t="shared" si="13"/>
        <v>2905</v>
      </c>
      <c r="J39" s="370">
        <f t="shared" si="13"/>
        <v>11783</v>
      </c>
      <c r="K39" s="370">
        <f t="shared" si="14"/>
        <v>2622</v>
      </c>
      <c r="L39" s="370">
        <v>2581</v>
      </c>
      <c r="M39" s="370">
        <v>41</v>
      </c>
      <c r="N39" s="370">
        <f t="shared" si="15"/>
        <v>12066</v>
      </c>
      <c r="O39" s="370">
        <v>324</v>
      </c>
      <c r="P39" s="370">
        <v>11742</v>
      </c>
      <c r="Q39" s="370">
        <v>228</v>
      </c>
      <c r="R39" s="316">
        <v>95</v>
      </c>
    </row>
    <row r="40" spans="2:18" ht="13.5" customHeight="1">
      <c r="B40" s="169" t="s">
        <v>168</v>
      </c>
      <c r="C40" s="369">
        <f t="shared" si="10"/>
        <v>11693</v>
      </c>
      <c r="D40" s="370">
        <v>4393</v>
      </c>
      <c r="E40" s="370">
        <v>98</v>
      </c>
      <c r="F40" s="370">
        <v>7202</v>
      </c>
      <c r="G40" s="370">
        <f t="shared" si="11"/>
        <v>11667</v>
      </c>
      <c r="H40" s="370">
        <f t="shared" si="12"/>
        <v>11382</v>
      </c>
      <c r="I40" s="370">
        <f t="shared" si="13"/>
        <v>3510</v>
      </c>
      <c r="J40" s="370">
        <f t="shared" si="13"/>
        <v>7872</v>
      </c>
      <c r="K40" s="370">
        <f t="shared" si="14"/>
        <v>3321</v>
      </c>
      <c r="L40" s="370">
        <v>3305</v>
      </c>
      <c r="M40" s="370">
        <v>16</v>
      </c>
      <c r="N40" s="370">
        <f t="shared" si="15"/>
        <v>8061</v>
      </c>
      <c r="O40" s="370">
        <v>205</v>
      </c>
      <c r="P40" s="370">
        <v>7856</v>
      </c>
      <c r="Q40" s="370">
        <v>285</v>
      </c>
      <c r="R40" s="316">
        <v>26</v>
      </c>
    </row>
    <row r="41" spans="2:18" ht="13.5" customHeight="1">
      <c r="B41" s="169" t="s">
        <v>169</v>
      </c>
      <c r="C41" s="369">
        <f t="shared" si="10"/>
        <v>4110</v>
      </c>
      <c r="D41" s="370">
        <v>1325</v>
      </c>
      <c r="E41" s="370">
        <v>77</v>
      </c>
      <c r="F41" s="370">
        <v>2708</v>
      </c>
      <c r="G41" s="370">
        <f t="shared" si="11"/>
        <v>4110</v>
      </c>
      <c r="H41" s="370">
        <f t="shared" si="12"/>
        <v>3902</v>
      </c>
      <c r="I41" s="370">
        <f t="shared" si="13"/>
        <v>847</v>
      </c>
      <c r="J41" s="370">
        <f t="shared" si="13"/>
        <v>3055</v>
      </c>
      <c r="K41" s="370">
        <f t="shared" si="14"/>
        <v>822</v>
      </c>
      <c r="L41" s="370">
        <v>819</v>
      </c>
      <c r="M41" s="370">
        <v>3</v>
      </c>
      <c r="N41" s="370">
        <f t="shared" si="15"/>
        <v>3080</v>
      </c>
      <c r="O41" s="370">
        <v>28</v>
      </c>
      <c r="P41" s="370">
        <v>3052</v>
      </c>
      <c r="Q41" s="370">
        <v>208</v>
      </c>
      <c r="R41" s="316">
        <v>0</v>
      </c>
    </row>
    <row r="42" spans="2:18" ht="6" customHeight="1">
      <c r="B42" s="169"/>
      <c r="C42" s="369"/>
      <c r="D42" s="370"/>
      <c r="E42" s="370"/>
      <c r="F42" s="370"/>
      <c r="G42" s="370"/>
      <c r="H42" s="370"/>
      <c r="I42" s="370"/>
      <c r="J42" s="370"/>
      <c r="K42" s="370"/>
      <c r="L42" s="370"/>
      <c r="M42" s="370"/>
      <c r="N42" s="370"/>
      <c r="O42" s="370"/>
      <c r="P42" s="370"/>
      <c r="Q42" s="370"/>
      <c r="R42" s="316"/>
    </row>
    <row r="43" spans="2:18" ht="13.5" customHeight="1">
      <c r="B43" s="169" t="s">
        <v>170</v>
      </c>
      <c r="C43" s="369">
        <f aca="true" t="shared" si="16" ref="C43:C49">SUM(D43:F43)</f>
        <v>12788</v>
      </c>
      <c r="D43" s="370">
        <v>6934</v>
      </c>
      <c r="E43" s="370">
        <v>155</v>
      </c>
      <c r="F43" s="370">
        <v>5699</v>
      </c>
      <c r="G43" s="370">
        <f aca="true" t="shared" si="17" ref="G43:G49">SUM(H43,Q43)</f>
        <v>12660</v>
      </c>
      <c r="H43" s="370">
        <f aca="true" t="shared" si="18" ref="H43:H49">I43+J43</f>
        <v>12423</v>
      </c>
      <c r="I43" s="370">
        <f aca="true" t="shared" si="19" ref="I43:J49">SUM(L43,O43)</f>
        <v>4667</v>
      </c>
      <c r="J43" s="370">
        <f t="shared" si="19"/>
        <v>7756</v>
      </c>
      <c r="K43" s="370">
        <f aca="true" t="shared" si="20" ref="K43:K49">L43+M43</f>
        <v>4569</v>
      </c>
      <c r="L43" s="370">
        <v>4561</v>
      </c>
      <c r="M43" s="370">
        <v>8</v>
      </c>
      <c r="N43" s="370">
        <f aca="true" t="shared" si="21" ref="N43:N49">O43+P43</f>
        <v>7854</v>
      </c>
      <c r="O43" s="370">
        <v>106</v>
      </c>
      <c r="P43" s="370">
        <v>7748</v>
      </c>
      <c r="Q43" s="370">
        <v>237</v>
      </c>
      <c r="R43" s="316">
        <v>128</v>
      </c>
    </row>
    <row r="44" spans="2:18" ht="13.5" customHeight="1">
      <c r="B44" s="169" t="s">
        <v>171</v>
      </c>
      <c r="C44" s="369">
        <f t="shared" si="16"/>
        <v>26954</v>
      </c>
      <c r="D44" s="370">
        <v>22013</v>
      </c>
      <c r="E44" s="370">
        <v>174</v>
      </c>
      <c r="F44" s="370">
        <v>4767</v>
      </c>
      <c r="G44" s="370">
        <f t="shared" si="17"/>
        <v>26745</v>
      </c>
      <c r="H44" s="370">
        <f t="shared" si="18"/>
        <v>26073</v>
      </c>
      <c r="I44" s="370">
        <f t="shared" si="19"/>
        <v>8456</v>
      </c>
      <c r="J44" s="370">
        <f t="shared" si="19"/>
        <v>17617</v>
      </c>
      <c r="K44" s="370">
        <f t="shared" si="20"/>
        <v>8455</v>
      </c>
      <c r="L44" s="370">
        <v>8441</v>
      </c>
      <c r="M44" s="370">
        <v>14</v>
      </c>
      <c r="N44" s="370">
        <f t="shared" si="21"/>
        <v>17618</v>
      </c>
      <c r="O44" s="370">
        <v>15</v>
      </c>
      <c r="P44" s="370">
        <v>17603</v>
      </c>
      <c r="Q44" s="370">
        <v>672</v>
      </c>
      <c r="R44" s="316">
        <v>209</v>
      </c>
    </row>
    <row r="45" spans="2:18" ht="13.5" customHeight="1">
      <c r="B45" s="169" t="s">
        <v>173</v>
      </c>
      <c r="C45" s="369">
        <f t="shared" si="16"/>
        <v>8070</v>
      </c>
      <c r="D45" s="370">
        <v>5033</v>
      </c>
      <c r="E45" s="370">
        <v>128</v>
      </c>
      <c r="F45" s="370">
        <v>2909</v>
      </c>
      <c r="G45" s="370">
        <f t="shared" si="17"/>
        <v>8013</v>
      </c>
      <c r="H45" s="370">
        <f t="shared" si="18"/>
        <v>7875</v>
      </c>
      <c r="I45" s="370">
        <f t="shared" si="19"/>
        <v>2586</v>
      </c>
      <c r="J45" s="370">
        <f t="shared" si="19"/>
        <v>5289</v>
      </c>
      <c r="K45" s="370">
        <f t="shared" si="20"/>
        <v>2578</v>
      </c>
      <c r="L45" s="370">
        <v>2569</v>
      </c>
      <c r="M45" s="370">
        <v>9</v>
      </c>
      <c r="N45" s="370">
        <f t="shared" si="21"/>
        <v>5297</v>
      </c>
      <c r="O45" s="370">
        <v>17</v>
      </c>
      <c r="P45" s="370">
        <v>5280</v>
      </c>
      <c r="Q45" s="370">
        <v>138</v>
      </c>
      <c r="R45" s="316">
        <v>57</v>
      </c>
    </row>
    <row r="46" spans="2:18" ht="13.5" customHeight="1">
      <c r="B46" s="169" t="s">
        <v>175</v>
      </c>
      <c r="C46" s="369">
        <f t="shared" si="16"/>
        <v>32398</v>
      </c>
      <c r="D46" s="370">
        <v>26044</v>
      </c>
      <c r="E46" s="370">
        <v>542</v>
      </c>
      <c r="F46" s="370">
        <v>5812</v>
      </c>
      <c r="G46" s="370">
        <f t="shared" si="17"/>
        <v>31951</v>
      </c>
      <c r="H46" s="370">
        <f t="shared" si="18"/>
        <v>31398</v>
      </c>
      <c r="I46" s="370">
        <f t="shared" si="19"/>
        <v>11979</v>
      </c>
      <c r="J46" s="370">
        <f t="shared" si="19"/>
        <v>19419</v>
      </c>
      <c r="K46" s="370">
        <f t="shared" si="20"/>
        <v>11027</v>
      </c>
      <c r="L46" s="370">
        <v>10983</v>
      </c>
      <c r="M46" s="370">
        <v>44</v>
      </c>
      <c r="N46" s="370">
        <f t="shared" si="21"/>
        <v>20371</v>
      </c>
      <c r="O46" s="370">
        <v>996</v>
      </c>
      <c r="P46" s="370">
        <v>19375</v>
      </c>
      <c r="Q46" s="370">
        <v>553</v>
      </c>
      <c r="R46" s="316">
        <v>447</v>
      </c>
    </row>
    <row r="47" spans="2:18" ht="13.5" customHeight="1">
      <c r="B47" s="169" t="s">
        <v>177</v>
      </c>
      <c r="C47" s="369">
        <f t="shared" si="16"/>
        <v>17571</v>
      </c>
      <c r="D47" s="370">
        <v>15042</v>
      </c>
      <c r="E47" s="370">
        <v>406</v>
      </c>
      <c r="F47" s="370">
        <v>2123</v>
      </c>
      <c r="G47" s="370">
        <f t="shared" si="17"/>
        <v>17526</v>
      </c>
      <c r="H47" s="370">
        <f t="shared" si="18"/>
        <v>16933</v>
      </c>
      <c r="I47" s="370">
        <f t="shared" si="19"/>
        <v>2160</v>
      </c>
      <c r="J47" s="370">
        <f t="shared" si="19"/>
        <v>14773</v>
      </c>
      <c r="K47" s="370">
        <f t="shared" si="20"/>
        <v>2136</v>
      </c>
      <c r="L47" s="370">
        <v>2132</v>
      </c>
      <c r="M47" s="370">
        <v>4</v>
      </c>
      <c r="N47" s="370">
        <f t="shared" si="21"/>
        <v>14797</v>
      </c>
      <c r="O47" s="370">
        <v>28</v>
      </c>
      <c r="P47" s="370">
        <v>14769</v>
      </c>
      <c r="Q47" s="370">
        <v>593</v>
      </c>
      <c r="R47" s="316">
        <v>45</v>
      </c>
    </row>
    <row r="48" spans="2:18" ht="13.5" customHeight="1">
      <c r="B48" s="169" t="s">
        <v>179</v>
      </c>
      <c r="C48" s="369">
        <f t="shared" si="16"/>
        <v>7946</v>
      </c>
      <c r="D48" s="370">
        <v>4958</v>
      </c>
      <c r="E48" s="370">
        <v>69</v>
      </c>
      <c r="F48" s="370">
        <v>2919</v>
      </c>
      <c r="G48" s="370">
        <f t="shared" si="17"/>
        <v>7862</v>
      </c>
      <c r="H48" s="370">
        <f t="shared" si="18"/>
        <v>7747</v>
      </c>
      <c r="I48" s="370">
        <f t="shared" si="19"/>
        <v>3768</v>
      </c>
      <c r="J48" s="370">
        <f t="shared" si="19"/>
        <v>3979</v>
      </c>
      <c r="K48" s="370">
        <f t="shared" si="20"/>
        <v>3764</v>
      </c>
      <c r="L48" s="370">
        <v>3752</v>
      </c>
      <c r="M48" s="370">
        <v>12</v>
      </c>
      <c r="N48" s="370">
        <f t="shared" si="21"/>
        <v>3983</v>
      </c>
      <c r="O48" s="370">
        <v>16</v>
      </c>
      <c r="P48" s="370">
        <v>3967</v>
      </c>
      <c r="Q48" s="370">
        <v>115</v>
      </c>
      <c r="R48" s="316">
        <v>84</v>
      </c>
    </row>
    <row r="49" spans="2:18" ht="13.5" customHeight="1">
      <c r="B49" s="169" t="s">
        <v>180</v>
      </c>
      <c r="C49" s="369">
        <f t="shared" si="16"/>
        <v>21392</v>
      </c>
      <c r="D49" s="370">
        <v>18056</v>
      </c>
      <c r="E49" s="370">
        <v>480</v>
      </c>
      <c r="F49" s="370">
        <v>2856</v>
      </c>
      <c r="G49" s="370">
        <f t="shared" si="17"/>
        <v>21378</v>
      </c>
      <c r="H49" s="370">
        <f t="shared" si="18"/>
        <v>20891</v>
      </c>
      <c r="I49" s="370">
        <f t="shared" si="19"/>
        <v>6156</v>
      </c>
      <c r="J49" s="370">
        <f t="shared" si="19"/>
        <v>14735</v>
      </c>
      <c r="K49" s="370">
        <f t="shared" si="20"/>
        <v>6017</v>
      </c>
      <c r="L49" s="370">
        <v>5900</v>
      </c>
      <c r="M49" s="370">
        <v>117</v>
      </c>
      <c r="N49" s="370">
        <f t="shared" si="21"/>
        <v>14874</v>
      </c>
      <c r="O49" s="370">
        <v>256</v>
      </c>
      <c r="P49" s="370">
        <v>14618</v>
      </c>
      <c r="Q49" s="370">
        <v>487</v>
      </c>
      <c r="R49" s="316">
        <v>14</v>
      </c>
    </row>
    <row r="50" spans="2:18" ht="6" customHeight="1">
      <c r="B50" s="169"/>
      <c r="C50" s="369"/>
      <c r="D50" s="370"/>
      <c r="E50" s="370"/>
      <c r="F50" s="370"/>
      <c r="G50" s="370"/>
      <c r="H50" s="370"/>
      <c r="I50" s="370"/>
      <c r="J50" s="370"/>
      <c r="K50" s="370"/>
      <c r="L50" s="370"/>
      <c r="M50" s="370"/>
      <c r="N50" s="370"/>
      <c r="O50" s="370"/>
      <c r="P50" s="370"/>
      <c r="Q50" s="370"/>
      <c r="R50" s="316"/>
    </row>
    <row r="51" spans="2:18" ht="13.5" customHeight="1">
      <c r="B51" s="169" t="s">
        <v>183</v>
      </c>
      <c r="C51" s="369">
        <f>SUM(D51:F51)</f>
        <v>10231</v>
      </c>
      <c r="D51" s="370">
        <v>2033</v>
      </c>
      <c r="E51" s="370">
        <v>2302</v>
      </c>
      <c r="F51" s="370">
        <v>5896</v>
      </c>
      <c r="G51" s="370">
        <f>SUM(H51,Q51)</f>
        <v>10192</v>
      </c>
      <c r="H51" s="370">
        <f>I51+J51</f>
        <v>10009</v>
      </c>
      <c r="I51" s="370">
        <f aca="true" t="shared" si="22" ref="I51:J55">SUM(L51,O51)</f>
        <v>3903</v>
      </c>
      <c r="J51" s="370">
        <f t="shared" si="22"/>
        <v>6106</v>
      </c>
      <c r="K51" s="370">
        <f>L51+M51</f>
        <v>2994</v>
      </c>
      <c r="L51" s="370">
        <v>2986</v>
      </c>
      <c r="M51" s="370">
        <v>8</v>
      </c>
      <c r="N51" s="370">
        <f>O51+P51</f>
        <v>7015</v>
      </c>
      <c r="O51" s="370">
        <v>917</v>
      </c>
      <c r="P51" s="370">
        <v>6098</v>
      </c>
      <c r="Q51" s="370">
        <v>183</v>
      </c>
      <c r="R51" s="316">
        <v>39</v>
      </c>
    </row>
    <row r="52" spans="2:18" ht="13.5" customHeight="1">
      <c r="B52" s="169" t="s">
        <v>185</v>
      </c>
      <c r="C52" s="369">
        <f>SUM(D52:F52)</f>
        <v>7744</v>
      </c>
      <c r="D52" s="370">
        <v>401</v>
      </c>
      <c r="E52" s="370">
        <v>371</v>
      </c>
      <c r="F52" s="370">
        <v>6972</v>
      </c>
      <c r="G52" s="370">
        <f>SUM(H52,Q52)</f>
        <v>7721</v>
      </c>
      <c r="H52" s="370">
        <f>I52+J52</f>
        <v>7545</v>
      </c>
      <c r="I52" s="370">
        <f t="shared" si="22"/>
        <v>2456</v>
      </c>
      <c r="J52" s="370">
        <f t="shared" si="22"/>
        <v>5089</v>
      </c>
      <c r="K52" s="370">
        <f>L52+M52</f>
        <v>1183</v>
      </c>
      <c r="L52" s="370">
        <v>1183</v>
      </c>
      <c r="M52" s="370">
        <v>0</v>
      </c>
      <c r="N52" s="370">
        <f>O52+P52</f>
        <v>6362</v>
      </c>
      <c r="O52" s="370">
        <v>1273</v>
      </c>
      <c r="P52" s="370">
        <v>5089</v>
      </c>
      <c r="Q52" s="370">
        <v>176</v>
      </c>
      <c r="R52" s="316">
        <v>23</v>
      </c>
    </row>
    <row r="53" spans="2:18" ht="13.5" customHeight="1">
      <c r="B53" s="169" t="s">
        <v>187</v>
      </c>
      <c r="C53" s="369">
        <f>SUM(D53:F53)</f>
        <v>67480</v>
      </c>
      <c r="D53" s="370">
        <v>50442</v>
      </c>
      <c r="E53" s="370">
        <v>2158</v>
      </c>
      <c r="F53" s="370">
        <v>14880</v>
      </c>
      <c r="G53" s="370">
        <f>SUM(H53,Q53)</f>
        <v>67198</v>
      </c>
      <c r="H53" s="370">
        <f>I53+J53</f>
        <v>65253</v>
      </c>
      <c r="I53" s="370">
        <f t="shared" si="22"/>
        <v>8388</v>
      </c>
      <c r="J53" s="370">
        <f t="shared" si="22"/>
        <v>56865</v>
      </c>
      <c r="K53" s="370">
        <f>L53+M53</f>
        <v>8233</v>
      </c>
      <c r="L53" s="370">
        <v>8210</v>
      </c>
      <c r="M53" s="370">
        <v>23</v>
      </c>
      <c r="N53" s="370">
        <f>O53+P53</f>
        <v>57020</v>
      </c>
      <c r="O53" s="370">
        <v>178</v>
      </c>
      <c r="P53" s="370">
        <v>56842</v>
      </c>
      <c r="Q53" s="370">
        <v>1945</v>
      </c>
      <c r="R53" s="316">
        <v>282</v>
      </c>
    </row>
    <row r="54" spans="2:18" ht="13.5" customHeight="1">
      <c r="B54" s="169" t="s">
        <v>189</v>
      </c>
      <c r="C54" s="369">
        <f>SUM(D54:F54)</f>
        <v>10197</v>
      </c>
      <c r="D54" s="370">
        <v>1577</v>
      </c>
      <c r="E54" s="370">
        <v>1652</v>
      </c>
      <c r="F54" s="370">
        <v>6968</v>
      </c>
      <c r="G54" s="370">
        <f>SUM(H54,Q54)</f>
        <v>10047</v>
      </c>
      <c r="H54" s="370">
        <f>I54+J54</f>
        <v>9865</v>
      </c>
      <c r="I54" s="370">
        <f t="shared" si="22"/>
        <v>4608</v>
      </c>
      <c r="J54" s="370">
        <f t="shared" si="22"/>
        <v>5257</v>
      </c>
      <c r="K54" s="370">
        <f>L54+M54</f>
        <v>4446</v>
      </c>
      <c r="L54" s="370">
        <v>4442</v>
      </c>
      <c r="M54" s="370">
        <v>4</v>
      </c>
      <c r="N54" s="370">
        <f>O54+P54</f>
        <v>5419</v>
      </c>
      <c r="O54" s="370">
        <v>166</v>
      </c>
      <c r="P54" s="370">
        <v>5253</v>
      </c>
      <c r="Q54" s="370">
        <v>182</v>
      </c>
      <c r="R54" s="316">
        <v>150</v>
      </c>
    </row>
    <row r="55" spans="2:18" ht="13.5" customHeight="1">
      <c r="B55" s="169" t="s">
        <v>191</v>
      </c>
      <c r="C55" s="369">
        <f>SUM(D55:F55)</f>
        <v>27464</v>
      </c>
      <c r="D55" s="370">
        <v>7364</v>
      </c>
      <c r="E55" s="370">
        <v>8067</v>
      </c>
      <c r="F55" s="370">
        <v>12033</v>
      </c>
      <c r="G55" s="370">
        <f>SUM(H55,Q55)</f>
        <v>27336</v>
      </c>
      <c r="H55" s="370">
        <f>I55+J55</f>
        <v>26343</v>
      </c>
      <c r="I55" s="370">
        <f t="shared" si="22"/>
        <v>3792</v>
      </c>
      <c r="J55" s="370">
        <f t="shared" si="22"/>
        <v>22551</v>
      </c>
      <c r="K55" s="370">
        <f>L55+M55</f>
        <v>3364</v>
      </c>
      <c r="L55" s="370">
        <v>3360</v>
      </c>
      <c r="M55" s="370">
        <v>4</v>
      </c>
      <c r="N55" s="370">
        <f>O55+P55</f>
        <v>22979</v>
      </c>
      <c r="O55" s="370">
        <v>432</v>
      </c>
      <c r="P55" s="370">
        <v>22547</v>
      </c>
      <c r="Q55" s="370">
        <v>993</v>
      </c>
      <c r="R55" s="316">
        <v>128</v>
      </c>
    </row>
    <row r="56" spans="2:18" ht="6" customHeight="1">
      <c r="B56" s="169"/>
      <c r="C56" s="369"/>
      <c r="D56" s="370"/>
      <c r="E56" s="370"/>
      <c r="F56" s="370"/>
      <c r="G56" s="370"/>
      <c r="H56" s="370"/>
      <c r="I56" s="370"/>
      <c r="J56" s="370"/>
      <c r="K56" s="370"/>
      <c r="L56" s="370"/>
      <c r="M56" s="370"/>
      <c r="N56" s="370"/>
      <c r="O56" s="370"/>
      <c r="P56" s="370"/>
      <c r="Q56" s="370"/>
      <c r="R56" s="316"/>
    </row>
    <row r="57" spans="2:18" ht="13.5" customHeight="1">
      <c r="B57" s="169" t="s">
        <v>194</v>
      </c>
      <c r="C57" s="369">
        <f aca="true" t="shared" si="23" ref="C57:C68">SUM(D57:F57)</f>
        <v>13695</v>
      </c>
      <c r="D57" s="370">
        <v>9924</v>
      </c>
      <c r="E57" s="370">
        <v>341</v>
      </c>
      <c r="F57" s="370">
        <v>3430</v>
      </c>
      <c r="G57" s="370">
        <f aca="true" t="shared" si="24" ref="G57:G68">SUM(H57,Q57)</f>
        <v>13695</v>
      </c>
      <c r="H57" s="370">
        <f aca="true" t="shared" si="25" ref="H57:H68">I57+J57</f>
        <v>13293</v>
      </c>
      <c r="I57" s="370">
        <f aca="true" t="shared" si="26" ref="I57:I68">SUM(L57,O57)</f>
        <v>3344</v>
      </c>
      <c r="J57" s="370">
        <f aca="true" t="shared" si="27" ref="J57:J68">SUM(M57,P57)</f>
        <v>9949</v>
      </c>
      <c r="K57" s="370">
        <f aca="true" t="shared" si="28" ref="K57:K68">L57+M57</f>
        <v>3282</v>
      </c>
      <c r="L57" s="370">
        <v>3279</v>
      </c>
      <c r="M57" s="370">
        <v>3</v>
      </c>
      <c r="N57" s="370">
        <f aca="true" t="shared" si="29" ref="N57:N68">O57+P57</f>
        <v>10011</v>
      </c>
      <c r="O57" s="370">
        <v>65</v>
      </c>
      <c r="P57" s="370">
        <v>9946</v>
      </c>
      <c r="Q57" s="370">
        <v>402</v>
      </c>
      <c r="R57" s="316">
        <v>0</v>
      </c>
    </row>
    <row r="58" spans="2:18" ht="13.5" customHeight="1">
      <c r="B58" s="169" t="s">
        <v>195</v>
      </c>
      <c r="C58" s="369">
        <f t="shared" si="23"/>
        <v>0</v>
      </c>
      <c r="D58" s="370">
        <v>0</v>
      </c>
      <c r="E58" s="370">
        <v>0</v>
      </c>
      <c r="F58" s="370">
        <v>0</v>
      </c>
      <c r="G58" s="370">
        <f t="shared" si="24"/>
        <v>0</v>
      </c>
      <c r="H58" s="370">
        <f t="shared" si="25"/>
        <v>0</v>
      </c>
      <c r="I58" s="370">
        <f t="shared" si="26"/>
        <v>0</v>
      </c>
      <c r="J58" s="370">
        <f t="shared" si="27"/>
        <v>0</v>
      </c>
      <c r="K58" s="370">
        <f t="shared" si="28"/>
        <v>0</v>
      </c>
      <c r="L58" s="370">
        <v>0</v>
      </c>
      <c r="M58" s="370">
        <v>0</v>
      </c>
      <c r="N58" s="370">
        <f t="shared" si="29"/>
        <v>0</v>
      </c>
      <c r="O58" s="370">
        <v>0</v>
      </c>
      <c r="P58" s="370">
        <v>0</v>
      </c>
      <c r="Q58" s="370">
        <v>0</v>
      </c>
      <c r="R58" s="316">
        <v>0</v>
      </c>
    </row>
    <row r="59" spans="2:18" ht="13.5" customHeight="1">
      <c r="B59" s="169" t="s">
        <v>197</v>
      </c>
      <c r="C59" s="369">
        <f t="shared" si="23"/>
        <v>1072</v>
      </c>
      <c r="D59" s="370">
        <v>374</v>
      </c>
      <c r="E59" s="370">
        <v>90</v>
      </c>
      <c r="F59" s="370">
        <v>608</v>
      </c>
      <c r="G59" s="370">
        <f t="shared" si="24"/>
        <v>1072</v>
      </c>
      <c r="H59" s="370">
        <f t="shared" si="25"/>
        <v>1011</v>
      </c>
      <c r="I59" s="370">
        <f t="shared" si="26"/>
        <v>512</v>
      </c>
      <c r="J59" s="370">
        <f t="shared" si="27"/>
        <v>499</v>
      </c>
      <c r="K59" s="370">
        <f t="shared" si="28"/>
        <v>508</v>
      </c>
      <c r="L59" s="370">
        <v>507</v>
      </c>
      <c r="M59" s="370">
        <v>1</v>
      </c>
      <c r="N59" s="370">
        <f t="shared" si="29"/>
        <v>503</v>
      </c>
      <c r="O59" s="370">
        <v>5</v>
      </c>
      <c r="P59" s="370">
        <v>498</v>
      </c>
      <c r="Q59" s="370">
        <v>61</v>
      </c>
      <c r="R59" s="316">
        <v>0</v>
      </c>
    </row>
    <row r="60" spans="2:18" ht="13.5" customHeight="1">
      <c r="B60" s="169" t="s">
        <v>199</v>
      </c>
      <c r="C60" s="369">
        <f t="shared" si="23"/>
        <v>3615</v>
      </c>
      <c r="D60" s="370">
        <v>1983</v>
      </c>
      <c r="E60" s="370">
        <v>163</v>
      </c>
      <c r="F60" s="370">
        <v>1469</v>
      </c>
      <c r="G60" s="370">
        <f t="shared" si="24"/>
        <v>3458</v>
      </c>
      <c r="H60" s="370">
        <f t="shared" si="25"/>
        <v>3415</v>
      </c>
      <c r="I60" s="370">
        <f t="shared" si="26"/>
        <v>1582</v>
      </c>
      <c r="J60" s="370">
        <f t="shared" si="27"/>
        <v>1833</v>
      </c>
      <c r="K60" s="370">
        <f t="shared" si="28"/>
        <v>1569</v>
      </c>
      <c r="L60" s="370">
        <v>1550</v>
      </c>
      <c r="M60" s="370">
        <v>19</v>
      </c>
      <c r="N60" s="370">
        <f t="shared" si="29"/>
        <v>1846</v>
      </c>
      <c r="O60" s="370">
        <v>32</v>
      </c>
      <c r="P60" s="370">
        <v>1814</v>
      </c>
      <c r="Q60" s="370">
        <v>43</v>
      </c>
      <c r="R60" s="316">
        <v>157</v>
      </c>
    </row>
    <row r="61" spans="2:18" ht="13.5" customHeight="1">
      <c r="B61" s="169" t="s">
        <v>201</v>
      </c>
      <c r="C61" s="369">
        <f t="shared" si="23"/>
        <v>3756</v>
      </c>
      <c r="D61" s="370">
        <v>1647</v>
      </c>
      <c r="E61" s="370">
        <v>110</v>
      </c>
      <c r="F61" s="370">
        <v>1999</v>
      </c>
      <c r="G61" s="370">
        <f t="shared" si="24"/>
        <v>3739</v>
      </c>
      <c r="H61" s="370">
        <f t="shared" si="25"/>
        <v>3645</v>
      </c>
      <c r="I61" s="370">
        <f t="shared" si="26"/>
        <v>1318</v>
      </c>
      <c r="J61" s="370">
        <f t="shared" si="27"/>
        <v>2327</v>
      </c>
      <c r="K61" s="370">
        <f t="shared" si="28"/>
        <v>1321</v>
      </c>
      <c r="L61" s="370">
        <v>1314</v>
      </c>
      <c r="M61" s="370">
        <v>7</v>
      </c>
      <c r="N61" s="370">
        <f t="shared" si="29"/>
        <v>2324</v>
      </c>
      <c r="O61" s="370">
        <v>4</v>
      </c>
      <c r="P61" s="370">
        <v>2320</v>
      </c>
      <c r="Q61" s="370">
        <v>94</v>
      </c>
      <c r="R61" s="316">
        <v>17</v>
      </c>
    </row>
    <row r="62" spans="2:18" ht="13.5" customHeight="1">
      <c r="B62" s="169" t="s">
        <v>203</v>
      </c>
      <c r="C62" s="369">
        <f t="shared" si="23"/>
        <v>0</v>
      </c>
      <c r="D62" s="370">
        <v>0</v>
      </c>
      <c r="E62" s="370">
        <v>0</v>
      </c>
      <c r="F62" s="370">
        <v>0</v>
      </c>
      <c r="G62" s="370">
        <f t="shared" si="24"/>
        <v>0</v>
      </c>
      <c r="H62" s="370">
        <f t="shared" si="25"/>
        <v>0</v>
      </c>
      <c r="I62" s="370">
        <f t="shared" si="26"/>
        <v>0</v>
      </c>
      <c r="J62" s="370">
        <f t="shared" si="27"/>
        <v>0</v>
      </c>
      <c r="K62" s="370">
        <f t="shared" si="28"/>
        <v>0</v>
      </c>
      <c r="L62" s="370">
        <v>0</v>
      </c>
      <c r="M62" s="370">
        <v>0</v>
      </c>
      <c r="N62" s="370">
        <f t="shared" si="29"/>
        <v>0</v>
      </c>
      <c r="O62" s="370">
        <v>0</v>
      </c>
      <c r="P62" s="370">
        <v>0</v>
      </c>
      <c r="Q62" s="370">
        <v>0</v>
      </c>
      <c r="R62" s="316">
        <v>0</v>
      </c>
    </row>
    <row r="63" spans="2:18" ht="13.5" customHeight="1">
      <c r="B63" s="169" t="s">
        <v>205</v>
      </c>
      <c r="C63" s="369">
        <f t="shared" si="23"/>
        <v>48136</v>
      </c>
      <c r="D63" s="370">
        <v>35290</v>
      </c>
      <c r="E63" s="370">
        <v>2032</v>
      </c>
      <c r="F63" s="370">
        <v>10814</v>
      </c>
      <c r="G63" s="370">
        <f t="shared" si="24"/>
        <v>48135</v>
      </c>
      <c r="H63" s="370">
        <f t="shared" si="25"/>
        <v>46877</v>
      </c>
      <c r="I63" s="370">
        <f t="shared" si="26"/>
        <v>5128</v>
      </c>
      <c r="J63" s="370">
        <f t="shared" si="27"/>
        <v>41749</v>
      </c>
      <c r="K63" s="370">
        <f t="shared" si="28"/>
        <v>5211</v>
      </c>
      <c r="L63" s="370">
        <v>5001</v>
      </c>
      <c r="M63" s="370">
        <v>210</v>
      </c>
      <c r="N63" s="370">
        <f t="shared" si="29"/>
        <v>41666</v>
      </c>
      <c r="O63" s="370">
        <v>127</v>
      </c>
      <c r="P63" s="370">
        <v>41539</v>
      </c>
      <c r="Q63" s="370">
        <v>1258</v>
      </c>
      <c r="R63" s="316">
        <v>1</v>
      </c>
    </row>
    <row r="64" spans="2:18" ht="13.5" customHeight="1">
      <c r="B64" s="169" t="s">
        <v>207</v>
      </c>
      <c r="C64" s="369">
        <f t="shared" si="23"/>
        <v>22389</v>
      </c>
      <c r="D64" s="370">
        <v>6961</v>
      </c>
      <c r="E64" s="370">
        <v>509</v>
      </c>
      <c r="F64" s="370">
        <v>14919</v>
      </c>
      <c r="G64" s="370">
        <f t="shared" si="24"/>
        <v>22388</v>
      </c>
      <c r="H64" s="370">
        <f t="shared" si="25"/>
        <v>21453</v>
      </c>
      <c r="I64" s="370">
        <f t="shared" si="26"/>
        <v>8279</v>
      </c>
      <c r="J64" s="370">
        <f t="shared" si="27"/>
        <v>13174</v>
      </c>
      <c r="K64" s="370">
        <f t="shared" si="28"/>
        <v>8324</v>
      </c>
      <c r="L64" s="370">
        <v>8267</v>
      </c>
      <c r="M64" s="370">
        <v>57</v>
      </c>
      <c r="N64" s="370">
        <f t="shared" si="29"/>
        <v>13129</v>
      </c>
      <c r="O64" s="370">
        <v>12</v>
      </c>
      <c r="P64" s="370">
        <v>13117</v>
      </c>
      <c r="Q64" s="370">
        <v>935</v>
      </c>
      <c r="R64" s="316">
        <v>1</v>
      </c>
    </row>
    <row r="65" spans="2:18" ht="13.5" customHeight="1">
      <c r="B65" s="169" t="s">
        <v>209</v>
      </c>
      <c r="C65" s="369">
        <f t="shared" si="23"/>
        <v>9801</v>
      </c>
      <c r="D65" s="370">
        <v>5585</v>
      </c>
      <c r="E65" s="370">
        <v>337</v>
      </c>
      <c r="F65" s="370">
        <v>3879</v>
      </c>
      <c r="G65" s="370">
        <f t="shared" si="24"/>
        <v>9747</v>
      </c>
      <c r="H65" s="370">
        <f t="shared" si="25"/>
        <v>9486</v>
      </c>
      <c r="I65" s="370">
        <f t="shared" si="26"/>
        <v>4637</v>
      </c>
      <c r="J65" s="370">
        <f t="shared" si="27"/>
        <v>4849</v>
      </c>
      <c r="K65" s="370">
        <f t="shared" si="28"/>
        <v>4565</v>
      </c>
      <c r="L65" s="370">
        <v>4559</v>
      </c>
      <c r="M65" s="370">
        <v>6</v>
      </c>
      <c r="N65" s="370">
        <f t="shared" si="29"/>
        <v>4921</v>
      </c>
      <c r="O65" s="370">
        <v>78</v>
      </c>
      <c r="P65" s="370">
        <v>4843</v>
      </c>
      <c r="Q65" s="370">
        <v>261</v>
      </c>
      <c r="R65" s="316">
        <v>54</v>
      </c>
    </row>
    <row r="66" spans="2:18" ht="13.5" customHeight="1">
      <c r="B66" s="169" t="s">
        <v>211</v>
      </c>
      <c r="C66" s="369">
        <f t="shared" si="23"/>
        <v>16364</v>
      </c>
      <c r="D66" s="370">
        <v>12069</v>
      </c>
      <c r="E66" s="370">
        <v>111</v>
      </c>
      <c r="F66" s="370">
        <v>4184</v>
      </c>
      <c r="G66" s="370">
        <f t="shared" si="24"/>
        <v>16364</v>
      </c>
      <c r="H66" s="370">
        <f t="shared" si="25"/>
        <v>15949</v>
      </c>
      <c r="I66" s="370">
        <f t="shared" si="26"/>
        <v>6077</v>
      </c>
      <c r="J66" s="370">
        <f t="shared" si="27"/>
        <v>9872</v>
      </c>
      <c r="K66" s="370">
        <f t="shared" si="28"/>
        <v>6067</v>
      </c>
      <c r="L66" s="370">
        <v>6058</v>
      </c>
      <c r="M66" s="370">
        <v>9</v>
      </c>
      <c r="N66" s="370">
        <f t="shared" si="29"/>
        <v>9882</v>
      </c>
      <c r="O66" s="370">
        <v>19</v>
      </c>
      <c r="P66" s="370">
        <v>9863</v>
      </c>
      <c r="Q66" s="370">
        <v>415</v>
      </c>
      <c r="R66" s="316">
        <v>0</v>
      </c>
    </row>
    <row r="67" spans="2:18" ht="13.5" customHeight="1">
      <c r="B67" s="169" t="s">
        <v>213</v>
      </c>
      <c r="C67" s="369">
        <f t="shared" si="23"/>
        <v>2176</v>
      </c>
      <c r="D67" s="370">
        <v>231</v>
      </c>
      <c r="E67" s="370">
        <v>184</v>
      </c>
      <c r="F67" s="370">
        <v>1761</v>
      </c>
      <c r="G67" s="370">
        <f t="shared" si="24"/>
        <v>2173</v>
      </c>
      <c r="H67" s="370">
        <f t="shared" si="25"/>
        <v>1999</v>
      </c>
      <c r="I67" s="370">
        <f t="shared" si="26"/>
        <v>1516</v>
      </c>
      <c r="J67" s="370">
        <f t="shared" si="27"/>
        <v>483</v>
      </c>
      <c r="K67" s="370">
        <f t="shared" si="28"/>
        <v>1476</v>
      </c>
      <c r="L67" s="370">
        <v>1476</v>
      </c>
      <c r="M67" s="370">
        <v>0</v>
      </c>
      <c r="N67" s="370">
        <f t="shared" si="29"/>
        <v>523</v>
      </c>
      <c r="O67" s="370">
        <v>40</v>
      </c>
      <c r="P67" s="370">
        <v>483</v>
      </c>
      <c r="Q67" s="370">
        <v>174</v>
      </c>
      <c r="R67" s="316">
        <v>3</v>
      </c>
    </row>
    <row r="68" spans="2:18" ht="13.5" customHeight="1">
      <c r="B68" s="154" t="s">
        <v>215</v>
      </c>
      <c r="C68" s="372">
        <f t="shared" si="23"/>
        <v>14641</v>
      </c>
      <c r="D68" s="373">
        <v>9828</v>
      </c>
      <c r="E68" s="373">
        <v>144</v>
      </c>
      <c r="F68" s="373">
        <v>4669</v>
      </c>
      <c r="G68" s="373">
        <f t="shared" si="24"/>
        <v>14641</v>
      </c>
      <c r="H68" s="373">
        <f t="shared" si="25"/>
        <v>14030</v>
      </c>
      <c r="I68" s="373">
        <f t="shared" si="26"/>
        <v>5118</v>
      </c>
      <c r="J68" s="373">
        <f t="shared" si="27"/>
        <v>8912</v>
      </c>
      <c r="K68" s="373">
        <f t="shared" si="28"/>
        <v>5079</v>
      </c>
      <c r="L68" s="373">
        <v>5071</v>
      </c>
      <c r="M68" s="373">
        <v>8</v>
      </c>
      <c r="N68" s="373">
        <f t="shared" si="29"/>
        <v>8951</v>
      </c>
      <c r="O68" s="373">
        <v>47</v>
      </c>
      <c r="P68" s="373">
        <v>8904</v>
      </c>
      <c r="Q68" s="373">
        <v>611</v>
      </c>
      <c r="R68" s="388">
        <v>0</v>
      </c>
    </row>
    <row r="69" s="38" customFormat="1" ht="11.25">
      <c r="B69" s="38" t="s">
        <v>851</v>
      </c>
    </row>
  </sheetData>
  <mergeCells count="12">
    <mergeCell ref="C6:C7"/>
    <mergeCell ref="D6:F6"/>
    <mergeCell ref="K6:M6"/>
    <mergeCell ref="B4:B7"/>
    <mergeCell ref="C4:F5"/>
    <mergeCell ref="R4:R7"/>
    <mergeCell ref="Q5:Q7"/>
    <mergeCell ref="N6:P6"/>
    <mergeCell ref="G4:Q4"/>
    <mergeCell ref="H5:P5"/>
    <mergeCell ref="H6:J6"/>
    <mergeCell ref="G5:G7"/>
  </mergeCells>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A2:P43"/>
  <sheetViews>
    <sheetView workbookViewId="0" topLeftCell="A1">
      <selection activeCell="A1" sqref="A1"/>
    </sheetView>
  </sheetViews>
  <sheetFormatPr defaultColWidth="9.00390625" defaultRowHeight="13.5"/>
  <cols>
    <col min="1" max="1" width="2.625" style="390" customWidth="1"/>
    <col min="2" max="2" width="14.25390625" style="390" customWidth="1"/>
    <col min="3" max="9" width="8.125" style="390" customWidth="1"/>
    <col min="10" max="15" width="6.125" style="390" customWidth="1"/>
    <col min="16" max="16" width="8.00390625" style="390" customWidth="1"/>
    <col min="17" max="16384" width="9.00390625" style="390" customWidth="1"/>
  </cols>
  <sheetData>
    <row r="2" ht="18" customHeight="1">
      <c r="A2" s="389" t="s">
        <v>352</v>
      </c>
    </row>
    <row r="3" ht="18" customHeight="1">
      <c r="A3" s="389" t="s">
        <v>881</v>
      </c>
    </row>
    <row r="4" spans="11:16" ht="12.75" thickBot="1">
      <c r="K4" s="391"/>
      <c r="P4" s="391"/>
    </row>
    <row r="5" spans="2:16" ht="18" customHeight="1" thickTop="1">
      <c r="B5" s="392"/>
      <c r="C5" s="1407" t="s">
        <v>853</v>
      </c>
      <c r="D5" s="1411" t="s">
        <v>854</v>
      </c>
      <c r="E5" s="1412"/>
      <c r="F5" s="1412"/>
      <c r="G5" s="1412"/>
      <c r="H5" s="1412"/>
      <c r="I5" s="1413"/>
      <c r="J5" s="393"/>
      <c r="K5" s="394" t="s">
        <v>855</v>
      </c>
      <c r="L5" s="395"/>
      <c r="M5" s="395"/>
      <c r="N5" s="395"/>
      <c r="O5" s="393"/>
      <c r="P5" s="1414" t="s">
        <v>882</v>
      </c>
    </row>
    <row r="6" spans="2:16" ht="18" customHeight="1">
      <c r="B6" s="396" t="s">
        <v>741</v>
      </c>
      <c r="C6" s="1408"/>
      <c r="D6" s="397" t="s">
        <v>856</v>
      </c>
      <c r="E6" s="397" t="s">
        <v>857</v>
      </c>
      <c r="F6" s="397" t="s">
        <v>858</v>
      </c>
      <c r="G6" s="397" t="s">
        <v>858</v>
      </c>
      <c r="H6" s="397" t="s">
        <v>859</v>
      </c>
      <c r="I6" s="397" t="s">
        <v>860</v>
      </c>
      <c r="J6" s="397" t="s">
        <v>883</v>
      </c>
      <c r="K6" s="398">
        <v>30</v>
      </c>
      <c r="L6" s="399">
        <v>90</v>
      </c>
      <c r="M6" s="399">
        <v>150</v>
      </c>
      <c r="N6" s="399">
        <v>200</v>
      </c>
      <c r="O6" s="400">
        <v>250</v>
      </c>
      <c r="P6" s="1415"/>
    </row>
    <row r="7" spans="2:16" ht="18" customHeight="1">
      <c r="B7" s="396" t="s">
        <v>861</v>
      </c>
      <c r="C7" s="1409" t="s">
        <v>325</v>
      </c>
      <c r="D7" s="169"/>
      <c r="E7" s="169"/>
      <c r="F7" s="169" t="s">
        <v>862</v>
      </c>
      <c r="G7" s="169" t="s">
        <v>863</v>
      </c>
      <c r="H7" s="169"/>
      <c r="I7" s="169" t="s">
        <v>864</v>
      </c>
      <c r="J7" s="169"/>
      <c r="K7" s="169" t="s">
        <v>326</v>
      </c>
      <c r="L7" s="401" t="s">
        <v>865</v>
      </c>
      <c r="M7" s="401" t="s">
        <v>865</v>
      </c>
      <c r="N7" s="401" t="s">
        <v>865</v>
      </c>
      <c r="O7" s="42"/>
      <c r="P7" s="1415"/>
    </row>
    <row r="8" spans="2:16" ht="18" customHeight="1">
      <c r="B8" s="402" t="s">
        <v>866</v>
      </c>
      <c r="C8" s="1410"/>
      <c r="D8" s="154" t="s">
        <v>867</v>
      </c>
      <c r="E8" s="154" t="s">
        <v>868</v>
      </c>
      <c r="F8" s="154" t="s">
        <v>869</v>
      </c>
      <c r="G8" s="154" t="s">
        <v>869</v>
      </c>
      <c r="H8" s="154" t="s">
        <v>867</v>
      </c>
      <c r="I8" s="154" t="s">
        <v>870</v>
      </c>
      <c r="J8" s="154" t="s">
        <v>327</v>
      </c>
      <c r="K8" s="154">
        <v>89</v>
      </c>
      <c r="L8" s="403">
        <v>149</v>
      </c>
      <c r="M8" s="403">
        <v>199</v>
      </c>
      <c r="N8" s="403">
        <v>249</v>
      </c>
      <c r="O8" s="154" t="s">
        <v>871</v>
      </c>
      <c r="P8" s="1416"/>
    </row>
    <row r="9" spans="2:16" ht="15" customHeight="1">
      <c r="B9" s="401" t="s">
        <v>328</v>
      </c>
      <c r="C9" s="404">
        <v>776</v>
      </c>
      <c r="D9" s="405">
        <v>750</v>
      </c>
      <c r="E9" s="405">
        <v>9</v>
      </c>
      <c r="F9" s="405" t="s">
        <v>329</v>
      </c>
      <c r="G9" s="405">
        <v>1</v>
      </c>
      <c r="H9" s="405">
        <v>14</v>
      </c>
      <c r="I9" s="405">
        <v>2</v>
      </c>
      <c r="J9" s="405">
        <v>7</v>
      </c>
      <c r="K9" s="405">
        <v>148</v>
      </c>
      <c r="L9" s="405">
        <v>245</v>
      </c>
      <c r="M9" s="405">
        <v>248</v>
      </c>
      <c r="N9" s="405">
        <v>110</v>
      </c>
      <c r="O9" s="406">
        <v>18</v>
      </c>
      <c r="P9" s="407">
        <v>2645</v>
      </c>
    </row>
    <row r="10" spans="2:16" ht="15" customHeight="1">
      <c r="B10" s="408">
        <v>46</v>
      </c>
      <c r="C10" s="390">
        <v>765</v>
      </c>
      <c r="D10" s="390">
        <v>737</v>
      </c>
      <c r="E10" s="390">
        <v>9</v>
      </c>
      <c r="F10" s="409" t="s">
        <v>329</v>
      </c>
      <c r="G10" s="390">
        <v>1</v>
      </c>
      <c r="H10" s="390">
        <v>16</v>
      </c>
      <c r="I10" s="390">
        <v>2</v>
      </c>
      <c r="J10" s="409" t="s">
        <v>329</v>
      </c>
      <c r="K10" s="390">
        <v>76</v>
      </c>
      <c r="L10" s="390">
        <v>212</v>
      </c>
      <c r="M10" s="390">
        <v>306</v>
      </c>
      <c r="N10" s="390">
        <v>152</v>
      </c>
      <c r="O10" s="390">
        <v>19</v>
      </c>
      <c r="P10" s="407">
        <v>2526</v>
      </c>
    </row>
    <row r="11" spans="2:16" ht="15" customHeight="1">
      <c r="B11" s="408">
        <v>47</v>
      </c>
      <c r="C11" s="410">
        <v>747</v>
      </c>
      <c r="D11" s="406">
        <v>722</v>
      </c>
      <c r="E11" s="406">
        <v>8</v>
      </c>
      <c r="F11" s="406" t="s">
        <v>329</v>
      </c>
      <c r="G11" s="406">
        <v>1</v>
      </c>
      <c r="H11" s="406">
        <v>14</v>
      </c>
      <c r="I11" s="406">
        <v>2</v>
      </c>
      <c r="J11" s="406" t="s">
        <v>329</v>
      </c>
      <c r="K11" s="406">
        <v>75</v>
      </c>
      <c r="L11" s="406">
        <v>196</v>
      </c>
      <c r="M11" s="406">
        <v>300</v>
      </c>
      <c r="N11" s="406">
        <v>159</v>
      </c>
      <c r="O11" s="406">
        <v>17</v>
      </c>
      <c r="P11" s="407">
        <v>2532</v>
      </c>
    </row>
    <row r="12" spans="2:16" ht="15" customHeight="1">
      <c r="B12" s="408">
        <v>48</v>
      </c>
      <c r="C12" s="410">
        <v>698</v>
      </c>
      <c r="D12" s="406">
        <v>673</v>
      </c>
      <c r="E12" s="406">
        <v>8</v>
      </c>
      <c r="F12" s="406" t="s">
        <v>329</v>
      </c>
      <c r="G12" s="406">
        <v>2</v>
      </c>
      <c r="H12" s="406">
        <v>13</v>
      </c>
      <c r="I12" s="406">
        <v>2</v>
      </c>
      <c r="J12" s="406" t="s">
        <v>329</v>
      </c>
      <c r="K12" s="406">
        <v>103</v>
      </c>
      <c r="L12" s="406">
        <v>181</v>
      </c>
      <c r="M12" s="406">
        <v>227</v>
      </c>
      <c r="N12" s="406">
        <v>160</v>
      </c>
      <c r="O12" s="406">
        <v>27</v>
      </c>
      <c r="P12" s="407">
        <v>2359</v>
      </c>
    </row>
    <row r="13" spans="2:16" ht="15" customHeight="1">
      <c r="B13" s="408">
        <v>49</v>
      </c>
      <c r="C13" s="390">
        <v>760</v>
      </c>
      <c r="D13" s="390">
        <v>738</v>
      </c>
      <c r="E13" s="390">
        <v>7</v>
      </c>
      <c r="F13" s="409" t="s">
        <v>329</v>
      </c>
      <c r="G13" s="390">
        <v>3</v>
      </c>
      <c r="H13" s="390">
        <v>10</v>
      </c>
      <c r="I13" s="390">
        <v>2</v>
      </c>
      <c r="J13" s="409" t="s">
        <v>329</v>
      </c>
      <c r="K13" s="390">
        <v>83</v>
      </c>
      <c r="L13" s="390">
        <v>154</v>
      </c>
      <c r="M13" s="390">
        <v>324</v>
      </c>
      <c r="N13" s="390">
        <v>185</v>
      </c>
      <c r="O13" s="390">
        <v>14</v>
      </c>
      <c r="P13" s="407">
        <v>2381</v>
      </c>
    </row>
    <row r="14" spans="2:16" ht="15" customHeight="1">
      <c r="B14" s="408">
        <v>50</v>
      </c>
      <c r="C14" s="410">
        <v>753</v>
      </c>
      <c r="D14" s="406">
        <v>732</v>
      </c>
      <c r="E14" s="406">
        <v>7</v>
      </c>
      <c r="F14" s="406" t="s">
        <v>329</v>
      </c>
      <c r="G14" s="406">
        <v>2</v>
      </c>
      <c r="H14" s="406">
        <v>10</v>
      </c>
      <c r="I14" s="406">
        <v>2</v>
      </c>
      <c r="J14" s="406" t="s">
        <v>329</v>
      </c>
      <c r="K14" s="406">
        <v>85</v>
      </c>
      <c r="L14" s="406">
        <v>140</v>
      </c>
      <c r="M14" s="406">
        <v>324</v>
      </c>
      <c r="N14" s="406">
        <v>190</v>
      </c>
      <c r="O14" s="406">
        <v>14</v>
      </c>
      <c r="P14" s="407">
        <v>2236</v>
      </c>
    </row>
    <row r="15" spans="1:16" s="415" customFormat="1" ht="15" customHeight="1">
      <c r="A15" s="411"/>
      <c r="B15" s="412">
        <v>51</v>
      </c>
      <c r="C15" s="413">
        <v>750</v>
      </c>
      <c r="D15" s="414">
        <v>729</v>
      </c>
      <c r="E15" s="414">
        <v>7</v>
      </c>
      <c r="F15" s="414" t="s">
        <v>329</v>
      </c>
      <c r="G15" s="414">
        <v>2</v>
      </c>
      <c r="H15" s="414">
        <v>10</v>
      </c>
      <c r="I15" s="414">
        <v>2</v>
      </c>
      <c r="J15" s="414" t="s">
        <v>329</v>
      </c>
      <c r="K15" s="414">
        <v>77</v>
      </c>
      <c r="L15" s="414">
        <v>136</v>
      </c>
      <c r="M15" s="414">
        <v>321</v>
      </c>
      <c r="N15" s="414">
        <v>206</v>
      </c>
      <c r="O15" s="414">
        <v>10</v>
      </c>
      <c r="P15" s="411">
        <v>2122</v>
      </c>
    </row>
    <row r="16" spans="1:16" ht="9.75" customHeight="1">
      <c r="A16" s="416"/>
      <c r="B16" s="417"/>
      <c r="C16" s="413"/>
      <c r="D16" s="414"/>
      <c r="E16" s="414"/>
      <c r="F16" s="414"/>
      <c r="G16" s="414"/>
      <c r="H16" s="414"/>
      <c r="I16" s="414"/>
      <c r="J16" s="414"/>
      <c r="K16" s="414"/>
      <c r="L16" s="414"/>
      <c r="M16" s="414"/>
      <c r="N16" s="414"/>
      <c r="O16" s="414"/>
      <c r="P16" s="407"/>
    </row>
    <row r="17" spans="2:16" ht="13.5" customHeight="1">
      <c r="B17" s="169" t="s">
        <v>872</v>
      </c>
      <c r="C17" s="410">
        <f aca="true" t="shared" si="0" ref="C17:C29">SUM(D17:I17)</f>
        <v>59</v>
      </c>
      <c r="D17" s="406">
        <v>59</v>
      </c>
      <c r="E17" s="135" t="s">
        <v>329</v>
      </c>
      <c r="F17" s="135" t="s">
        <v>329</v>
      </c>
      <c r="G17" s="135" t="s">
        <v>329</v>
      </c>
      <c r="H17" s="135" t="s">
        <v>329</v>
      </c>
      <c r="I17" s="135" t="s">
        <v>329</v>
      </c>
      <c r="J17" s="135" t="s">
        <v>329</v>
      </c>
      <c r="K17" s="406">
        <v>26</v>
      </c>
      <c r="L17" s="406">
        <v>33</v>
      </c>
      <c r="M17" s="406" t="s">
        <v>329</v>
      </c>
      <c r="N17" s="406" t="s">
        <v>329</v>
      </c>
      <c r="O17" s="406" t="s">
        <v>329</v>
      </c>
      <c r="P17" s="407">
        <v>95</v>
      </c>
    </row>
    <row r="18" spans="2:16" ht="13.5" customHeight="1">
      <c r="B18" s="169" t="s">
        <v>330</v>
      </c>
      <c r="C18" s="410">
        <f t="shared" si="0"/>
        <v>750</v>
      </c>
      <c r="D18" s="406">
        <v>729</v>
      </c>
      <c r="E18" s="406">
        <v>7</v>
      </c>
      <c r="F18" s="406" t="s">
        <v>331</v>
      </c>
      <c r="G18" s="406">
        <v>2</v>
      </c>
      <c r="H18" s="406">
        <v>10</v>
      </c>
      <c r="I18" s="406">
        <v>2</v>
      </c>
      <c r="J18" s="406" t="s">
        <v>331</v>
      </c>
      <c r="K18" s="406">
        <v>77</v>
      </c>
      <c r="L18" s="406">
        <v>136</v>
      </c>
      <c r="M18" s="406">
        <v>321</v>
      </c>
      <c r="N18" s="406">
        <v>206</v>
      </c>
      <c r="O18" s="406">
        <v>10</v>
      </c>
      <c r="P18" s="407">
        <v>2122</v>
      </c>
    </row>
    <row r="19" spans="2:16" ht="13.5" customHeight="1">
      <c r="B19" s="169" t="s">
        <v>332</v>
      </c>
      <c r="C19" s="410">
        <f t="shared" si="0"/>
        <v>5</v>
      </c>
      <c r="D19" s="406">
        <v>5</v>
      </c>
      <c r="E19" s="406" t="s">
        <v>333</v>
      </c>
      <c r="F19" s="406" t="s">
        <v>333</v>
      </c>
      <c r="G19" s="406" t="s">
        <v>333</v>
      </c>
      <c r="H19" s="406" t="s">
        <v>333</v>
      </c>
      <c r="I19" s="406" t="s">
        <v>333</v>
      </c>
      <c r="J19" s="406" t="s">
        <v>333</v>
      </c>
      <c r="K19" s="406">
        <v>2</v>
      </c>
      <c r="L19" s="406">
        <v>1</v>
      </c>
      <c r="M19" s="406">
        <v>2</v>
      </c>
      <c r="N19" s="406" t="s">
        <v>333</v>
      </c>
      <c r="O19" s="406" t="s">
        <v>333</v>
      </c>
      <c r="P19" s="407">
        <v>5</v>
      </c>
    </row>
    <row r="20" spans="2:16" ht="13.5" customHeight="1">
      <c r="B20" s="169" t="s">
        <v>334</v>
      </c>
      <c r="C20" s="410">
        <f t="shared" si="0"/>
        <v>142</v>
      </c>
      <c r="D20" s="406">
        <v>142</v>
      </c>
      <c r="E20" s="406" t="s">
        <v>335</v>
      </c>
      <c r="F20" s="406" t="s">
        <v>335</v>
      </c>
      <c r="G20" s="406" t="s">
        <v>335</v>
      </c>
      <c r="H20" s="406" t="s">
        <v>335</v>
      </c>
      <c r="I20" s="406" t="s">
        <v>335</v>
      </c>
      <c r="J20" s="406" t="s">
        <v>335</v>
      </c>
      <c r="K20" s="406">
        <v>61</v>
      </c>
      <c r="L20" s="406">
        <v>65</v>
      </c>
      <c r="M20" s="406">
        <v>14</v>
      </c>
      <c r="N20" s="406">
        <v>2</v>
      </c>
      <c r="O20" s="406"/>
      <c r="P20" s="407">
        <v>156</v>
      </c>
    </row>
    <row r="21" spans="2:16" ht="13.5" customHeight="1">
      <c r="B21" s="418" t="s">
        <v>336</v>
      </c>
      <c r="C21" s="410">
        <f t="shared" si="0"/>
        <v>416</v>
      </c>
      <c r="D21" s="406">
        <v>416</v>
      </c>
      <c r="E21" s="406" t="s">
        <v>335</v>
      </c>
      <c r="F21" s="406" t="s">
        <v>335</v>
      </c>
      <c r="G21" s="406" t="s">
        <v>335</v>
      </c>
      <c r="H21" s="406" t="s">
        <v>335</v>
      </c>
      <c r="I21" s="406" t="s">
        <v>335</v>
      </c>
      <c r="J21" s="406" t="s">
        <v>335</v>
      </c>
      <c r="K21" s="406">
        <v>5</v>
      </c>
      <c r="L21" s="406">
        <v>59</v>
      </c>
      <c r="M21" s="406">
        <v>243</v>
      </c>
      <c r="N21" s="406">
        <v>109</v>
      </c>
      <c r="O21" s="406" t="s">
        <v>335</v>
      </c>
      <c r="P21" s="407">
        <v>610</v>
      </c>
    </row>
    <row r="22" spans="2:16" ht="13.5" customHeight="1">
      <c r="B22" s="418" t="s">
        <v>337</v>
      </c>
      <c r="C22" s="410">
        <f t="shared" si="0"/>
        <v>63</v>
      </c>
      <c r="D22" s="406">
        <v>63</v>
      </c>
      <c r="E22" s="406" t="s">
        <v>335</v>
      </c>
      <c r="F22" s="406" t="s">
        <v>335</v>
      </c>
      <c r="G22" s="406" t="s">
        <v>335</v>
      </c>
      <c r="H22" s="406" t="s">
        <v>335</v>
      </c>
      <c r="I22" s="406" t="s">
        <v>335</v>
      </c>
      <c r="J22" s="406" t="s">
        <v>335</v>
      </c>
      <c r="K22" s="406" t="s">
        <v>335</v>
      </c>
      <c r="L22" s="406" t="s">
        <v>335</v>
      </c>
      <c r="M22" s="406">
        <v>22</v>
      </c>
      <c r="N22" s="406">
        <v>41</v>
      </c>
      <c r="O22" s="406" t="s">
        <v>335</v>
      </c>
      <c r="P22" s="407">
        <v>161</v>
      </c>
    </row>
    <row r="23" spans="2:16" ht="13.5" customHeight="1">
      <c r="B23" s="418" t="s">
        <v>338</v>
      </c>
      <c r="C23" s="410">
        <f t="shared" si="0"/>
        <v>37</v>
      </c>
      <c r="D23" s="406">
        <v>37</v>
      </c>
      <c r="E23" s="406" t="s">
        <v>335</v>
      </c>
      <c r="F23" s="406" t="s">
        <v>335</v>
      </c>
      <c r="G23" s="406" t="s">
        <v>335</v>
      </c>
      <c r="H23" s="406" t="s">
        <v>335</v>
      </c>
      <c r="I23" s="406" t="s">
        <v>335</v>
      </c>
      <c r="J23" s="406" t="s">
        <v>335</v>
      </c>
      <c r="K23" s="406" t="s">
        <v>335</v>
      </c>
      <c r="L23" s="406" t="s">
        <v>335</v>
      </c>
      <c r="M23" s="406">
        <v>12</v>
      </c>
      <c r="N23" s="390">
        <v>25</v>
      </c>
      <c r="O23" s="406" t="s">
        <v>335</v>
      </c>
      <c r="P23" s="407">
        <v>143</v>
      </c>
    </row>
    <row r="24" spans="2:16" ht="13.5" customHeight="1">
      <c r="B24" s="418" t="s">
        <v>339</v>
      </c>
      <c r="C24" s="410">
        <f t="shared" si="0"/>
        <v>30</v>
      </c>
      <c r="D24" s="406">
        <v>28</v>
      </c>
      <c r="E24" s="406" t="s">
        <v>335</v>
      </c>
      <c r="F24" s="406" t="s">
        <v>335</v>
      </c>
      <c r="G24" s="406">
        <v>1</v>
      </c>
      <c r="H24" s="406">
        <v>1</v>
      </c>
      <c r="I24" s="406" t="s">
        <v>335</v>
      </c>
      <c r="J24" s="406" t="s">
        <v>335</v>
      </c>
      <c r="K24" s="406" t="s">
        <v>335</v>
      </c>
      <c r="L24" s="406" t="s">
        <v>335</v>
      </c>
      <c r="M24" s="406">
        <v>16</v>
      </c>
      <c r="N24" s="406">
        <v>14</v>
      </c>
      <c r="O24" s="406" t="s">
        <v>335</v>
      </c>
      <c r="P24" s="419">
        <v>176</v>
      </c>
    </row>
    <row r="25" spans="2:16" ht="13.5" customHeight="1">
      <c r="B25" s="418" t="s">
        <v>340</v>
      </c>
      <c r="C25" s="410">
        <f t="shared" si="0"/>
        <v>25</v>
      </c>
      <c r="D25" s="406">
        <v>22</v>
      </c>
      <c r="E25" s="406">
        <v>3</v>
      </c>
      <c r="F25" s="406" t="s">
        <v>335</v>
      </c>
      <c r="G25" s="406" t="s">
        <v>335</v>
      </c>
      <c r="H25" s="406" t="s">
        <v>335</v>
      </c>
      <c r="I25" s="406" t="s">
        <v>335</v>
      </c>
      <c r="J25" s="406" t="s">
        <v>335</v>
      </c>
      <c r="K25" s="406" t="s">
        <v>335</v>
      </c>
      <c r="L25" s="406">
        <v>1</v>
      </c>
      <c r="M25" s="406">
        <v>5</v>
      </c>
      <c r="N25" s="406">
        <v>13</v>
      </c>
      <c r="O25" s="406">
        <v>6</v>
      </c>
      <c r="P25" s="419">
        <v>295</v>
      </c>
    </row>
    <row r="26" spans="2:16" ht="13.5" customHeight="1">
      <c r="B26" s="418" t="s">
        <v>341</v>
      </c>
      <c r="C26" s="410">
        <f t="shared" si="0"/>
        <v>1</v>
      </c>
      <c r="D26" s="406" t="s">
        <v>335</v>
      </c>
      <c r="E26" s="406" t="s">
        <v>335</v>
      </c>
      <c r="F26" s="406" t="s">
        <v>335</v>
      </c>
      <c r="G26" s="406" t="s">
        <v>335</v>
      </c>
      <c r="H26" s="406" t="s">
        <v>335</v>
      </c>
      <c r="I26" s="406">
        <v>1</v>
      </c>
      <c r="J26" s="406" t="s">
        <v>335</v>
      </c>
      <c r="K26" s="406" t="s">
        <v>335</v>
      </c>
      <c r="L26" s="406" t="s">
        <v>335</v>
      </c>
      <c r="M26" s="406">
        <v>1</v>
      </c>
      <c r="N26" s="406" t="s">
        <v>335</v>
      </c>
      <c r="O26" s="406" t="s">
        <v>335</v>
      </c>
      <c r="P26" s="420">
        <v>14</v>
      </c>
    </row>
    <row r="27" spans="2:16" ht="13.5" customHeight="1">
      <c r="B27" s="401" t="s">
        <v>342</v>
      </c>
      <c r="C27" s="410">
        <f t="shared" si="0"/>
        <v>5</v>
      </c>
      <c r="D27" s="406" t="s">
        <v>335</v>
      </c>
      <c r="E27" s="406">
        <v>4</v>
      </c>
      <c r="F27" s="406" t="s">
        <v>335</v>
      </c>
      <c r="G27" s="406" t="s">
        <v>335</v>
      </c>
      <c r="H27" s="406" t="s">
        <v>335</v>
      </c>
      <c r="I27" s="406">
        <v>1</v>
      </c>
      <c r="J27" s="406" t="s">
        <v>335</v>
      </c>
      <c r="K27" s="406" t="s">
        <v>335</v>
      </c>
      <c r="L27" s="406" t="s">
        <v>335</v>
      </c>
      <c r="M27" s="406" t="s">
        <v>335</v>
      </c>
      <c r="N27" s="406">
        <v>1</v>
      </c>
      <c r="O27" s="406">
        <v>4</v>
      </c>
      <c r="P27" s="419">
        <v>221</v>
      </c>
    </row>
    <row r="28" spans="2:16" ht="13.5" customHeight="1">
      <c r="B28" s="169" t="s">
        <v>873</v>
      </c>
      <c r="C28" s="410">
        <f t="shared" si="0"/>
        <v>21</v>
      </c>
      <c r="D28" s="406">
        <v>11</v>
      </c>
      <c r="E28" s="406" t="s">
        <v>335</v>
      </c>
      <c r="F28" s="406" t="s">
        <v>335</v>
      </c>
      <c r="G28" s="406">
        <v>1</v>
      </c>
      <c r="H28" s="406">
        <v>9</v>
      </c>
      <c r="I28" s="406" t="s">
        <v>335</v>
      </c>
      <c r="J28" s="406" t="s">
        <v>335</v>
      </c>
      <c r="K28" s="406">
        <v>7</v>
      </c>
      <c r="L28" s="406">
        <v>7</v>
      </c>
      <c r="M28" s="406">
        <v>6</v>
      </c>
      <c r="N28" s="406">
        <v>1</v>
      </c>
      <c r="O28" s="406" t="s">
        <v>335</v>
      </c>
      <c r="P28" s="407">
        <v>294</v>
      </c>
    </row>
    <row r="29" spans="2:16" ht="13.5" customHeight="1">
      <c r="B29" s="169" t="s">
        <v>343</v>
      </c>
      <c r="C29" s="410">
        <f t="shared" si="0"/>
        <v>5</v>
      </c>
      <c r="D29" s="406">
        <v>5</v>
      </c>
      <c r="E29" s="406" t="s">
        <v>344</v>
      </c>
      <c r="F29" s="406" t="s">
        <v>344</v>
      </c>
      <c r="G29" s="406" t="s">
        <v>344</v>
      </c>
      <c r="H29" s="406" t="s">
        <v>344</v>
      </c>
      <c r="I29" s="406" t="s">
        <v>344</v>
      </c>
      <c r="J29" s="406" t="s">
        <v>344</v>
      </c>
      <c r="K29" s="406">
        <v>2</v>
      </c>
      <c r="L29" s="406">
        <v>3</v>
      </c>
      <c r="M29" s="406" t="s">
        <v>344</v>
      </c>
      <c r="N29" s="406" t="s">
        <v>344</v>
      </c>
      <c r="O29" s="406" t="s">
        <v>344</v>
      </c>
      <c r="P29" s="420">
        <v>47</v>
      </c>
    </row>
    <row r="30" spans="2:16" ht="9.75" customHeight="1">
      <c r="B30" s="169"/>
      <c r="C30" s="410"/>
      <c r="D30" s="406"/>
      <c r="E30" s="406"/>
      <c r="F30" s="406"/>
      <c r="G30" s="406"/>
      <c r="H30" s="406"/>
      <c r="I30" s="406"/>
      <c r="J30" s="406"/>
      <c r="K30" s="406"/>
      <c r="L30" s="406"/>
      <c r="M30" s="406"/>
      <c r="N30" s="406"/>
      <c r="O30" s="406"/>
      <c r="P30" s="407"/>
    </row>
    <row r="31" spans="2:16" ht="19.5" customHeight="1">
      <c r="B31" s="169" t="s">
        <v>345</v>
      </c>
      <c r="C31" s="410"/>
      <c r="D31" s="406"/>
      <c r="E31" s="406"/>
      <c r="F31" s="406"/>
      <c r="G31" s="406"/>
      <c r="H31" s="406"/>
      <c r="I31" s="406"/>
      <c r="J31" s="406"/>
      <c r="K31" s="406"/>
      <c r="L31" s="406"/>
      <c r="M31" s="406"/>
      <c r="N31" s="406"/>
      <c r="O31" s="406"/>
      <c r="P31" s="407"/>
    </row>
    <row r="32" spans="2:16" ht="13.5" customHeight="1">
      <c r="B32" s="169" t="s">
        <v>346</v>
      </c>
      <c r="C32" s="410">
        <f aca="true" t="shared" si="1" ref="C32:C40">SUM(D32:I32)</f>
        <v>48</v>
      </c>
      <c r="D32" s="406">
        <v>47</v>
      </c>
      <c r="E32" s="406" t="s">
        <v>344</v>
      </c>
      <c r="F32" s="406" t="s">
        <v>344</v>
      </c>
      <c r="G32" s="406" t="s">
        <v>344</v>
      </c>
      <c r="H32" s="406">
        <v>1</v>
      </c>
      <c r="I32" s="406" t="s">
        <v>344</v>
      </c>
      <c r="J32" s="406" t="s">
        <v>344</v>
      </c>
      <c r="K32" s="406">
        <v>6</v>
      </c>
      <c r="L32" s="406">
        <v>7</v>
      </c>
      <c r="M32" s="406">
        <v>25</v>
      </c>
      <c r="N32" s="406">
        <v>10</v>
      </c>
      <c r="O32" s="406" t="s">
        <v>344</v>
      </c>
      <c r="P32" s="407">
        <v>138</v>
      </c>
    </row>
    <row r="33" spans="2:16" ht="13.5" customHeight="1">
      <c r="B33" s="169" t="s">
        <v>347</v>
      </c>
      <c r="C33" s="410">
        <f t="shared" si="1"/>
        <v>17</v>
      </c>
      <c r="D33" s="406">
        <v>15</v>
      </c>
      <c r="E33" s="406" t="s">
        <v>348</v>
      </c>
      <c r="F33" s="406" t="s">
        <v>348</v>
      </c>
      <c r="G33" s="406" t="s">
        <v>348</v>
      </c>
      <c r="H33" s="406">
        <v>2</v>
      </c>
      <c r="I33" s="406" t="s">
        <v>348</v>
      </c>
      <c r="J33" s="406" t="s">
        <v>348</v>
      </c>
      <c r="K33" s="406">
        <v>4</v>
      </c>
      <c r="L33" s="406">
        <v>10</v>
      </c>
      <c r="M33" s="406">
        <v>1</v>
      </c>
      <c r="N33" s="406">
        <v>1</v>
      </c>
      <c r="O33" s="406">
        <v>1</v>
      </c>
      <c r="P33" s="407">
        <v>78</v>
      </c>
    </row>
    <row r="34" spans="2:16" ht="13.5" customHeight="1">
      <c r="B34" s="169" t="s">
        <v>874</v>
      </c>
      <c r="C34" s="410">
        <f t="shared" si="1"/>
        <v>165</v>
      </c>
      <c r="D34" s="406">
        <v>160</v>
      </c>
      <c r="E34" s="406">
        <v>4</v>
      </c>
      <c r="F34" s="406" t="s">
        <v>348</v>
      </c>
      <c r="G34" s="406" t="s">
        <v>348</v>
      </c>
      <c r="H34" s="406">
        <v>1</v>
      </c>
      <c r="I34" s="406" t="s">
        <v>348</v>
      </c>
      <c r="J34" s="406" t="s">
        <v>348</v>
      </c>
      <c r="K34" s="406">
        <v>3</v>
      </c>
      <c r="L34" s="406">
        <v>11</v>
      </c>
      <c r="M34" s="406">
        <v>103</v>
      </c>
      <c r="N34" s="406">
        <v>45</v>
      </c>
      <c r="O34" s="406">
        <v>3</v>
      </c>
      <c r="P34" s="407">
        <v>395</v>
      </c>
    </row>
    <row r="35" spans="2:16" ht="13.5" customHeight="1">
      <c r="B35" s="169" t="s">
        <v>875</v>
      </c>
      <c r="C35" s="410">
        <f t="shared" si="1"/>
        <v>171</v>
      </c>
      <c r="D35" s="406">
        <v>169</v>
      </c>
      <c r="E35" s="406" t="s">
        <v>348</v>
      </c>
      <c r="F35" s="406" t="s">
        <v>348</v>
      </c>
      <c r="G35" s="406" t="s">
        <v>348</v>
      </c>
      <c r="H35" s="406">
        <v>2</v>
      </c>
      <c r="I35" s="406" t="s">
        <v>348</v>
      </c>
      <c r="J35" s="406" t="s">
        <v>348</v>
      </c>
      <c r="K35" s="406">
        <v>1</v>
      </c>
      <c r="L35" s="406">
        <v>2</v>
      </c>
      <c r="M35" s="406">
        <v>34</v>
      </c>
      <c r="N35" s="406">
        <v>131</v>
      </c>
      <c r="O35" s="406">
        <v>3</v>
      </c>
      <c r="P35" s="407">
        <v>638</v>
      </c>
    </row>
    <row r="36" spans="2:16" ht="13.5" customHeight="1">
      <c r="B36" s="169" t="s">
        <v>876</v>
      </c>
      <c r="C36" s="410">
        <f t="shared" si="1"/>
        <v>65</v>
      </c>
      <c r="D36" s="406">
        <v>59</v>
      </c>
      <c r="E36" s="406">
        <v>3</v>
      </c>
      <c r="F36" s="406" t="s">
        <v>348</v>
      </c>
      <c r="G36" s="406" t="s">
        <v>348</v>
      </c>
      <c r="H36" s="406">
        <v>1</v>
      </c>
      <c r="I36" s="406">
        <v>2</v>
      </c>
      <c r="J36" s="406" t="s">
        <v>348</v>
      </c>
      <c r="K36" s="406">
        <v>10</v>
      </c>
      <c r="L36" s="406">
        <v>25</v>
      </c>
      <c r="M36" s="406">
        <v>22</v>
      </c>
      <c r="N36" s="406">
        <v>5</v>
      </c>
      <c r="O36" s="406">
        <v>3</v>
      </c>
      <c r="P36" s="407">
        <v>275</v>
      </c>
    </row>
    <row r="37" spans="2:16" ht="13.5" customHeight="1">
      <c r="B37" s="169" t="s">
        <v>877</v>
      </c>
      <c r="C37" s="410">
        <f t="shared" si="1"/>
        <v>55</v>
      </c>
      <c r="D37" s="406">
        <v>54</v>
      </c>
      <c r="E37" s="406" t="s">
        <v>348</v>
      </c>
      <c r="F37" s="406" t="s">
        <v>348</v>
      </c>
      <c r="G37" s="406" t="s">
        <v>348</v>
      </c>
      <c r="H37" s="406">
        <v>1</v>
      </c>
      <c r="I37" s="406" t="s">
        <v>348</v>
      </c>
      <c r="J37" s="406" t="s">
        <v>348</v>
      </c>
      <c r="K37" s="406">
        <v>12</v>
      </c>
      <c r="L37" s="406">
        <v>13</v>
      </c>
      <c r="M37" s="406">
        <v>19</v>
      </c>
      <c r="N37" s="406">
        <v>11</v>
      </c>
      <c r="O37" s="406" t="s">
        <v>348</v>
      </c>
      <c r="P37" s="407">
        <v>139</v>
      </c>
    </row>
    <row r="38" spans="2:16" ht="13.5" customHeight="1">
      <c r="B38" s="169" t="s">
        <v>878</v>
      </c>
      <c r="C38" s="410">
        <f t="shared" si="1"/>
        <v>72</v>
      </c>
      <c r="D38" s="406">
        <v>70</v>
      </c>
      <c r="E38" s="406" t="s">
        <v>348</v>
      </c>
      <c r="F38" s="406" t="s">
        <v>348</v>
      </c>
      <c r="G38" s="406" t="s">
        <v>348</v>
      </c>
      <c r="H38" s="406">
        <v>2</v>
      </c>
      <c r="I38" s="406" t="s">
        <v>348</v>
      </c>
      <c r="J38" s="406" t="s">
        <v>348</v>
      </c>
      <c r="K38" s="406">
        <v>14</v>
      </c>
      <c r="L38" s="406">
        <v>16</v>
      </c>
      <c r="M38" s="406">
        <v>41</v>
      </c>
      <c r="N38" s="406">
        <v>1</v>
      </c>
      <c r="O38" s="406" t="s">
        <v>348</v>
      </c>
      <c r="P38" s="407">
        <v>177</v>
      </c>
    </row>
    <row r="39" spans="2:16" ht="13.5" customHeight="1">
      <c r="B39" s="169" t="s">
        <v>879</v>
      </c>
      <c r="C39" s="410">
        <f t="shared" si="1"/>
        <v>57</v>
      </c>
      <c r="D39" s="406">
        <v>56</v>
      </c>
      <c r="E39" s="406" t="s">
        <v>348</v>
      </c>
      <c r="F39" s="406" t="s">
        <v>348</v>
      </c>
      <c r="G39" s="406">
        <v>1</v>
      </c>
      <c r="H39" s="406" t="s">
        <v>348</v>
      </c>
      <c r="I39" s="406" t="s">
        <v>348</v>
      </c>
      <c r="J39" s="406" t="s">
        <v>348</v>
      </c>
      <c r="K39" s="406">
        <v>7</v>
      </c>
      <c r="L39" s="406">
        <v>18</v>
      </c>
      <c r="M39" s="406">
        <v>30</v>
      </c>
      <c r="N39" s="406">
        <v>2</v>
      </c>
      <c r="O39" s="406" t="s">
        <v>348</v>
      </c>
      <c r="P39" s="407">
        <v>77</v>
      </c>
    </row>
    <row r="40" spans="2:16" ht="13.5" customHeight="1">
      <c r="B40" s="154" t="s">
        <v>880</v>
      </c>
      <c r="C40" s="421">
        <f t="shared" si="1"/>
        <v>100</v>
      </c>
      <c r="D40" s="422">
        <v>99</v>
      </c>
      <c r="E40" s="422" t="s">
        <v>348</v>
      </c>
      <c r="F40" s="422" t="s">
        <v>348</v>
      </c>
      <c r="G40" s="422">
        <v>1</v>
      </c>
      <c r="H40" s="422" t="s">
        <v>348</v>
      </c>
      <c r="I40" s="422" t="s">
        <v>348</v>
      </c>
      <c r="J40" s="422" t="s">
        <v>348</v>
      </c>
      <c r="K40" s="422">
        <v>20</v>
      </c>
      <c r="L40" s="422">
        <v>34</v>
      </c>
      <c r="M40" s="422">
        <v>46</v>
      </c>
      <c r="N40" s="422" t="s">
        <v>348</v>
      </c>
      <c r="O40" s="422" t="s">
        <v>348</v>
      </c>
      <c r="P40" s="423">
        <v>205</v>
      </c>
    </row>
    <row r="41" spans="2:15" ht="13.5" customHeight="1">
      <c r="B41" s="20" t="s">
        <v>349</v>
      </c>
      <c r="C41" s="20"/>
      <c r="D41" s="20"/>
      <c r="E41" s="20"/>
      <c r="F41" s="20"/>
      <c r="G41" s="20"/>
      <c r="H41" s="20"/>
      <c r="I41" s="20"/>
      <c r="J41" s="20"/>
      <c r="K41" s="406"/>
      <c r="L41" s="406"/>
      <c r="M41" s="406"/>
      <c r="N41" s="406"/>
      <c r="O41" s="406"/>
    </row>
    <row r="42" ht="12">
      <c r="B42" s="390" t="s">
        <v>350</v>
      </c>
    </row>
    <row r="43" ht="12">
      <c r="B43" s="390" t="s">
        <v>351</v>
      </c>
    </row>
  </sheetData>
  <mergeCells count="4">
    <mergeCell ref="C5:C6"/>
    <mergeCell ref="C7:C8"/>
    <mergeCell ref="D5:I5"/>
    <mergeCell ref="P5:P8"/>
  </mergeCells>
  <printOptions/>
  <pageMargins left="0.2755905511811024" right="0.2755905511811024" top="0.3937007874015748" bottom="0.3937007874015748" header="0.1968503937007874" footer="0.1968503937007874"/>
  <pageSetup horizontalDpi="400" verticalDpi="400" orientation="portrait" paperSize="9" r:id="rId1"/>
  <headerFooter alignWithMargins="0">
    <oddFooter>&amp;C&amp;F&amp;A</oddFooter>
  </headerFooter>
</worksheet>
</file>

<file path=xl/worksheets/sheet12.xml><?xml version="1.0" encoding="utf-8"?>
<worksheet xmlns="http://schemas.openxmlformats.org/spreadsheetml/2006/main" xmlns:r="http://schemas.openxmlformats.org/officeDocument/2006/relationships">
  <dimension ref="A1:J29"/>
  <sheetViews>
    <sheetView workbookViewId="0" topLeftCell="A1">
      <selection activeCell="A1" sqref="A1"/>
    </sheetView>
  </sheetViews>
  <sheetFormatPr defaultColWidth="9.00390625" defaultRowHeight="15" customHeight="1"/>
  <cols>
    <col min="1" max="1" width="4.25390625" style="425" customWidth="1"/>
    <col min="2" max="2" width="10.00390625" style="425" customWidth="1"/>
    <col min="3" max="3" width="14.625" style="425" customWidth="1"/>
    <col min="4" max="4" width="12.375" style="425" customWidth="1"/>
    <col min="5" max="9" width="9.625" style="425" customWidth="1"/>
    <col min="10" max="10" width="10.125" style="425" bestFit="1" customWidth="1"/>
    <col min="11" max="16384" width="9.00390625" style="425" customWidth="1"/>
  </cols>
  <sheetData>
    <row r="1" ht="21.75" customHeight="1">
      <c r="A1" s="424" t="s">
        <v>373</v>
      </c>
    </row>
    <row r="2" ht="15" customHeight="1">
      <c r="A2" s="424"/>
    </row>
    <row r="3" spans="1:10" ht="15" customHeight="1" thickBot="1">
      <c r="A3" s="424"/>
      <c r="J3" s="426" t="s">
        <v>353</v>
      </c>
    </row>
    <row r="4" spans="1:10" ht="21" customHeight="1" thickTop="1">
      <c r="A4" s="424"/>
      <c r="B4" s="1419" t="s">
        <v>354</v>
      </c>
      <c r="C4" s="1419"/>
      <c r="D4" s="427" t="s">
        <v>355</v>
      </c>
      <c r="E4" s="427">
        <v>46</v>
      </c>
      <c r="F4" s="427">
        <v>47</v>
      </c>
      <c r="G4" s="427">
        <v>48</v>
      </c>
      <c r="H4" s="427">
        <v>49</v>
      </c>
      <c r="I4" s="428">
        <v>50</v>
      </c>
      <c r="J4" s="429">
        <v>51</v>
      </c>
    </row>
    <row r="5" spans="2:10" s="430" customFormat="1" ht="15" customHeight="1">
      <c r="B5" s="1417" t="s">
        <v>833</v>
      </c>
      <c r="C5" s="1418"/>
      <c r="D5" s="431">
        <f>D6+D17+D21+D25</f>
        <v>21961.9</v>
      </c>
      <c r="E5" s="432">
        <f>E6+E17+E21+E25</f>
        <v>20286.600000000002</v>
      </c>
      <c r="F5" s="432">
        <f>F6+F17+F21+F25</f>
        <v>22665.700000000004</v>
      </c>
      <c r="G5" s="432">
        <f>G6+G17+G21+G25</f>
        <v>23501.000000000004</v>
      </c>
      <c r="H5" s="432">
        <v>15964.8</v>
      </c>
      <c r="I5" s="432">
        <v>19168.5</v>
      </c>
      <c r="J5" s="433">
        <v>19397.6</v>
      </c>
    </row>
    <row r="6" spans="2:10" ht="15" customHeight="1">
      <c r="B6" s="434"/>
      <c r="C6" s="435" t="s">
        <v>848</v>
      </c>
      <c r="D6" s="436">
        <f aca="true" t="shared" si="0" ref="D6:J6">SUM(D7:D16)</f>
        <v>7593.7</v>
      </c>
      <c r="E6" s="437">
        <f t="shared" si="0"/>
        <v>12862.9</v>
      </c>
      <c r="F6" s="437">
        <f t="shared" si="0"/>
        <v>9104.2</v>
      </c>
      <c r="G6" s="437">
        <f t="shared" si="0"/>
        <v>10897.5</v>
      </c>
      <c r="H6" s="437">
        <f t="shared" si="0"/>
        <v>8178.5</v>
      </c>
      <c r="I6" s="437">
        <f t="shared" si="0"/>
        <v>11424</v>
      </c>
      <c r="J6" s="438">
        <f t="shared" si="0"/>
        <v>7814.7</v>
      </c>
    </row>
    <row r="7" spans="2:10" ht="15" customHeight="1">
      <c r="B7" s="434"/>
      <c r="C7" s="439" t="s">
        <v>356</v>
      </c>
      <c r="D7" s="436">
        <v>2314</v>
      </c>
      <c r="E7" s="437">
        <v>6232.5</v>
      </c>
      <c r="F7" s="437">
        <v>2868.5</v>
      </c>
      <c r="G7" s="437">
        <v>2082.2</v>
      </c>
      <c r="H7" s="437">
        <v>972.5</v>
      </c>
      <c r="I7" s="437">
        <v>2004.1</v>
      </c>
      <c r="J7" s="438">
        <v>1313.9</v>
      </c>
    </row>
    <row r="8" spans="2:10" ht="15" customHeight="1">
      <c r="B8" s="440"/>
      <c r="C8" s="441" t="s">
        <v>357</v>
      </c>
      <c r="D8" s="436">
        <v>272.7</v>
      </c>
      <c r="E8" s="437">
        <v>254.3</v>
      </c>
      <c r="F8" s="437">
        <v>247.9</v>
      </c>
      <c r="G8" s="437">
        <v>342.8</v>
      </c>
      <c r="H8" s="437">
        <v>317.7</v>
      </c>
      <c r="I8" s="437">
        <v>297.7</v>
      </c>
      <c r="J8" s="438">
        <v>264.9</v>
      </c>
    </row>
    <row r="9" spans="2:10" ht="15" customHeight="1">
      <c r="B9" s="440"/>
      <c r="C9" s="441" t="s">
        <v>358</v>
      </c>
      <c r="D9" s="436">
        <v>407.9</v>
      </c>
      <c r="E9" s="437">
        <v>511.7</v>
      </c>
      <c r="F9" s="437">
        <v>428.8</v>
      </c>
      <c r="G9" s="437">
        <v>484.4</v>
      </c>
      <c r="H9" s="437">
        <v>497.8</v>
      </c>
      <c r="I9" s="437">
        <v>426.8</v>
      </c>
      <c r="J9" s="438">
        <v>402</v>
      </c>
    </row>
    <row r="10" spans="2:10" ht="15" customHeight="1">
      <c r="B10" s="440"/>
      <c r="C10" s="441" t="s">
        <v>359</v>
      </c>
      <c r="D10" s="442">
        <v>214.2</v>
      </c>
      <c r="E10" s="437">
        <v>182.7</v>
      </c>
      <c r="F10" s="437">
        <v>152.4</v>
      </c>
      <c r="G10" s="437">
        <v>172</v>
      </c>
      <c r="H10" s="437">
        <v>349.3</v>
      </c>
      <c r="I10" s="443">
        <v>565.5</v>
      </c>
      <c r="J10" s="444">
        <v>955.7</v>
      </c>
    </row>
    <row r="11" spans="2:10" ht="15" customHeight="1">
      <c r="B11" s="440"/>
      <c r="C11" s="441" t="s">
        <v>360</v>
      </c>
      <c r="D11" s="442">
        <v>127</v>
      </c>
      <c r="E11" s="437">
        <v>88.2</v>
      </c>
      <c r="F11" s="437">
        <v>87.8</v>
      </c>
      <c r="G11" s="437">
        <v>173.8</v>
      </c>
      <c r="H11" s="443" t="s">
        <v>361</v>
      </c>
      <c r="I11" s="443" t="s">
        <v>361</v>
      </c>
      <c r="J11" s="444"/>
    </row>
    <row r="12" spans="2:10" ht="15" customHeight="1">
      <c r="B12" s="440"/>
      <c r="C12" s="441" t="s">
        <v>362</v>
      </c>
      <c r="D12" s="436">
        <v>536.9</v>
      </c>
      <c r="E12" s="437">
        <v>431.7</v>
      </c>
      <c r="F12" s="437">
        <v>480</v>
      </c>
      <c r="G12" s="437">
        <v>516.1</v>
      </c>
      <c r="H12" s="437">
        <v>761.1</v>
      </c>
      <c r="I12" s="437">
        <v>233.4</v>
      </c>
      <c r="J12" s="438">
        <v>409</v>
      </c>
    </row>
    <row r="13" spans="2:10" ht="15" customHeight="1">
      <c r="B13" s="440"/>
      <c r="C13" s="441" t="s">
        <v>363</v>
      </c>
      <c r="D13" s="436">
        <v>1657.9</v>
      </c>
      <c r="E13" s="437">
        <v>2587.6</v>
      </c>
      <c r="F13" s="437">
        <v>1638.8</v>
      </c>
      <c r="G13" s="437">
        <v>1283.9</v>
      </c>
      <c r="H13" s="437">
        <v>1557.6</v>
      </c>
      <c r="I13" s="437">
        <v>2474.8</v>
      </c>
      <c r="J13" s="438">
        <v>835.4</v>
      </c>
    </row>
    <row r="14" spans="2:10" ht="15" customHeight="1">
      <c r="B14" s="440"/>
      <c r="C14" s="441" t="s">
        <v>364</v>
      </c>
      <c r="D14" s="436">
        <v>133.9</v>
      </c>
      <c r="E14" s="437">
        <v>373.7</v>
      </c>
      <c r="F14" s="437">
        <v>260.6</v>
      </c>
      <c r="G14" s="437">
        <v>241</v>
      </c>
      <c r="H14" s="437">
        <v>242</v>
      </c>
      <c r="I14" s="437">
        <v>177.5</v>
      </c>
      <c r="J14" s="438">
        <v>146.1</v>
      </c>
    </row>
    <row r="15" spans="2:10" ht="15" customHeight="1">
      <c r="B15" s="440"/>
      <c r="C15" s="441" t="s">
        <v>365</v>
      </c>
      <c r="D15" s="436">
        <v>224.2</v>
      </c>
      <c r="E15" s="437">
        <v>167.6</v>
      </c>
      <c r="F15" s="437">
        <v>188.5</v>
      </c>
      <c r="G15" s="437">
        <v>219</v>
      </c>
      <c r="H15" s="437">
        <v>214.2</v>
      </c>
      <c r="I15" s="437">
        <v>255.6</v>
      </c>
      <c r="J15" s="438">
        <v>297</v>
      </c>
    </row>
    <row r="16" spans="2:10" ht="15" customHeight="1">
      <c r="B16" s="440"/>
      <c r="C16" s="441" t="s">
        <v>841</v>
      </c>
      <c r="D16" s="436">
        <v>1705</v>
      </c>
      <c r="E16" s="437">
        <v>2032.9</v>
      </c>
      <c r="F16" s="437">
        <v>2750.9</v>
      </c>
      <c r="G16" s="437">
        <v>5382.3</v>
      </c>
      <c r="H16" s="437">
        <v>3266.3</v>
      </c>
      <c r="I16" s="437">
        <v>4988.6</v>
      </c>
      <c r="J16" s="438">
        <v>3190.7</v>
      </c>
    </row>
    <row r="17" spans="2:10" ht="15" customHeight="1">
      <c r="B17" s="440"/>
      <c r="C17" s="445" t="s">
        <v>848</v>
      </c>
      <c r="D17" s="436">
        <f aca="true" t="shared" si="1" ref="D17:J17">SUM(D18:D20)</f>
        <v>84.8</v>
      </c>
      <c r="E17" s="437">
        <f t="shared" si="1"/>
        <v>65.1</v>
      </c>
      <c r="F17" s="437">
        <f t="shared" si="1"/>
        <v>123</v>
      </c>
      <c r="G17" s="437">
        <f t="shared" si="1"/>
        <v>82.6</v>
      </c>
      <c r="H17" s="437">
        <f t="shared" si="1"/>
        <v>103.80000000000001</v>
      </c>
      <c r="I17" s="437">
        <f t="shared" si="1"/>
        <v>78.9</v>
      </c>
      <c r="J17" s="438">
        <f t="shared" si="1"/>
        <v>91.3</v>
      </c>
    </row>
    <row r="18" spans="2:10" ht="15" customHeight="1">
      <c r="B18" s="440"/>
      <c r="C18" s="441" t="s">
        <v>366</v>
      </c>
      <c r="D18" s="436">
        <v>31.3</v>
      </c>
      <c r="E18" s="437">
        <v>17.9</v>
      </c>
      <c r="F18" s="437">
        <v>6.7</v>
      </c>
      <c r="G18" s="437">
        <v>13.8</v>
      </c>
      <c r="H18" s="437">
        <v>6.9</v>
      </c>
      <c r="I18" s="437">
        <v>3.8</v>
      </c>
      <c r="J18" s="438">
        <v>4.8</v>
      </c>
    </row>
    <row r="19" spans="2:10" ht="15" customHeight="1">
      <c r="B19" s="440"/>
      <c r="C19" s="441" t="s">
        <v>367</v>
      </c>
      <c r="D19" s="436">
        <v>20</v>
      </c>
      <c r="E19" s="437">
        <v>22.6</v>
      </c>
      <c r="F19" s="437">
        <v>80</v>
      </c>
      <c r="G19" s="437">
        <v>49</v>
      </c>
      <c r="H19" s="437">
        <v>63.8</v>
      </c>
      <c r="I19" s="437">
        <v>39.9</v>
      </c>
      <c r="J19" s="438">
        <v>48.5</v>
      </c>
    </row>
    <row r="20" spans="2:10" ht="15" customHeight="1">
      <c r="B20" s="440"/>
      <c r="C20" s="441" t="s">
        <v>841</v>
      </c>
      <c r="D20" s="436">
        <v>33.5</v>
      </c>
      <c r="E20" s="437">
        <v>24.6</v>
      </c>
      <c r="F20" s="437">
        <v>36.3</v>
      </c>
      <c r="G20" s="437">
        <v>19.8</v>
      </c>
      <c r="H20" s="437">
        <v>33.1</v>
      </c>
      <c r="I20" s="437">
        <v>35.2</v>
      </c>
      <c r="J20" s="438">
        <v>38</v>
      </c>
    </row>
    <row r="21" spans="2:10" ht="15" customHeight="1">
      <c r="B21" s="440"/>
      <c r="C21" s="445" t="s">
        <v>848</v>
      </c>
      <c r="D21" s="436">
        <f aca="true" t="shared" si="2" ref="D21:J21">SUM(D22:D24)</f>
        <v>14076.300000000001</v>
      </c>
      <c r="E21" s="437">
        <f t="shared" si="2"/>
        <v>7254.9</v>
      </c>
      <c r="F21" s="437">
        <f t="shared" si="2"/>
        <v>13348.6</v>
      </c>
      <c r="G21" s="437">
        <f t="shared" si="2"/>
        <v>12461.2</v>
      </c>
      <c r="H21" s="437">
        <f t="shared" si="2"/>
        <v>7638.9</v>
      </c>
      <c r="I21" s="437">
        <f t="shared" si="2"/>
        <v>7604.9</v>
      </c>
      <c r="J21" s="438">
        <f t="shared" si="2"/>
        <v>11345.4</v>
      </c>
    </row>
    <row r="22" spans="2:10" ht="15" customHeight="1">
      <c r="B22" s="440"/>
      <c r="C22" s="441" t="s">
        <v>368</v>
      </c>
      <c r="D22" s="436">
        <v>13769.4</v>
      </c>
      <c r="E22" s="437">
        <v>6849.8</v>
      </c>
      <c r="F22" s="437">
        <v>12998.6</v>
      </c>
      <c r="G22" s="437">
        <v>11995.1</v>
      </c>
      <c r="H22" s="437">
        <v>7108.5</v>
      </c>
      <c r="I22" s="437">
        <v>7319.2</v>
      </c>
      <c r="J22" s="438">
        <v>10272.4</v>
      </c>
    </row>
    <row r="23" spans="2:10" ht="15" customHeight="1">
      <c r="B23" s="440"/>
      <c r="C23" s="441" t="s">
        <v>369</v>
      </c>
      <c r="D23" s="436">
        <v>192.7</v>
      </c>
      <c r="E23" s="437">
        <v>213.7</v>
      </c>
      <c r="F23" s="437">
        <v>223.2</v>
      </c>
      <c r="G23" s="437">
        <v>252</v>
      </c>
      <c r="H23" s="437">
        <v>282.4</v>
      </c>
      <c r="I23" s="437">
        <v>205.4</v>
      </c>
      <c r="J23" s="438">
        <v>645</v>
      </c>
    </row>
    <row r="24" spans="2:10" ht="15" customHeight="1">
      <c r="B24" s="440"/>
      <c r="C24" s="441" t="s">
        <v>841</v>
      </c>
      <c r="D24" s="436">
        <v>114.2</v>
      </c>
      <c r="E24" s="437">
        <v>191.4</v>
      </c>
      <c r="F24" s="437">
        <v>126.8</v>
      </c>
      <c r="G24" s="437">
        <v>214.1</v>
      </c>
      <c r="H24" s="437">
        <v>248</v>
      </c>
      <c r="I24" s="437">
        <v>80.3</v>
      </c>
      <c r="J24" s="438">
        <v>428</v>
      </c>
    </row>
    <row r="25" spans="2:10" ht="15" customHeight="1">
      <c r="B25" s="440"/>
      <c r="C25" s="445" t="s">
        <v>848</v>
      </c>
      <c r="D25" s="436">
        <f aca="true" t="shared" si="3" ref="D25:J25">SUM(D26:D28)</f>
        <v>207.1</v>
      </c>
      <c r="E25" s="437">
        <f t="shared" si="3"/>
        <v>103.7</v>
      </c>
      <c r="F25" s="437">
        <f t="shared" si="3"/>
        <v>89.9</v>
      </c>
      <c r="G25" s="437">
        <f t="shared" si="3"/>
        <v>59.7</v>
      </c>
      <c r="H25" s="437">
        <f t="shared" si="3"/>
        <v>43.4</v>
      </c>
      <c r="I25" s="437">
        <f t="shared" si="3"/>
        <v>59.699999999999996</v>
      </c>
      <c r="J25" s="438">
        <f t="shared" si="3"/>
        <v>146.29999999999998</v>
      </c>
    </row>
    <row r="26" spans="2:10" ht="15" customHeight="1">
      <c r="B26" s="434"/>
      <c r="C26" s="439" t="s">
        <v>370</v>
      </c>
      <c r="D26" s="436">
        <v>26.7</v>
      </c>
      <c r="E26" s="437">
        <v>29.9</v>
      </c>
      <c r="F26" s="437">
        <v>8.6</v>
      </c>
      <c r="G26" s="437">
        <v>13</v>
      </c>
      <c r="H26" s="437">
        <v>3.3</v>
      </c>
      <c r="I26" s="437">
        <v>2.4</v>
      </c>
      <c r="J26" s="438">
        <v>1.6</v>
      </c>
    </row>
    <row r="27" spans="2:10" ht="15" customHeight="1">
      <c r="B27" s="434"/>
      <c r="C27" s="439" t="s">
        <v>371</v>
      </c>
      <c r="D27" s="436">
        <v>0.8</v>
      </c>
      <c r="E27" s="437">
        <v>5.4</v>
      </c>
      <c r="F27" s="437">
        <v>2.8</v>
      </c>
      <c r="G27" s="437">
        <v>1.1</v>
      </c>
      <c r="H27" s="437">
        <v>3.3</v>
      </c>
      <c r="I27" s="437">
        <v>1.5</v>
      </c>
      <c r="J27" s="438">
        <v>86.8</v>
      </c>
    </row>
    <row r="28" spans="2:10" ht="15" customHeight="1">
      <c r="B28" s="446"/>
      <c r="C28" s="447" t="s">
        <v>841</v>
      </c>
      <c r="D28" s="448">
        <v>179.6</v>
      </c>
      <c r="E28" s="449">
        <v>68.4</v>
      </c>
      <c r="F28" s="449">
        <v>78.5</v>
      </c>
      <c r="G28" s="449">
        <v>45.6</v>
      </c>
      <c r="H28" s="449">
        <v>36.8</v>
      </c>
      <c r="I28" s="449">
        <v>55.8</v>
      </c>
      <c r="J28" s="450">
        <v>57.9</v>
      </c>
    </row>
    <row r="29" spans="2:3" ht="15" customHeight="1">
      <c r="B29" s="425" t="s">
        <v>372</v>
      </c>
      <c r="C29" s="451"/>
    </row>
  </sheetData>
  <mergeCells count="2">
    <mergeCell ref="B5:C5"/>
    <mergeCell ref="B4:C4"/>
  </mergeCells>
  <printOptions/>
  <pageMargins left="0.2755905511811024" right="0.31496062992125984" top="0.5905511811023623" bottom="0.3937007874015748" header="0.2755905511811024" footer="0.1968503937007874"/>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1:N61"/>
  <sheetViews>
    <sheetView workbookViewId="0" topLeftCell="A1">
      <selection activeCell="A1" sqref="A1"/>
    </sheetView>
  </sheetViews>
  <sheetFormatPr defaultColWidth="9.00390625" defaultRowHeight="13.5"/>
  <cols>
    <col min="1" max="2" width="3.625" style="452" customWidth="1"/>
    <col min="3" max="3" width="28.125" style="452" customWidth="1"/>
    <col min="4" max="4" width="12.125" style="452" customWidth="1"/>
    <col min="5" max="5" width="3.125" style="452" customWidth="1"/>
    <col min="6" max="6" width="12.125" style="452" customWidth="1"/>
    <col min="7" max="7" width="3.125" style="452" customWidth="1"/>
    <col min="8" max="8" width="13.125" style="452" customWidth="1"/>
    <col min="9" max="9" width="3.125" style="452" customWidth="1"/>
    <col min="10" max="10" width="13.625" style="454" customWidth="1"/>
    <col min="11" max="11" width="3.125" style="454" customWidth="1"/>
    <col min="12" max="12" width="14.25390625" style="452" customWidth="1"/>
    <col min="13" max="13" width="3.125" style="452" customWidth="1"/>
    <col min="14" max="14" width="13.25390625" style="452" customWidth="1"/>
    <col min="15" max="16384" width="9.00390625" style="452" customWidth="1"/>
  </cols>
  <sheetData>
    <row r="1" spans="2:3" ht="14.25">
      <c r="B1" s="453" t="s">
        <v>427</v>
      </c>
      <c r="C1" s="453"/>
    </row>
    <row r="2" spans="2:3" ht="14.25">
      <c r="B2" s="453" t="s">
        <v>391</v>
      </c>
      <c r="C2" s="453"/>
    </row>
    <row r="3" spans="2:3" ht="14.25">
      <c r="B3" s="453"/>
      <c r="C3" s="453"/>
    </row>
    <row r="4" ht="12.75" thickBot="1">
      <c r="N4" s="455" t="s">
        <v>392</v>
      </c>
    </row>
    <row r="5" spans="1:14" ht="54" customHeight="1" thickTop="1">
      <c r="A5" s="456"/>
      <c r="B5" s="1428" t="s">
        <v>393</v>
      </c>
      <c r="C5" s="1429"/>
      <c r="D5" s="457" t="s">
        <v>374</v>
      </c>
      <c r="E5" s="1430" t="s">
        <v>375</v>
      </c>
      <c r="F5" s="1431"/>
      <c r="G5" s="1432" t="s">
        <v>394</v>
      </c>
      <c r="H5" s="1433"/>
      <c r="I5" s="1434" t="s">
        <v>395</v>
      </c>
      <c r="J5" s="1433"/>
      <c r="K5" s="1424" t="s">
        <v>396</v>
      </c>
      <c r="L5" s="1425"/>
      <c r="M5" s="1424" t="s">
        <v>397</v>
      </c>
      <c r="N5" s="1425"/>
    </row>
    <row r="6" spans="1:14" ht="6" customHeight="1">
      <c r="A6" s="456"/>
      <c r="B6" s="458"/>
      <c r="C6" s="459"/>
      <c r="D6" s="460"/>
      <c r="E6" s="461"/>
      <c r="F6" s="461"/>
      <c r="G6" s="461"/>
      <c r="H6" s="461"/>
      <c r="I6" s="461"/>
      <c r="J6" s="461"/>
      <c r="K6" s="461"/>
      <c r="L6" s="461"/>
      <c r="M6" s="461"/>
      <c r="N6" s="462"/>
    </row>
    <row r="7" spans="1:14" ht="13.5" customHeight="1">
      <c r="A7" s="456"/>
      <c r="B7" s="1426" t="s">
        <v>398</v>
      </c>
      <c r="C7" s="1427"/>
      <c r="D7" s="463">
        <v>5789</v>
      </c>
      <c r="E7" s="464"/>
      <c r="F7" s="464">
        <v>80955</v>
      </c>
      <c r="G7" s="464"/>
      <c r="H7" s="464">
        <v>7705109</v>
      </c>
      <c r="I7" s="464"/>
      <c r="J7" s="464">
        <v>12847298</v>
      </c>
      <c r="K7" s="464"/>
      <c r="L7" s="464">
        <v>9379412</v>
      </c>
      <c r="M7" s="464"/>
      <c r="N7" s="465">
        <v>3252523</v>
      </c>
    </row>
    <row r="8" spans="1:14" ht="13.5" customHeight="1">
      <c r="A8" s="456"/>
      <c r="B8" s="1422">
        <v>41</v>
      </c>
      <c r="C8" s="1423"/>
      <c r="D8" s="463">
        <v>5951</v>
      </c>
      <c r="E8" s="464"/>
      <c r="F8" s="464">
        <v>86492</v>
      </c>
      <c r="G8" s="464"/>
      <c r="H8" s="464">
        <v>9014086</v>
      </c>
      <c r="I8" s="464"/>
      <c r="J8" s="464">
        <v>15107532</v>
      </c>
      <c r="K8" s="464"/>
      <c r="L8" s="464">
        <v>11158085</v>
      </c>
      <c r="M8" s="464"/>
      <c r="N8" s="465">
        <v>3828864</v>
      </c>
    </row>
    <row r="9" spans="1:14" ht="13.5" customHeight="1">
      <c r="A9" s="456"/>
      <c r="B9" s="1422">
        <v>42</v>
      </c>
      <c r="C9" s="1423"/>
      <c r="D9" s="463">
        <v>6052</v>
      </c>
      <c r="E9" s="464"/>
      <c r="F9" s="464">
        <v>91177</v>
      </c>
      <c r="G9" s="464"/>
      <c r="H9" s="464">
        <v>10738309</v>
      </c>
      <c r="I9" s="464"/>
      <c r="J9" s="464">
        <v>17692886</v>
      </c>
      <c r="K9" s="464"/>
      <c r="L9" s="464">
        <v>12817747</v>
      </c>
      <c r="M9" s="464"/>
      <c r="N9" s="465">
        <v>4324377</v>
      </c>
    </row>
    <row r="10" spans="1:14" ht="13.5" customHeight="1">
      <c r="A10" s="456"/>
      <c r="B10" s="1422">
        <v>43</v>
      </c>
      <c r="C10" s="1423"/>
      <c r="D10" s="463">
        <v>6051</v>
      </c>
      <c r="E10" s="464"/>
      <c r="F10" s="464">
        <v>94459</v>
      </c>
      <c r="G10" s="464"/>
      <c r="H10" s="464">
        <v>12416517</v>
      </c>
      <c r="I10" s="464"/>
      <c r="J10" s="464">
        <v>20915697</v>
      </c>
      <c r="K10" s="464"/>
      <c r="L10" s="464">
        <v>15309515</v>
      </c>
      <c r="M10" s="464"/>
      <c r="N10" s="465">
        <v>5608947</v>
      </c>
    </row>
    <row r="11" spans="1:14" ht="13.5" customHeight="1">
      <c r="A11" s="456"/>
      <c r="B11" s="1422">
        <v>44</v>
      </c>
      <c r="C11" s="1423"/>
      <c r="D11" s="463">
        <v>6534</v>
      </c>
      <c r="E11" s="468"/>
      <c r="F11" s="464">
        <v>104008</v>
      </c>
      <c r="G11" s="464"/>
      <c r="H11" s="464">
        <v>15398661</v>
      </c>
      <c r="I11" s="464"/>
      <c r="J11" s="464">
        <v>25403257</v>
      </c>
      <c r="K11" s="464"/>
      <c r="L11" s="464">
        <v>18911987</v>
      </c>
      <c r="M11" s="464"/>
      <c r="N11" s="465">
        <v>6446243</v>
      </c>
    </row>
    <row r="12" spans="1:14" ht="13.5" customHeight="1">
      <c r="A12" s="456"/>
      <c r="B12" s="1422">
        <v>45</v>
      </c>
      <c r="C12" s="1423"/>
      <c r="D12" s="464">
        <v>6518</v>
      </c>
      <c r="E12" s="464"/>
      <c r="F12" s="464">
        <v>106931</v>
      </c>
      <c r="G12" s="464"/>
      <c r="H12" s="464">
        <v>18870730</v>
      </c>
      <c r="I12" s="464"/>
      <c r="J12" s="464">
        <v>30793684</v>
      </c>
      <c r="K12" s="464"/>
      <c r="L12" s="464">
        <v>23216076</v>
      </c>
      <c r="M12" s="464"/>
      <c r="N12" s="465">
        <v>7702604</v>
      </c>
    </row>
    <row r="13" spans="1:14" ht="13.5" customHeight="1">
      <c r="A13" s="456"/>
      <c r="B13" s="1422">
        <v>46</v>
      </c>
      <c r="C13" s="1423"/>
      <c r="D13" s="463">
        <v>6533</v>
      </c>
      <c r="E13" s="464"/>
      <c r="F13" s="464">
        <v>106810</v>
      </c>
      <c r="G13" s="464"/>
      <c r="H13" s="464">
        <v>19673745</v>
      </c>
      <c r="I13" s="464"/>
      <c r="J13" s="464">
        <v>33248389</v>
      </c>
      <c r="K13" s="464"/>
      <c r="L13" s="464">
        <v>24765115</v>
      </c>
      <c r="M13" s="464"/>
      <c r="N13" s="465">
        <v>8819355</v>
      </c>
    </row>
    <row r="14" spans="1:14" ht="13.5" customHeight="1">
      <c r="A14" s="456"/>
      <c r="B14" s="1422">
        <v>47</v>
      </c>
      <c r="C14" s="1423"/>
      <c r="D14" s="464">
        <v>7258</v>
      </c>
      <c r="E14" s="464"/>
      <c r="F14" s="464">
        <v>114911</v>
      </c>
      <c r="G14" s="464"/>
      <c r="H14" s="464">
        <v>23084171</v>
      </c>
      <c r="I14" s="464"/>
      <c r="J14" s="464">
        <v>38864400</v>
      </c>
      <c r="K14" s="464"/>
      <c r="L14" s="464">
        <v>29053312</v>
      </c>
      <c r="M14" s="464"/>
      <c r="N14" s="465">
        <v>10266521</v>
      </c>
    </row>
    <row r="15" spans="1:14" ht="13.5" customHeight="1">
      <c r="A15" s="456"/>
      <c r="B15" s="1422">
        <v>48</v>
      </c>
      <c r="C15" s="1423"/>
      <c r="D15" s="464">
        <v>7342</v>
      </c>
      <c r="E15" s="464"/>
      <c r="F15" s="464">
        <v>124946</v>
      </c>
      <c r="G15" s="464"/>
      <c r="H15" s="464">
        <v>32068525</v>
      </c>
      <c r="I15" s="464"/>
      <c r="J15" s="464">
        <v>53377552</v>
      </c>
      <c r="K15" s="464"/>
      <c r="L15" s="464">
        <v>40572683</v>
      </c>
      <c r="M15" s="464"/>
      <c r="N15" s="465">
        <v>14438404</v>
      </c>
    </row>
    <row r="16" spans="1:14" ht="13.5" customHeight="1">
      <c r="A16" s="456"/>
      <c r="B16" s="1422">
        <v>49</v>
      </c>
      <c r="C16" s="1423"/>
      <c r="D16" s="464">
        <v>7199</v>
      </c>
      <c r="E16" s="464"/>
      <c r="F16" s="464">
        <v>117817</v>
      </c>
      <c r="G16" s="464"/>
      <c r="H16" s="464">
        <v>39279150</v>
      </c>
      <c r="I16" s="464"/>
      <c r="J16" s="464">
        <v>65025334</v>
      </c>
      <c r="K16" s="464"/>
      <c r="L16" s="464">
        <v>50275587</v>
      </c>
      <c r="M16" s="464"/>
      <c r="N16" s="465">
        <v>17985117</v>
      </c>
    </row>
    <row r="17" spans="1:14" ht="13.5" customHeight="1">
      <c r="A17" s="456"/>
      <c r="B17" s="1422">
        <v>50</v>
      </c>
      <c r="C17" s="1423"/>
      <c r="D17" s="464">
        <v>7609</v>
      </c>
      <c r="E17" s="464"/>
      <c r="F17" s="464">
        <v>118914</v>
      </c>
      <c r="G17" s="464"/>
      <c r="H17" s="464">
        <v>39607298</v>
      </c>
      <c r="I17" s="464"/>
      <c r="J17" s="464">
        <v>66915823</v>
      </c>
      <c r="K17" s="464"/>
      <c r="L17" s="464">
        <v>48493511</v>
      </c>
      <c r="M17" s="464"/>
      <c r="N17" s="465">
        <v>17222527</v>
      </c>
    </row>
    <row r="18" spans="1:14" ht="13.5" customHeight="1">
      <c r="A18" s="456"/>
      <c r="B18" s="466"/>
      <c r="C18" s="467"/>
      <c r="D18" s="463"/>
      <c r="E18" s="464"/>
      <c r="F18" s="464"/>
      <c r="G18" s="464"/>
      <c r="H18" s="464"/>
      <c r="I18" s="464"/>
      <c r="J18" s="464"/>
      <c r="K18" s="464"/>
      <c r="L18" s="464"/>
      <c r="M18" s="464"/>
      <c r="N18" s="465"/>
    </row>
    <row r="19" spans="1:14" s="473" customFormat="1" ht="13.5" customHeight="1">
      <c r="A19" s="469"/>
      <c r="B19" s="1420">
        <v>51</v>
      </c>
      <c r="C19" s="1421"/>
      <c r="D19" s="470">
        <f>SUM(D23:D42)</f>
        <v>7544</v>
      </c>
      <c r="E19" s="471"/>
      <c r="F19" s="471">
        <f>SUM(F23:F42)</f>
        <v>122340</v>
      </c>
      <c r="G19" s="471"/>
      <c r="H19" s="471">
        <f>SUM(H23:H42)</f>
        <v>48653783</v>
      </c>
      <c r="I19" s="471"/>
      <c r="J19" s="471">
        <f>SUM(J23:J42)</f>
        <v>81894955</v>
      </c>
      <c r="K19" s="471"/>
      <c r="L19" s="471">
        <f>SUM(L23:L42)</f>
        <v>61136156</v>
      </c>
      <c r="M19" s="471"/>
      <c r="N19" s="472">
        <f>SUM(N23:N42)</f>
        <v>22202905</v>
      </c>
    </row>
    <row r="20" spans="1:14" s="473" customFormat="1" ht="12" customHeight="1">
      <c r="A20" s="469"/>
      <c r="B20" s="474"/>
      <c r="C20" s="475" t="s">
        <v>399</v>
      </c>
      <c r="D20" s="470">
        <f>SUM(D23:D29,D32:D34,D42)</f>
        <v>5689</v>
      </c>
      <c r="E20" s="471"/>
      <c r="F20" s="471">
        <f>SUM(F23:F29,F32:F34,F42)</f>
        <v>71547</v>
      </c>
      <c r="G20" s="471"/>
      <c r="H20" s="471">
        <f>SUM(H23:H29,H32:H34,H42)</f>
        <v>26676989</v>
      </c>
      <c r="I20" s="471"/>
      <c r="J20" s="471">
        <f>SUM(J23:J29,J32:J34,J42)</f>
        <v>45360192</v>
      </c>
      <c r="K20" s="471"/>
      <c r="L20" s="471">
        <f>SUM(L23:L29,L32:L34,L42)</f>
        <v>29084588</v>
      </c>
      <c r="M20" s="471"/>
      <c r="N20" s="472">
        <f>SUM(N23:N29,N32:N34,N42)</f>
        <v>10778187</v>
      </c>
    </row>
    <row r="21" spans="1:14" s="473" customFormat="1" ht="12" customHeight="1">
      <c r="A21" s="469"/>
      <c r="B21" s="474"/>
      <c r="C21" s="475" t="s">
        <v>400</v>
      </c>
      <c r="D21" s="470">
        <f>SUM(D30:D31,D35:D41)</f>
        <v>1855</v>
      </c>
      <c r="E21" s="471"/>
      <c r="F21" s="471">
        <f>SUM(F30:F31,F35:F41)</f>
        <v>50793</v>
      </c>
      <c r="G21" s="471"/>
      <c r="H21" s="471">
        <f>SUM(H30:H31,H35:H41)</f>
        <v>21976794</v>
      </c>
      <c r="I21" s="471"/>
      <c r="J21" s="471">
        <f>SUM(J30:J31,J35:J41)</f>
        <v>36534763</v>
      </c>
      <c r="K21" s="471"/>
      <c r="L21" s="471">
        <f>SUM(L30:L31,L35:L41)</f>
        <v>32051568</v>
      </c>
      <c r="M21" s="471"/>
      <c r="N21" s="472">
        <f>SUM(N30:N31,N35:N41)</f>
        <v>11424718</v>
      </c>
    </row>
    <row r="22" spans="1:14" s="473" customFormat="1" ht="6" customHeight="1">
      <c r="A22" s="469"/>
      <c r="B22" s="474"/>
      <c r="C22" s="475"/>
      <c r="D22" s="470"/>
      <c r="E22" s="471"/>
      <c r="F22" s="471"/>
      <c r="G22" s="471"/>
      <c r="H22" s="471"/>
      <c r="I22" s="471"/>
      <c r="J22" s="476"/>
      <c r="K22" s="476"/>
      <c r="L22" s="471"/>
      <c r="M22" s="471"/>
      <c r="N22" s="472"/>
    </row>
    <row r="23" spans="1:14" ht="12">
      <c r="A23" s="456"/>
      <c r="B23" s="477" t="s">
        <v>376</v>
      </c>
      <c r="C23" s="478" t="s">
        <v>377</v>
      </c>
      <c r="D23" s="479">
        <v>1352</v>
      </c>
      <c r="E23" s="94"/>
      <c r="F23" s="94">
        <v>16995</v>
      </c>
      <c r="G23" s="94"/>
      <c r="H23" s="94">
        <v>9808662</v>
      </c>
      <c r="I23" s="94"/>
      <c r="J23" s="480">
        <v>14982957</v>
      </c>
      <c r="K23" s="63"/>
      <c r="L23" s="94">
        <v>10247522</v>
      </c>
      <c r="M23" s="94"/>
      <c r="N23" s="97">
        <v>3050134</v>
      </c>
    </row>
    <row r="24" spans="1:14" ht="12">
      <c r="A24" s="456"/>
      <c r="B24" s="477" t="s">
        <v>376</v>
      </c>
      <c r="C24" s="478" t="s">
        <v>401</v>
      </c>
      <c r="D24" s="479">
        <v>1252</v>
      </c>
      <c r="E24" s="94"/>
      <c r="F24" s="94">
        <v>17276</v>
      </c>
      <c r="G24" s="94"/>
      <c r="H24" s="94">
        <v>5413621</v>
      </c>
      <c r="I24" s="94"/>
      <c r="J24" s="480">
        <v>9175483</v>
      </c>
      <c r="K24" s="63"/>
      <c r="L24" s="94">
        <v>6140823</v>
      </c>
      <c r="M24" s="94"/>
      <c r="N24" s="97">
        <v>2152887</v>
      </c>
    </row>
    <row r="25" spans="1:14" ht="12">
      <c r="A25" s="456"/>
      <c r="B25" s="477" t="s">
        <v>376</v>
      </c>
      <c r="C25" s="478" t="s">
        <v>402</v>
      </c>
      <c r="D25" s="479">
        <v>288</v>
      </c>
      <c r="E25" s="94"/>
      <c r="F25" s="94">
        <v>6948</v>
      </c>
      <c r="G25" s="94"/>
      <c r="H25" s="94">
        <v>807030</v>
      </c>
      <c r="I25" s="94"/>
      <c r="J25" s="480">
        <v>1961081</v>
      </c>
      <c r="K25" s="63"/>
      <c r="L25" s="94">
        <v>1418002</v>
      </c>
      <c r="M25" s="94"/>
      <c r="N25" s="97">
        <v>825831</v>
      </c>
    </row>
    <row r="26" spans="1:14" ht="12">
      <c r="A26" s="456"/>
      <c r="B26" s="477" t="s">
        <v>376</v>
      </c>
      <c r="C26" s="478" t="s">
        <v>378</v>
      </c>
      <c r="D26" s="479">
        <v>761</v>
      </c>
      <c r="E26" s="94"/>
      <c r="F26" s="94">
        <v>6522</v>
      </c>
      <c r="G26" s="94"/>
      <c r="H26" s="94">
        <v>3183912</v>
      </c>
      <c r="I26" s="94"/>
      <c r="J26" s="480">
        <v>4864231</v>
      </c>
      <c r="K26" s="63"/>
      <c r="L26" s="94">
        <v>1432068</v>
      </c>
      <c r="M26" s="94"/>
      <c r="N26" s="97">
        <v>389708</v>
      </c>
    </row>
    <row r="27" spans="1:14" ht="12">
      <c r="A27" s="456"/>
      <c r="B27" s="477" t="s">
        <v>376</v>
      </c>
      <c r="C27" s="478" t="s">
        <v>379</v>
      </c>
      <c r="D27" s="479">
        <v>855</v>
      </c>
      <c r="E27" s="94"/>
      <c r="F27" s="94">
        <v>6191</v>
      </c>
      <c r="G27" s="94"/>
      <c r="H27" s="94">
        <v>1855222</v>
      </c>
      <c r="I27" s="94"/>
      <c r="J27" s="480">
        <v>3342574</v>
      </c>
      <c r="K27" s="63"/>
      <c r="L27" s="94">
        <v>2318676</v>
      </c>
      <c r="M27" s="94"/>
      <c r="N27" s="97">
        <v>921291</v>
      </c>
    </row>
    <row r="28" spans="1:14" ht="12">
      <c r="A28" s="456"/>
      <c r="B28" s="477" t="s">
        <v>376</v>
      </c>
      <c r="C28" s="478" t="s">
        <v>380</v>
      </c>
      <c r="D28" s="479">
        <v>109</v>
      </c>
      <c r="E28" s="94"/>
      <c r="F28" s="94">
        <v>1831</v>
      </c>
      <c r="G28" s="94"/>
      <c r="H28" s="94">
        <v>1005389</v>
      </c>
      <c r="I28" s="94"/>
      <c r="J28" s="480">
        <v>1522320</v>
      </c>
      <c r="K28" s="63"/>
      <c r="L28" s="94">
        <v>1116146</v>
      </c>
      <c r="M28" s="94"/>
      <c r="N28" s="97">
        <v>312296</v>
      </c>
    </row>
    <row r="29" spans="1:14" ht="12">
      <c r="A29" s="456"/>
      <c r="B29" s="477" t="s">
        <v>376</v>
      </c>
      <c r="C29" s="478" t="s">
        <v>403</v>
      </c>
      <c r="D29" s="479">
        <v>251</v>
      </c>
      <c r="E29" s="94"/>
      <c r="F29" s="94">
        <v>3520</v>
      </c>
      <c r="G29" s="94"/>
      <c r="H29" s="94">
        <v>640882</v>
      </c>
      <c r="I29" s="94"/>
      <c r="J29" s="480">
        <v>1612729</v>
      </c>
      <c r="K29" s="63"/>
      <c r="L29" s="94">
        <v>951037</v>
      </c>
      <c r="M29" s="94"/>
      <c r="N29" s="97">
        <v>549611</v>
      </c>
    </row>
    <row r="30" spans="1:14" ht="12">
      <c r="A30" s="456"/>
      <c r="B30" s="477"/>
      <c r="C30" s="478" t="s">
        <v>381</v>
      </c>
      <c r="D30" s="479">
        <v>27</v>
      </c>
      <c r="E30" s="65" t="s">
        <v>404</v>
      </c>
      <c r="F30" s="94">
        <v>2336</v>
      </c>
      <c r="G30" s="65" t="s">
        <v>404</v>
      </c>
      <c r="H30" s="94">
        <v>1972910</v>
      </c>
      <c r="I30" s="65" t="s">
        <v>404</v>
      </c>
      <c r="J30" s="480">
        <v>3465931</v>
      </c>
      <c r="K30" s="65" t="s">
        <v>404</v>
      </c>
      <c r="L30" s="94">
        <v>3119086</v>
      </c>
      <c r="M30" s="65" t="s">
        <v>404</v>
      </c>
      <c r="N30" s="97">
        <v>1248160</v>
      </c>
    </row>
    <row r="31" spans="1:14" ht="12">
      <c r="A31" s="456"/>
      <c r="B31" s="477"/>
      <c r="C31" s="478" t="s">
        <v>405</v>
      </c>
      <c r="D31" s="479">
        <v>12</v>
      </c>
      <c r="E31" s="94"/>
      <c r="F31" s="94" t="s">
        <v>406</v>
      </c>
      <c r="G31" s="94"/>
      <c r="H31" s="94" t="s">
        <v>406</v>
      </c>
      <c r="I31" s="94"/>
      <c r="J31" s="480" t="s">
        <v>406</v>
      </c>
      <c r="K31" s="63"/>
      <c r="L31" s="94" t="s">
        <v>406</v>
      </c>
      <c r="M31" s="94"/>
      <c r="N31" s="97" t="s">
        <v>406</v>
      </c>
    </row>
    <row r="32" spans="1:14" ht="12">
      <c r="A32" s="456"/>
      <c r="B32" s="477" t="s">
        <v>376</v>
      </c>
      <c r="C32" s="478" t="s">
        <v>382</v>
      </c>
      <c r="D32" s="479">
        <v>27</v>
      </c>
      <c r="E32" s="94"/>
      <c r="F32" s="94">
        <v>648</v>
      </c>
      <c r="G32" s="94"/>
      <c r="H32" s="94">
        <v>157303</v>
      </c>
      <c r="I32" s="94"/>
      <c r="J32" s="480">
        <v>262430</v>
      </c>
      <c r="K32" s="63"/>
      <c r="L32" s="94">
        <v>205902</v>
      </c>
      <c r="M32" s="94"/>
      <c r="N32" s="97">
        <v>78760</v>
      </c>
    </row>
    <row r="33" spans="1:14" ht="12" customHeight="1">
      <c r="A33" s="456"/>
      <c r="B33" s="477" t="s">
        <v>376</v>
      </c>
      <c r="C33" s="478" t="s">
        <v>407</v>
      </c>
      <c r="D33" s="479">
        <v>68</v>
      </c>
      <c r="E33" s="94"/>
      <c r="F33" s="94">
        <v>1591</v>
      </c>
      <c r="G33" s="94"/>
      <c r="H33" s="94">
        <v>619740</v>
      </c>
      <c r="I33" s="94"/>
      <c r="J33" s="480">
        <v>896958</v>
      </c>
      <c r="K33" s="63"/>
      <c r="L33" s="94">
        <v>842974</v>
      </c>
      <c r="M33" s="94"/>
      <c r="N33" s="97">
        <v>230209</v>
      </c>
    </row>
    <row r="34" spans="1:14" ht="12">
      <c r="A34" s="456"/>
      <c r="B34" s="477" t="s">
        <v>376</v>
      </c>
      <c r="C34" s="478" t="s">
        <v>408</v>
      </c>
      <c r="D34" s="479">
        <v>233</v>
      </c>
      <c r="E34" s="94"/>
      <c r="F34" s="94">
        <v>5736</v>
      </c>
      <c r="G34" s="94"/>
      <c r="H34" s="94">
        <v>2037782</v>
      </c>
      <c r="I34" s="94"/>
      <c r="J34" s="480">
        <v>4283500</v>
      </c>
      <c r="K34" s="63"/>
      <c r="L34" s="94">
        <v>2540457</v>
      </c>
      <c r="M34" s="94"/>
      <c r="N34" s="97">
        <v>1317926</v>
      </c>
    </row>
    <row r="35" spans="1:14" ht="12">
      <c r="A35" s="456"/>
      <c r="B35" s="477"/>
      <c r="C35" s="478" t="s">
        <v>383</v>
      </c>
      <c r="D35" s="479">
        <v>91</v>
      </c>
      <c r="E35" s="94"/>
      <c r="F35" s="94">
        <v>2605</v>
      </c>
      <c r="G35" s="94"/>
      <c r="H35" s="94">
        <v>2073065</v>
      </c>
      <c r="I35" s="94"/>
      <c r="J35" s="480">
        <v>3228358</v>
      </c>
      <c r="K35" s="63"/>
      <c r="L35" s="94">
        <v>2958626</v>
      </c>
      <c r="M35" s="94"/>
      <c r="N35" s="97">
        <v>938871</v>
      </c>
    </row>
    <row r="36" spans="1:14" ht="12">
      <c r="A36" s="456"/>
      <c r="B36" s="477"/>
      <c r="C36" s="478" t="s">
        <v>384</v>
      </c>
      <c r="D36" s="479">
        <v>47</v>
      </c>
      <c r="E36" s="94"/>
      <c r="F36" s="94">
        <v>1346</v>
      </c>
      <c r="G36" s="94"/>
      <c r="H36" s="94">
        <v>1130964</v>
      </c>
      <c r="I36" s="94"/>
      <c r="J36" s="480">
        <v>1909162</v>
      </c>
      <c r="K36" s="63"/>
      <c r="L36" s="94">
        <v>1753471</v>
      </c>
      <c r="M36" s="94"/>
      <c r="N36" s="97">
        <v>644574</v>
      </c>
    </row>
    <row r="37" spans="1:14" ht="12">
      <c r="A37" s="456"/>
      <c r="B37" s="477"/>
      <c r="C37" s="478" t="s">
        <v>385</v>
      </c>
      <c r="D37" s="479">
        <v>517</v>
      </c>
      <c r="E37" s="94"/>
      <c r="F37" s="94">
        <v>5030</v>
      </c>
      <c r="G37" s="94"/>
      <c r="H37" s="94">
        <v>1763167</v>
      </c>
      <c r="I37" s="94"/>
      <c r="J37" s="480">
        <v>2947818</v>
      </c>
      <c r="K37" s="63"/>
      <c r="L37" s="94">
        <v>1597361</v>
      </c>
      <c r="M37" s="94"/>
      <c r="N37" s="97">
        <v>493625</v>
      </c>
    </row>
    <row r="38" spans="1:14" ht="12">
      <c r="A38" s="456"/>
      <c r="B38" s="477"/>
      <c r="C38" s="478" t="s">
        <v>386</v>
      </c>
      <c r="D38" s="479">
        <v>444</v>
      </c>
      <c r="E38" s="94"/>
      <c r="F38" s="94">
        <v>8851</v>
      </c>
      <c r="G38" s="94"/>
      <c r="H38" s="94">
        <v>2847519</v>
      </c>
      <c r="I38" s="94"/>
      <c r="J38" s="480">
        <v>5605293</v>
      </c>
      <c r="K38" s="63"/>
      <c r="L38" s="94">
        <v>4621409</v>
      </c>
      <c r="M38" s="94"/>
      <c r="N38" s="97">
        <v>2048857</v>
      </c>
    </row>
    <row r="39" spans="1:14" ht="12">
      <c r="A39" s="456"/>
      <c r="B39" s="477"/>
      <c r="C39" s="478" t="s">
        <v>387</v>
      </c>
      <c r="D39" s="479">
        <v>507</v>
      </c>
      <c r="E39" s="94"/>
      <c r="F39" s="94">
        <v>26243</v>
      </c>
      <c r="G39" s="94"/>
      <c r="H39" s="94">
        <v>10861450</v>
      </c>
      <c r="I39" s="94"/>
      <c r="J39" s="480">
        <v>17048617</v>
      </c>
      <c r="K39" s="63"/>
      <c r="L39" s="94">
        <v>16122406</v>
      </c>
      <c r="M39" s="94"/>
      <c r="N39" s="97">
        <v>5378461</v>
      </c>
    </row>
    <row r="40" spans="1:14" ht="12">
      <c r="A40" s="456"/>
      <c r="B40" s="477"/>
      <c r="C40" s="478" t="s">
        <v>388</v>
      </c>
      <c r="D40" s="479">
        <v>154</v>
      </c>
      <c r="E40" s="94"/>
      <c r="F40" s="94">
        <v>2669</v>
      </c>
      <c r="G40" s="94"/>
      <c r="H40" s="94">
        <v>958194</v>
      </c>
      <c r="I40" s="94"/>
      <c r="J40" s="480">
        <v>1608158</v>
      </c>
      <c r="K40" s="63"/>
      <c r="L40" s="94">
        <v>1258314</v>
      </c>
      <c r="M40" s="94"/>
      <c r="N40" s="97">
        <v>397871</v>
      </c>
    </row>
    <row r="41" spans="1:14" ht="12">
      <c r="A41" s="456"/>
      <c r="B41" s="477"/>
      <c r="C41" s="478" t="s">
        <v>389</v>
      </c>
      <c r="D41" s="479">
        <v>56</v>
      </c>
      <c r="E41" s="94"/>
      <c r="F41" s="94">
        <v>1713</v>
      </c>
      <c r="G41" s="94"/>
      <c r="H41" s="94">
        <v>369525</v>
      </c>
      <c r="I41" s="94"/>
      <c r="J41" s="480">
        <v>721426</v>
      </c>
      <c r="K41" s="63"/>
      <c r="L41" s="94">
        <v>620895</v>
      </c>
      <c r="M41" s="94"/>
      <c r="N41" s="97">
        <v>274299</v>
      </c>
    </row>
    <row r="42" spans="1:14" ht="12">
      <c r="A42" s="456"/>
      <c r="B42" s="477" t="s">
        <v>376</v>
      </c>
      <c r="C42" s="478" t="s">
        <v>390</v>
      </c>
      <c r="D42" s="479">
        <v>493</v>
      </c>
      <c r="E42" s="94"/>
      <c r="F42" s="94">
        <v>4289</v>
      </c>
      <c r="G42" s="94"/>
      <c r="H42" s="94">
        <v>1147446</v>
      </c>
      <c r="I42" s="94"/>
      <c r="J42" s="480">
        <v>2455929</v>
      </c>
      <c r="K42" s="63"/>
      <c r="L42" s="94">
        <v>1870981</v>
      </c>
      <c r="M42" s="94"/>
      <c r="N42" s="97">
        <v>949534</v>
      </c>
    </row>
    <row r="43" spans="1:14" ht="9" customHeight="1">
      <c r="A43" s="456"/>
      <c r="B43" s="477"/>
      <c r="C43" s="481"/>
      <c r="D43" s="463"/>
      <c r="E43" s="464"/>
      <c r="F43" s="464"/>
      <c r="G43" s="464"/>
      <c r="H43" s="464"/>
      <c r="I43" s="464"/>
      <c r="L43" s="464"/>
      <c r="M43" s="464"/>
      <c r="N43" s="465"/>
    </row>
    <row r="44" spans="1:14" s="473" customFormat="1" ht="11.25">
      <c r="A44" s="469"/>
      <c r="B44" s="474"/>
      <c r="C44" s="475" t="s">
        <v>409</v>
      </c>
      <c r="D44" s="80">
        <f>SUM(D45:D48)</f>
        <v>6707</v>
      </c>
      <c r="E44" s="80"/>
      <c r="F44" s="80">
        <f>SUM(F45:F48)</f>
        <v>45618</v>
      </c>
      <c r="G44" s="80"/>
      <c r="H44" s="80">
        <f>SUM(H45:H48)</f>
        <v>11909603</v>
      </c>
      <c r="I44" s="80"/>
      <c r="J44" s="80">
        <f>SUM(J45:J48)</f>
        <v>21517454</v>
      </c>
      <c r="K44" s="80"/>
      <c r="L44" s="482">
        <f>SUM(L45:L48)</f>
        <v>0</v>
      </c>
      <c r="M44" s="482"/>
      <c r="N44" s="483">
        <f>SUM(N45:N48)</f>
        <v>0</v>
      </c>
    </row>
    <row r="45" spans="1:14" s="490" customFormat="1" ht="11.25">
      <c r="A45" s="484"/>
      <c r="B45" s="485"/>
      <c r="C45" s="486" t="s">
        <v>410</v>
      </c>
      <c r="D45" s="90">
        <v>2845</v>
      </c>
      <c r="E45" s="90"/>
      <c r="F45" s="90">
        <v>5727</v>
      </c>
      <c r="G45" s="90"/>
      <c r="H45" s="90">
        <v>558618</v>
      </c>
      <c r="I45" s="90"/>
      <c r="J45" s="90">
        <v>1224157</v>
      </c>
      <c r="K45" s="90"/>
      <c r="L45" s="487">
        <v>0</v>
      </c>
      <c r="M45" s="488"/>
      <c r="N45" s="489">
        <v>0</v>
      </c>
    </row>
    <row r="46" spans="1:14" ht="12">
      <c r="A46" s="456"/>
      <c r="B46" s="477"/>
      <c r="C46" s="478" t="s">
        <v>411</v>
      </c>
      <c r="D46" s="94">
        <v>2366</v>
      </c>
      <c r="E46" s="94"/>
      <c r="F46" s="94">
        <v>14230</v>
      </c>
      <c r="G46" s="94"/>
      <c r="H46" s="94">
        <v>2994641</v>
      </c>
      <c r="I46" s="94"/>
      <c r="J46" s="94">
        <v>5589820</v>
      </c>
      <c r="K46" s="94"/>
      <c r="L46" s="487">
        <v>0</v>
      </c>
      <c r="M46" s="135"/>
      <c r="N46" s="491">
        <v>0</v>
      </c>
    </row>
    <row r="47" spans="1:14" ht="12">
      <c r="A47" s="456"/>
      <c r="B47" s="477"/>
      <c r="C47" s="478" t="s">
        <v>412</v>
      </c>
      <c r="D47" s="94">
        <v>1014</v>
      </c>
      <c r="E47" s="94"/>
      <c r="F47" s="94">
        <v>14125</v>
      </c>
      <c r="G47" s="94"/>
      <c r="H47" s="94">
        <v>4461691</v>
      </c>
      <c r="I47" s="94"/>
      <c r="J47" s="94">
        <v>8046786</v>
      </c>
      <c r="K47" s="94"/>
      <c r="L47" s="487">
        <v>0</v>
      </c>
      <c r="M47" s="135"/>
      <c r="N47" s="491">
        <v>0</v>
      </c>
    </row>
    <row r="48" spans="1:14" ht="12">
      <c r="A48" s="456"/>
      <c r="B48" s="477"/>
      <c r="C48" s="478" t="s">
        <v>413</v>
      </c>
      <c r="D48" s="94">
        <v>482</v>
      </c>
      <c r="E48" s="94"/>
      <c r="F48" s="94">
        <v>11536</v>
      </c>
      <c r="G48" s="94"/>
      <c r="H48" s="94">
        <v>3894653</v>
      </c>
      <c r="I48" s="94"/>
      <c r="J48" s="94">
        <v>6656691</v>
      </c>
      <c r="K48" s="94"/>
      <c r="L48" s="487">
        <v>0</v>
      </c>
      <c r="M48" s="135"/>
      <c r="N48" s="491">
        <v>0</v>
      </c>
    </row>
    <row r="49" spans="1:14" ht="12">
      <c r="A49" s="456"/>
      <c r="B49" s="477"/>
      <c r="C49" s="478"/>
      <c r="D49" s="94"/>
      <c r="E49" s="94"/>
      <c r="F49" s="94"/>
      <c r="G49" s="94"/>
      <c r="H49" s="94"/>
      <c r="I49" s="94"/>
      <c r="J49" s="94"/>
      <c r="K49" s="94"/>
      <c r="L49" s="94"/>
      <c r="M49" s="94"/>
      <c r="N49" s="97"/>
    </row>
    <row r="50" spans="1:14" s="473" customFormat="1" ht="11.25">
      <c r="A50" s="469"/>
      <c r="B50" s="474"/>
      <c r="C50" s="475" t="s">
        <v>414</v>
      </c>
      <c r="D50" s="80">
        <f>SUM(D51:D57)</f>
        <v>837</v>
      </c>
      <c r="E50" s="80"/>
      <c r="F50" s="80">
        <f>SUM(F51:F57)</f>
        <v>76722</v>
      </c>
      <c r="G50" s="80"/>
      <c r="H50" s="80">
        <f>SUM(H51:H57)</f>
        <v>36744180</v>
      </c>
      <c r="I50" s="80"/>
      <c r="J50" s="80">
        <f>SUM(J51:J57)</f>
        <v>60377501</v>
      </c>
      <c r="K50" s="80"/>
      <c r="L50" s="80">
        <f>SUM(L51:L57)</f>
        <v>61136156</v>
      </c>
      <c r="M50" s="80"/>
      <c r="N50" s="81">
        <f>SUM(N51:N57)</f>
        <v>22202905</v>
      </c>
    </row>
    <row r="51" spans="1:14" ht="12">
      <c r="A51" s="456"/>
      <c r="B51" s="477"/>
      <c r="C51" s="478" t="s">
        <v>415</v>
      </c>
      <c r="D51" s="94">
        <v>371</v>
      </c>
      <c r="E51" s="94"/>
      <c r="F51" s="94">
        <v>14439</v>
      </c>
      <c r="G51" s="94"/>
      <c r="H51" s="454">
        <v>5342665</v>
      </c>
      <c r="I51" s="94"/>
      <c r="J51" s="94">
        <v>9033189</v>
      </c>
      <c r="L51" s="94">
        <v>9094517</v>
      </c>
      <c r="M51" s="94"/>
      <c r="N51" s="97">
        <v>3322978</v>
      </c>
    </row>
    <row r="52" spans="1:14" ht="12">
      <c r="A52" s="456"/>
      <c r="B52" s="477"/>
      <c r="C52" s="478" t="s">
        <v>416</v>
      </c>
      <c r="D52" s="94">
        <v>266</v>
      </c>
      <c r="E52" s="94"/>
      <c r="F52" s="94">
        <v>18246</v>
      </c>
      <c r="G52" s="94"/>
      <c r="H52" s="454">
        <v>6259479</v>
      </c>
      <c r="I52" s="94"/>
      <c r="J52" s="94">
        <v>11094893</v>
      </c>
      <c r="L52" s="94">
        <v>11139547</v>
      </c>
      <c r="M52" s="94"/>
      <c r="N52" s="97">
        <v>4413655</v>
      </c>
    </row>
    <row r="53" spans="1:14" ht="12">
      <c r="A53" s="456"/>
      <c r="B53" s="477"/>
      <c r="C53" s="478" t="s">
        <v>417</v>
      </c>
      <c r="D53" s="94">
        <v>124</v>
      </c>
      <c r="E53" s="94"/>
      <c r="F53" s="94">
        <v>16820</v>
      </c>
      <c r="G53" s="94"/>
      <c r="H53" s="454">
        <v>7791083</v>
      </c>
      <c r="I53" s="94"/>
      <c r="J53" s="94">
        <v>12426617</v>
      </c>
      <c r="L53" s="94">
        <v>12643038</v>
      </c>
      <c r="M53" s="94"/>
      <c r="N53" s="97">
        <v>4453558</v>
      </c>
    </row>
    <row r="54" spans="1:14" ht="12">
      <c r="A54" s="456"/>
      <c r="B54" s="477"/>
      <c r="C54" s="478" t="s">
        <v>418</v>
      </c>
      <c r="D54" s="94">
        <v>39</v>
      </c>
      <c r="E54" s="94"/>
      <c r="F54" s="94">
        <v>9270</v>
      </c>
      <c r="G54" s="94"/>
      <c r="H54" s="454">
        <v>5744609</v>
      </c>
      <c r="I54" s="94"/>
      <c r="J54" s="94">
        <v>9288302</v>
      </c>
      <c r="L54" s="94">
        <v>9350390</v>
      </c>
      <c r="M54" s="94"/>
      <c r="N54" s="97">
        <v>3284066</v>
      </c>
    </row>
    <row r="55" spans="1:14" ht="12">
      <c r="A55" s="456"/>
      <c r="B55" s="477"/>
      <c r="C55" s="478" t="s">
        <v>419</v>
      </c>
      <c r="D55" s="94">
        <v>24</v>
      </c>
      <c r="E55" s="94"/>
      <c r="F55" s="94">
        <v>8582</v>
      </c>
      <c r="G55" s="94"/>
      <c r="H55" s="454">
        <v>5914929</v>
      </c>
      <c r="I55" s="94"/>
      <c r="J55" s="94">
        <v>9709888</v>
      </c>
      <c r="L55" s="94">
        <v>9936098</v>
      </c>
      <c r="M55" s="94"/>
      <c r="N55" s="97">
        <v>3739121</v>
      </c>
    </row>
    <row r="56" spans="1:14" ht="12">
      <c r="A56" s="456"/>
      <c r="B56" s="477"/>
      <c r="C56" s="478" t="s">
        <v>420</v>
      </c>
      <c r="D56" s="94">
        <v>12</v>
      </c>
      <c r="E56" s="94" t="s">
        <v>421</v>
      </c>
      <c r="F56" s="94">
        <v>9365</v>
      </c>
      <c r="G56" s="94" t="s">
        <v>421</v>
      </c>
      <c r="H56" s="454">
        <v>5691415</v>
      </c>
      <c r="I56" s="94" t="s">
        <v>421</v>
      </c>
      <c r="J56" s="94">
        <v>8824612</v>
      </c>
      <c r="K56" s="94" t="s">
        <v>421</v>
      </c>
      <c r="L56" s="94">
        <v>8972566</v>
      </c>
      <c r="M56" s="94" t="s">
        <v>421</v>
      </c>
      <c r="N56" s="97">
        <v>2989527</v>
      </c>
    </row>
    <row r="57" spans="1:14" ht="12">
      <c r="A57" s="481"/>
      <c r="B57" s="477"/>
      <c r="C57" s="478" t="s">
        <v>422</v>
      </c>
      <c r="D57" s="94">
        <v>1</v>
      </c>
      <c r="E57" s="94"/>
      <c r="F57" s="94" t="s">
        <v>423</v>
      </c>
      <c r="G57" s="94"/>
      <c r="H57" s="94" t="s">
        <v>423</v>
      </c>
      <c r="I57" s="94"/>
      <c r="J57" s="492" t="s">
        <v>423</v>
      </c>
      <c r="K57" s="492"/>
      <c r="L57" s="94" t="s">
        <v>423</v>
      </c>
      <c r="M57" s="94"/>
      <c r="N57" s="97" t="s">
        <v>423</v>
      </c>
    </row>
    <row r="58" spans="1:14" ht="12">
      <c r="A58" s="456"/>
      <c r="B58" s="493"/>
      <c r="C58" s="494"/>
      <c r="D58" s="102"/>
      <c r="E58" s="102"/>
      <c r="F58" s="102"/>
      <c r="G58" s="102"/>
      <c r="H58" s="102"/>
      <c r="I58" s="102"/>
      <c r="J58" s="495"/>
      <c r="K58" s="495"/>
      <c r="L58" s="102"/>
      <c r="M58" s="102"/>
      <c r="N58" s="103"/>
    </row>
    <row r="59" ht="12">
      <c r="B59" s="452" t="s">
        <v>424</v>
      </c>
    </row>
    <row r="60" ht="12">
      <c r="B60" s="452" t="s">
        <v>425</v>
      </c>
    </row>
    <row r="61" ht="12">
      <c r="B61" s="452" t="s">
        <v>426</v>
      </c>
    </row>
  </sheetData>
  <mergeCells count="18">
    <mergeCell ref="K5:L5"/>
    <mergeCell ref="M5:N5"/>
    <mergeCell ref="B7:C7"/>
    <mergeCell ref="B9:C9"/>
    <mergeCell ref="B5:C5"/>
    <mergeCell ref="E5:F5"/>
    <mergeCell ref="G5:H5"/>
    <mergeCell ref="I5:J5"/>
    <mergeCell ref="B8:C8"/>
    <mergeCell ref="B19:C19"/>
    <mergeCell ref="B10:C10"/>
    <mergeCell ref="B11:C11"/>
    <mergeCell ref="B12:C12"/>
    <mergeCell ref="B13:C13"/>
    <mergeCell ref="B14:C14"/>
    <mergeCell ref="B15:C15"/>
    <mergeCell ref="B16:C16"/>
    <mergeCell ref="B17:C17"/>
  </mergeCells>
  <printOptions/>
  <pageMargins left="0.75" right="0.75" top="1" bottom="1" header="0.512" footer="0.512"/>
  <pageSetup orientation="portrait" paperSize="9"/>
  <drawing r:id="rId1"/>
</worksheet>
</file>

<file path=xl/worksheets/sheet14.xml><?xml version="1.0" encoding="utf-8"?>
<worksheet xmlns="http://schemas.openxmlformats.org/spreadsheetml/2006/main" xmlns:r="http://schemas.openxmlformats.org/officeDocument/2006/relationships">
  <dimension ref="A1:BP132"/>
  <sheetViews>
    <sheetView workbookViewId="0" topLeftCell="A1">
      <selection activeCell="A1" sqref="A1"/>
    </sheetView>
  </sheetViews>
  <sheetFormatPr defaultColWidth="9.00390625" defaultRowHeight="13.5"/>
  <cols>
    <col min="1" max="1" width="3.625" style="496" customWidth="1"/>
    <col min="2" max="2" width="10.625" style="496" customWidth="1"/>
    <col min="3" max="7" width="8.125" style="498" customWidth="1"/>
    <col min="8" max="9" width="7.75390625" style="498" customWidth="1"/>
    <col min="10" max="10" width="7.375" style="498" customWidth="1"/>
    <col min="11" max="17" width="7.125" style="498" customWidth="1"/>
    <col min="18" max="18" width="9.625" style="498" customWidth="1"/>
    <col min="19" max="22" width="8.625" style="498" customWidth="1"/>
    <col min="23" max="23" width="2.625" style="498" customWidth="1"/>
    <col min="24" max="24" width="8.125" style="498" customWidth="1"/>
    <col min="25" max="25" width="2.625" style="498" customWidth="1"/>
    <col min="26" max="26" width="8.125" style="498" customWidth="1"/>
    <col min="27" max="27" width="2.625" style="498" customWidth="1"/>
    <col min="28" max="28" width="7.75390625" style="498" customWidth="1"/>
    <col min="29" max="29" width="2.625" style="498" customWidth="1"/>
    <col min="30" max="30" width="7.875" style="498" customWidth="1"/>
    <col min="31" max="31" width="2.625" style="498" customWidth="1"/>
    <col min="32" max="32" width="8.00390625" style="498" customWidth="1"/>
    <col min="33" max="33" width="2.625" style="498" customWidth="1"/>
    <col min="34" max="34" width="8.125" style="498" bestFit="1" customWidth="1"/>
    <col min="35" max="35" width="2.375" style="498" customWidth="1"/>
    <col min="36" max="36" width="8.125" style="498" bestFit="1" customWidth="1"/>
    <col min="37" max="37" width="2.625" style="498" customWidth="1"/>
    <col min="38" max="38" width="7.25390625" style="498" bestFit="1" customWidth="1"/>
    <col min="39" max="39" width="2.625" style="498" customWidth="1"/>
    <col min="40" max="40" width="7.25390625" style="498" bestFit="1" customWidth="1"/>
    <col min="41" max="41" width="2.625" style="498" customWidth="1"/>
    <col min="42" max="42" width="7.25390625" style="498" bestFit="1" customWidth="1"/>
    <col min="43" max="43" width="2.625" style="498" customWidth="1"/>
    <col min="44" max="44" width="8.25390625" style="498" customWidth="1"/>
    <col min="45" max="45" width="13.00390625" style="498" customWidth="1"/>
    <col min="46" max="46" width="12.25390625" style="498" customWidth="1"/>
    <col min="47" max="47" width="9.00390625" style="498" customWidth="1"/>
    <col min="48" max="48" width="12.125" style="498" customWidth="1"/>
    <col min="49" max="49" width="12.375" style="498" customWidth="1"/>
    <col min="50" max="50" width="11.25390625" style="498" customWidth="1"/>
    <col min="51" max="60" width="9.00390625" style="498" customWidth="1"/>
    <col min="61" max="61" width="11.25390625" style="498" customWidth="1"/>
    <col min="62" max="62" width="12.125" style="498" customWidth="1"/>
    <col min="63" max="63" width="9.00390625" style="498" customWidth="1"/>
    <col min="64" max="64" width="12.125" style="498" customWidth="1"/>
    <col min="65" max="65" width="12.625" style="498" customWidth="1"/>
    <col min="66" max="66" width="11.125" style="498" customWidth="1"/>
    <col min="67" max="67" width="10.75390625" style="498" bestFit="1" customWidth="1"/>
    <col min="68" max="16384" width="9.00390625" style="498" customWidth="1"/>
  </cols>
  <sheetData>
    <row r="1" spans="2:46" ht="18" customHeight="1">
      <c r="B1" s="497" t="s">
        <v>494</v>
      </c>
      <c r="AT1" s="499"/>
    </row>
    <row r="2" spans="2:67" ht="18" customHeight="1" thickBot="1">
      <c r="B2" s="497"/>
      <c r="AF2" s="500"/>
      <c r="AG2" s="500"/>
      <c r="AH2" s="500"/>
      <c r="AI2" s="501"/>
      <c r="AL2" s="500"/>
      <c r="AM2" s="500"/>
      <c r="AN2" s="500"/>
      <c r="AO2" s="500"/>
      <c r="AP2" s="500"/>
      <c r="AQ2" s="501"/>
      <c r="AS2" s="500"/>
      <c r="AT2" s="500"/>
      <c r="AU2" s="500"/>
      <c r="AV2" s="500"/>
      <c r="AW2" s="500"/>
      <c r="AX2" s="500"/>
      <c r="AY2" s="500"/>
      <c r="AZ2" s="500"/>
      <c r="BA2" s="500"/>
      <c r="BB2" s="500"/>
      <c r="BC2" s="500"/>
      <c r="BD2" s="500"/>
      <c r="BE2" s="500"/>
      <c r="BF2" s="500"/>
      <c r="BG2" s="500"/>
      <c r="BH2" s="500"/>
      <c r="BI2" s="500"/>
      <c r="BJ2" s="500"/>
      <c r="BK2" s="500"/>
      <c r="BL2" s="500"/>
      <c r="BM2" s="500"/>
      <c r="BN2" s="500"/>
      <c r="BO2" s="502" t="s">
        <v>430</v>
      </c>
    </row>
    <row r="3" spans="2:67" ht="18" customHeight="1" thickTop="1">
      <c r="B3" s="1446" t="s">
        <v>431</v>
      </c>
      <c r="C3" s="1467" t="s">
        <v>432</v>
      </c>
      <c r="D3" s="1468"/>
      <c r="E3" s="1468"/>
      <c r="F3" s="1468"/>
      <c r="G3" s="1468"/>
      <c r="H3" s="1468"/>
      <c r="I3" s="1468"/>
      <c r="J3" s="1468"/>
      <c r="K3" s="1468"/>
      <c r="L3" s="1468"/>
      <c r="M3" s="1468"/>
      <c r="N3" s="1468"/>
      <c r="O3" s="1468"/>
      <c r="P3" s="1468"/>
      <c r="Q3" s="1468"/>
      <c r="R3" s="1468"/>
      <c r="S3" s="1468"/>
      <c r="T3" s="1468"/>
      <c r="U3" s="1468"/>
      <c r="V3" s="1468"/>
      <c r="W3" s="1468"/>
      <c r="X3" s="1468"/>
      <c r="Y3" s="1468"/>
      <c r="Z3" s="1468"/>
      <c r="AA3" s="1468"/>
      <c r="AB3" s="1468"/>
      <c r="AC3" s="1468"/>
      <c r="AD3" s="1468"/>
      <c r="AE3" s="1468"/>
      <c r="AF3" s="1468"/>
      <c r="AG3" s="1468"/>
      <c r="AH3" s="1468"/>
      <c r="AI3" s="1468"/>
      <c r="AJ3" s="1468"/>
      <c r="AK3" s="1468"/>
      <c r="AL3" s="1468"/>
      <c r="AM3" s="1468"/>
      <c r="AN3" s="1468"/>
      <c r="AO3" s="1468"/>
      <c r="AP3" s="1468"/>
      <c r="AQ3" s="1468"/>
      <c r="AR3" s="1468"/>
      <c r="AS3" s="1468"/>
      <c r="AT3" s="1468"/>
      <c r="AU3" s="1468"/>
      <c r="AV3" s="1468"/>
      <c r="AW3" s="1468"/>
      <c r="AX3" s="1468"/>
      <c r="AY3" s="1469"/>
      <c r="AZ3" s="1462" t="s">
        <v>433</v>
      </c>
      <c r="BA3" s="1463"/>
      <c r="BB3" s="1463"/>
      <c r="BC3" s="1463"/>
      <c r="BD3" s="1463"/>
      <c r="BE3" s="1463"/>
      <c r="BF3" s="1463"/>
      <c r="BG3" s="1463"/>
      <c r="BH3" s="1463"/>
      <c r="BI3" s="1463"/>
      <c r="BJ3" s="1463"/>
      <c r="BK3" s="1463"/>
      <c r="BL3" s="1463"/>
      <c r="BM3" s="1463"/>
      <c r="BN3" s="1463"/>
      <c r="BO3" s="1464"/>
    </row>
    <row r="4" spans="2:67" ht="13.5" customHeight="1">
      <c r="B4" s="1447"/>
      <c r="C4" s="1448" t="s">
        <v>434</v>
      </c>
      <c r="D4" s="1449"/>
      <c r="E4" s="1449"/>
      <c r="F4" s="1449"/>
      <c r="G4" s="1449"/>
      <c r="H4" s="1449"/>
      <c r="I4" s="1449"/>
      <c r="J4" s="1449"/>
      <c r="K4" s="1449"/>
      <c r="L4" s="1449"/>
      <c r="M4" s="1449"/>
      <c r="N4" s="1449"/>
      <c r="O4" s="1449"/>
      <c r="P4" s="1449"/>
      <c r="Q4" s="1450"/>
      <c r="R4" s="1438" t="s">
        <v>435</v>
      </c>
      <c r="S4" s="1439"/>
      <c r="T4" s="1439"/>
      <c r="U4" s="1439"/>
      <c r="V4" s="1439"/>
      <c r="W4" s="1439"/>
      <c r="X4" s="1439"/>
      <c r="Y4" s="1439"/>
      <c r="Z4" s="1439"/>
      <c r="AA4" s="1439"/>
      <c r="AB4" s="1439"/>
      <c r="AC4" s="1439"/>
      <c r="AD4" s="1439"/>
      <c r="AE4" s="1439"/>
      <c r="AF4" s="1439"/>
      <c r="AG4" s="1439"/>
      <c r="AH4" s="1439"/>
      <c r="AI4" s="1439"/>
      <c r="AJ4" s="1439"/>
      <c r="AK4" s="1439"/>
      <c r="AL4" s="1439"/>
      <c r="AM4" s="1439"/>
      <c r="AN4" s="1439"/>
      <c r="AO4" s="1439"/>
      <c r="AP4" s="1439"/>
      <c r="AQ4" s="1439"/>
      <c r="AR4" s="1440"/>
      <c r="AS4" s="1451" t="s">
        <v>436</v>
      </c>
      <c r="AT4" s="1451" t="s">
        <v>437</v>
      </c>
      <c r="AU4" s="1435" t="s">
        <v>438</v>
      </c>
      <c r="AV4" s="1438" t="s">
        <v>439</v>
      </c>
      <c r="AW4" s="1439"/>
      <c r="AX4" s="1439"/>
      <c r="AY4" s="1440"/>
      <c r="AZ4" s="1443" t="s">
        <v>440</v>
      </c>
      <c r="BA4" s="1444"/>
      <c r="BB4" s="1444"/>
      <c r="BC4" s="1445"/>
      <c r="BD4" s="1443" t="s">
        <v>441</v>
      </c>
      <c r="BE4" s="1444"/>
      <c r="BF4" s="1444"/>
      <c r="BG4" s="1444"/>
      <c r="BH4" s="1445"/>
      <c r="BI4" s="1435" t="s">
        <v>442</v>
      </c>
      <c r="BJ4" s="1435" t="s">
        <v>443</v>
      </c>
      <c r="BK4" s="1435" t="s">
        <v>438</v>
      </c>
      <c r="BL4" s="1438" t="s">
        <v>439</v>
      </c>
      <c r="BM4" s="1439"/>
      <c r="BN4" s="1439"/>
      <c r="BO4" s="1440"/>
    </row>
    <row r="5" spans="2:67" ht="24" customHeight="1">
      <c r="B5" s="1447"/>
      <c r="C5" s="1459" t="s">
        <v>833</v>
      </c>
      <c r="D5" s="1438" t="s">
        <v>428</v>
      </c>
      <c r="E5" s="1439"/>
      <c r="F5" s="1440"/>
      <c r="G5" s="1438" t="s">
        <v>429</v>
      </c>
      <c r="H5" s="1439"/>
      <c r="I5" s="1439"/>
      <c r="J5" s="1439"/>
      <c r="K5" s="1439"/>
      <c r="L5" s="1439"/>
      <c r="M5" s="1439"/>
      <c r="N5" s="1439"/>
      <c r="O5" s="1439"/>
      <c r="P5" s="1439"/>
      <c r="Q5" s="1440"/>
      <c r="R5" s="1470" t="s">
        <v>833</v>
      </c>
      <c r="S5" s="1471"/>
      <c r="T5" s="1472"/>
      <c r="U5" s="1473" t="s">
        <v>444</v>
      </c>
      <c r="V5" s="1474"/>
      <c r="W5" s="1456" t="s">
        <v>445</v>
      </c>
      <c r="X5" s="1457"/>
      <c r="Y5" s="1457"/>
      <c r="Z5" s="1457"/>
      <c r="AA5" s="1457"/>
      <c r="AB5" s="1457"/>
      <c r="AC5" s="1457"/>
      <c r="AD5" s="1457"/>
      <c r="AE5" s="1457"/>
      <c r="AF5" s="1457"/>
      <c r="AG5" s="1457"/>
      <c r="AH5" s="1457"/>
      <c r="AI5" s="1457"/>
      <c r="AJ5" s="1457"/>
      <c r="AK5" s="1457"/>
      <c r="AL5" s="1457"/>
      <c r="AM5" s="1457"/>
      <c r="AN5" s="1457"/>
      <c r="AO5" s="1457"/>
      <c r="AP5" s="1457"/>
      <c r="AQ5" s="1457"/>
      <c r="AR5" s="1458"/>
      <c r="AS5" s="1452"/>
      <c r="AT5" s="1452"/>
      <c r="AU5" s="1436"/>
      <c r="AV5" s="1441" t="s">
        <v>446</v>
      </c>
      <c r="AW5" s="1435" t="s">
        <v>447</v>
      </c>
      <c r="AX5" s="1435" t="s">
        <v>448</v>
      </c>
      <c r="AY5" s="1451" t="s">
        <v>449</v>
      </c>
      <c r="AZ5" s="1441" t="s">
        <v>450</v>
      </c>
      <c r="BA5" s="1438" t="s">
        <v>451</v>
      </c>
      <c r="BB5" s="1439"/>
      <c r="BC5" s="1440"/>
      <c r="BD5" s="1438" t="s">
        <v>833</v>
      </c>
      <c r="BE5" s="1439"/>
      <c r="BF5" s="1440"/>
      <c r="BG5" s="1438" t="s">
        <v>452</v>
      </c>
      <c r="BH5" s="1440"/>
      <c r="BI5" s="1460"/>
      <c r="BJ5" s="1436"/>
      <c r="BK5" s="1436"/>
      <c r="BL5" s="1441" t="s">
        <v>446</v>
      </c>
      <c r="BM5" s="1435" t="s">
        <v>453</v>
      </c>
      <c r="BN5" s="1435" t="s">
        <v>454</v>
      </c>
      <c r="BO5" s="1435" t="s">
        <v>455</v>
      </c>
    </row>
    <row r="6" spans="2:68" ht="38.25" customHeight="1">
      <c r="B6" s="1442"/>
      <c r="C6" s="1450"/>
      <c r="D6" s="505" t="s">
        <v>857</v>
      </c>
      <c r="E6" s="506" t="s">
        <v>456</v>
      </c>
      <c r="F6" s="505" t="s">
        <v>856</v>
      </c>
      <c r="G6" s="506" t="s">
        <v>457</v>
      </c>
      <c r="H6" s="506" t="s">
        <v>458</v>
      </c>
      <c r="I6" s="506" t="s">
        <v>459</v>
      </c>
      <c r="J6" s="506" t="s">
        <v>460</v>
      </c>
      <c r="K6" s="506" t="s">
        <v>461</v>
      </c>
      <c r="L6" s="506" t="s">
        <v>462</v>
      </c>
      <c r="M6" s="506" t="s">
        <v>463</v>
      </c>
      <c r="N6" s="506" t="s">
        <v>464</v>
      </c>
      <c r="O6" s="506" t="s">
        <v>465</v>
      </c>
      <c r="P6" s="506" t="s">
        <v>466</v>
      </c>
      <c r="Q6" s="507" t="s">
        <v>467</v>
      </c>
      <c r="R6" s="508" t="s">
        <v>848</v>
      </c>
      <c r="S6" s="509" t="s">
        <v>468</v>
      </c>
      <c r="T6" s="509" t="s">
        <v>469</v>
      </c>
      <c r="U6" s="504" t="s">
        <v>470</v>
      </c>
      <c r="V6" s="504" t="s">
        <v>471</v>
      </c>
      <c r="W6" s="1454" t="s">
        <v>472</v>
      </c>
      <c r="X6" s="1455"/>
      <c r="Y6" s="1454" t="s">
        <v>458</v>
      </c>
      <c r="Z6" s="1455"/>
      <c r="AA6" s="1454" t="s">
        <v>473</v>
      </c>
      <c r="AB6" s="1455"/>
      <c r="AC6" s="1454" t="s">
        <v>474</v>
      </c>
      <c r="AD6" s="1455"/>
      <c r="AE6" s="1454" t="s">
        <v>475</v>
      </c>
      <c r="AF6" s="1455"/>
      <c r="AG6" s="1454" t="s">
        <v>476</v>
      </c>
      <c r="AH6" s="1455"/>
      <c r="AI6" s="1454" t="s">
        <v>477</v>
      </c>
      <c r="AJ6" s="1455"/>
      <c r="AK6" s="1454" t="s">
        <v>478</v>
      </c>
      <c r="AL6" s="1455"/>
      <c r="AM6" s="1454" t="s">
        <v>479</v>
      </c>
      <c r="AN6" s="1455"/>
      <c r="AO6" s="1454" t="s">
        <v>480</v>
      </c>
      <c r="AP6" s="1455"/>
      <c r="AQ6" s="1465" t="s">
        <v>481</v>
      </c>
      <c r="AR6" s="1466"/>
      <c r="AS6" s="1453"/>
      <c r="AT6" s="1453"/>
      <c r="AU6" s="1437"/>
      <c r="AV6" s="1442"/>
      <c r="AW6" s="1437"/>
      <c r="AX6" s="1437"/>
      <c r="AY6" s="1453"/>
      <c r="AZ6" s="1442"/>
      <c r="BA6" s="509" t="s">
        <v>482</v>
      </c>
      <c r="BB6" s="510" t="s">
        <v>483</v>
      </c>
      <c r="BC6" s="509" t="s">
        <v>484</v>
      </c>
      <c r="BD6" s="509" t="s">
        <v>848</v>
      </c>
      <c r="BE6" s="509" t="s">
        <v>468</v>
      </c>
      <c r="BF6" s="509" t="s">
        <v>469</v>
      </c>
      <c r="BG6" s="509" t="s">
        <v>468</v>
      </c>
      <c r="BH6" s="509" t="s">
        <v>469</v>
      </c>
      <c r="BI6" s="1461"/>
      <c r="BJ6" s="1437"/>
      <c r="BK6" s="1437"/>
      <c r="BL6" s="1442"/>
      <c r="BM6" s="1437"/>
      <c r="BN6" s="1437"/>
      <c r="BO6" s="1437"/>
      <c r="BP6" s="511"/>
    </row>
    <row r="7" spans="2:67" ht="14.25" customHeight="1">
      <c r="B7" s="503"/>
      <c r="C7" s="512"/>
      <c r="D7" s="512"/>
      <c r="E7" s="513"/>
      <c r="F7" s="512"/>
      <c r="G7" s="512"/>
      <c r="H7" s="513"/>
      <c r="I7" s="513"/>
      <c r="J7" s="513"/>
      <c r="K7" s="513"/>
      <c r="L7" s="513"/>
      <c r="M7" s="513"/>
      <c r="N7" s="513"/>
      <c r="O7" s="513"/>
      <c r="P7" s="513"/>
      <c r="Q7" s="514"/>
      <c r="R7" s="515"/>
      <c r="S7" s="515"/>
      <c r="T7" s="515"/>
      <c r="U7" s="512"/>
      <c r="V7" s="512"/>
      <c r="W7" s="512"/>
      <c r="X7" s="513"/>
      <c r="Y7" s="513"/>
      <c r="Z7" s="513"/>
      <c r="AA7" s="513"/>
      <c r="AB7" s="513"/>
      <c r="AC7" s="513"/>
      <c r="AD7" s="512"/>
      <c r="AE7" s="512"/>
      <c r="AF7" s="512"/>
      <c r="AG7" s="512"/>
      <c r="AH7" s="512"/>
      <c r="AI7" s="512"/>
      <c r="AJ7" s="512"/>
      <c r="AK7" s="512"/>
      <c r="AL7" s="512"/>
      <c r="AM7" s="512"/>
      <c r="AN7" s="516"/>
      <c r="AO7" s="516"/>
      <c r="AP7" s="516"/>
      <c r="AQ7" s="516"/>
      <c r="AR7" s="515"/>
      <c r="AS7" s="517"/>
      <c r="AT7" s="110"/>
      <c r="AU7" s="110"/>
      <c r="AV7" s="110"/>
      <c r="AW7" s="110"/>
      <c r="AX7" s="110"/>
      <c r="AY7" s="110"/>
      <c r="AZ7" s="110"/>
      <c r="BA7" s="110"/>
      <c r="BB7" s="110"/>
      <c r="BC7" s="110"/>
      <c r="BD7" s="110"/>
      <c r="BE7" s="110"/>
      <c r="BF7" s="110"/>
      <c r="BG7" s="110"/>
      <c r="BH7" s="110"/>
      <c r="BI7" s="110"/>
      <c r="BJ7" s="110"/>
      <c r="BK7" s="110"/>
      <c r="BL7" s="110"/>
      <c r="BM7" s="110"/>
      <c r="BN7" s="110"/>
      <c r="BO7" s="518"/>
    </row>
    <row r="8" spans="2:67" ht="14.25" customHeight="1">
      <c r="B8" s="519" t="s">
        <v>485</v>
      </c>
      <c r="C8" s="479">
        <f>SUM(D8:F8)</f>
        <v>7609</v>
      </c>
      <c r="D8" s="520">
        <v>2544</v>
      </c>
      <c r="E8" s="520">
        <v>81</v>
      </c>
      <c r="F8" s="520">
        <v>4984</v>
      </c>
      <c r="G8" s="520">
        <v>2876</v>
      </c>
      <c r="H8" s="520">
        <v>2432</v>
      </c>
      <c r="I8" s="520">
        <v>1107</v>
      </c>
      <c r="J8" s="520">
        <v>395</v>
      </c>
      <c r="K8" s="520">
        <v>345</v>
      </c>
      <c r="L8" s="520">
        <v>264</v>
      </c>
      <c r="M8" s="520">
        <v>116</v>
      </c>
      <c r="N8" s="520">
        <v>40</v>
      </c>
      <c r="O8" s="520">
        <v>22</v>
      </c>
      <c r="P8" s="520">
        <v>11</v>
      </c>
      <c r="Q8" s="520">
        <v>1</v>
      </c>
      <c r="R8" s="520">
        <f>SUM(S8+T8)</f>
        <v>118914</v>
      </c>
      <c r="S8" s="520">
        <v>56848</v>
      </c>
      <c r="T8" s="520">
        <v>62066</v>
      </c>
      <c r="U8" s="520">
        <v>51404</v>
      </c>
      <c r="V8" s="520">
        <v>58779</v>
      </c>
      <c r="W8" s="520"/>
      <c r="X8" s="520">
        <v>5721</v>
      </c>
      <c r="Y8" s="520"/>
      <c r="Z8" s="520">
        <v>14721</v>
      </c>
      <c r="AA8" s="520"/>
      <c r="AB8" s="520">
        <v>15848</v>
      </c>
      <c r="AC8" s="520"/>
      <c r="AD8" s="520">
        <v>9724</v>
      </c>
      <c r="AE8" s="520"/>
      <c r="AF8" s="520">
        <v>13496</v>
      </c>
      <c r="AG8" s="520"/>
      <c r="AH8" s="520">
        <v>18133</v>
      </c>
      <c r="AI8" s="520"/>
      <c r="AJ8" s="520">
        <v>15469</v>
      </c>
      <c r="AK8" s="520"/>
      <c r="AL8" s="521">
        <v>9274</v>
      </c>
      <c r="AM8" s="521"/>
      <c r="AN8" s="522">
        <v>7838</v>
      </c>
      <c r="AO8" s="523" t="s">
        <v>486</v>
      </c>
      <c r="AP8" s="522">
        <v>8690</v>
      </c>
      <c r="AQ8" s="522"/>
      <c r="AR8" s="521" t="s">
        <v>487</v>
      </c>
      <c r="AS8" s="141">
        <v>12453109</v>
      </c>
      <c r="AT8" s="524">
        <v>39607298</v>
      </c>
      <c r="AU8" s="524">
        <v>436011</v>
      </c>
      <c r="AV8" s="524">
        <v>66915823</v>
      </c>
      <c r="AW8" s="524">
        <v>62714152</v>
      </c>
      <c r="AX8" s="524">
        <v>4104770</v>
      </c>
      <c r="AY8" s="524">
        <v>96901</v>
      </c>
      <c r="AZ8" s="524">
        <v>6810</v>
      </c>
      <c r="BA8" s="524">
        <v>1776</v>
      </c>
      <c r="BB8" s="524">
        <v>70</v>
      </c>
      <c r="BC8" s="524">
        <v>4964</v>
      </c>
      <c r="BD8" s="524">
        <v>46014</v>
      </c>
      <c r="BE8" s="524">
        <v>22911</v>
      </c>
      <c r="BF8" s="524">
        <v>23103</v>
      </c>
      <c r="BG8" s="524">
        <v>17485</v>
      </c>
      <c r="BH8" s="524">
        <v>19824</v>
      </c>
      <c r="BI8" s="524">
        <v>3537244</v>
      </c>
      <c r="BJ8" s="524">
        <v>10419962</v>
      </c>
      <c r="BK8" s="524">
        <v>134192</v>
      </c>
      <c r="BL8" s="524">
        <v>18683702</v>
      </c>
      <c r="BM8" s="524">
        <v>16608475</v>
      </c>
      <c r="BN8" s="524">
        <v>2018397</v>
      </c>
      <c r="BO8" s="525">
        <v>56830</v>
      </c>
    </row>
    <row r="9" spans="1:67" s="535" customFormat="1" ht="14.25" customHeight="1">
      <c r="A9" s="526"/>
      <c r="B9" s="527"/>
      <c r="C9" s="528"/>
      <c r="D9" s="529"/>
      <c r="E9" s="529"/>
      <c r="F9" s="529"/>
      <c r="G9" s="529"/>
      <c r="H9" s="529"/>
      <c r="I9" s="529"/>
      <c r="J9" s="529"/>
      <c r="K9" s="529"/>
      <c r="L9" s="529"/>
      <c r="M9" s="529"/>
      <c r="N9" s="529"/>
      <c r="O9" s="529"/>
      <c r="P9" s="529"/>
      <c r="Q9" s="529"/>
      <c r="R9" s="529"/>
      <c r="S9" s="529"/>
      <c r="T9" s="529"/>
      <c r="U9" s="529"/>
      <c r="V9" s="529"/>
      <c r="W9" s="529"/>
      <c r="X9" s="529"/>
      <c r="Y9" s="529"/>
      <c r="Z9" s="529"/>
      <c r="AA9" s="529"/>
      <c r="AB9" s="529"/>
      <c r="AC9" s="529"/>
      <c r="AD9" s="529"/>
      <c r="AE9" s="529"/>
      <c r="AF9" s="529"/>
      <c r="AG9" s="529"/>
      <c r="AH9" s="529"/>
      <c r="AI9" s="529"/>
      <c r="AJ9" s="529"/>
      <c r="AK9" s="529"/>
      <c r="AL9" s="530"/>
      <c r="AM9" s="530"/>
      <c r="AN9" s="531"/>
      <c r="AO9" s="531"/>
      <c r="AP9" s="531"/>
      <c r="AQ9" s="531"/>
      <c r="AR9" s="530"/>
      <c r="AS9" s="532"/>
      <c r="AT9" s="533"/>
      <c r="AU9" s="533"/>
      <c r="AV9" s="533"/>
      <c r="AW9" s="533"/>
      <c r="AX9" s="533"/>
      <c r="AY9" s="533"/>
      <c r="AZ9" s="533"/>
      <c r="BA9" s="533"/>
      <c r="BB9" s="533"/>
      <c r="BC9" s="533"/>
      <c r="BD9" s="533"/>
      <c r="BE9" s="533"/>
      <c r="BF9" s="533"/>
      <c r="BG9" s="533"/>
      <c r="BH9" s="533"/>
      <c r="BI9" s="533"/>
      <c r="BJ9" s="533"/>
      <c r="BK9" s="533"/>
      <c r="BL9" s="533"/>
      <c r="BM9" s="533"/>
      <c r="BN9" s="533"/>
      <c r="BO9" s="534"/>
    </row>
    <row r="10" spans="1:67" s="540" customFormat="1" ht="15" customHeight="1">
      <c r="A10" s="536"/>
      <c r="B10" s="537" t="s">
        <v>795</v>
      </c>
      <c r="C10" s="82">
        <f aca="true" t="shared" si="0" ref="C10:V10">SUM(C20:C63)</f>
        <v>7544</v>
      </c>
      <c r="D10" s="80">
        <f t="shared" si="0"/>
        <v>2625</v>
      </c>
      <c r="E10" s="80">
        <f t="shared" si="0"/>
        <v>78</v>
      </c>
      <c r="F10" s="80">
        <f t="shared" si="0"/>
        <v>4841</v>
      </c>
      <c r="G10" s="80">
        <f t="shared" si="0"/>
        <v>2845</v>
      </c>
      <c r="H10" s="80">
        <f t="shared" si="0"/>
        <v>2366</v>
      </c>
      <c r="I10" s="80">
        <f t="shared" si="0"/>
        <v>1014</v>
      </c>
      <c r="J10" s="80">
        <f t="shared" si="0"/>
        <v>482</v>
      </c>
      <c r="K10" s="80">
        <f t="shared" si="0"/>
        <v>371</v>
      </c>
      <c r="L10" s="80">
        <f t="shared" si="0"/>
        <v>266</v>
      </c>
      <c r="M10" s="80">
        <f t="shared" si="0"/>
        <v>124</v>
      </c>
      <c r="N10" s="80">
        <f t="shared" si="0"/>
        <v>39</v>
      </c>
      <c r="O10" s="80">
        <f t="shared" si="0"/>
        <v>24</v>
      </c>
      <c r="P10" s="80">
        <f t="shared" si="0"/>
        <v>12</v>
      </c>
      <c r="Q10" s="80">
        <f t="shared" si="0"/>
        <v>1</v>
      </c>
      <c r="R10" s="80">
        <f t="shared" si="0"/>
        <v>122340</v>
      </c>
      <c r="S10" s="80">
        <f t="shared" si="0"/>
        <v>57912</v>
      </c>
      <c r="T10" s="80">
        <f t="shared" si="0"/>
        <v>64428</v>
      </c>
      <c r="U10" s="80">
        <f t="shared" si="0"/>
        <v>52584</v>
      </c>
      <c r="V10" s="80">
        <f t="shared" si="0"/>
        <v>61154</v>
      </c>
      <c r="W10" s="80"/>
      <c r="X10" s="80">
        <f>SUM(X12:X13)</f>
        <v>5727</v>
      </c>
      <c r="Y10" s="80"/>
      <c r="Z10" s="80">
        <f>SUM(Z12:Z13)</f>
        <v>14230</v>
      </c>
      <c r="AA10" s="80"/>
      <c r="AB10" s="80">
        <f>SUM(AB12:AB13)</f>
        <v>14125</v>
      </c>
      <c r="AC10" s="80"/>
      <c r="AD10" s="80">
        <f>SUM(AD12:AD13)</f>
        <v>11536</v>
      </c>
      <c r="AE10" s="80"/>
      <c r="AF10" s="80">
        <f>SUM(AF12:AF13)</f>
        <v>14439</v>
      </c>
      <c r="AG10" s="80"/>
      <c r="AH10" s="80">
        <f>SUM(AH12:AH13)</f>
        <v>18246</v>
      </c>
      <c r="AI10" s="80"/>
      <c r="AJ10" s="80">
        <f>SUM(AJ12:AJ13)</f>
        <v>16820</v>
      </c>
      <c r="AK10" s="80"/>
      <c r="AL10" s="80">
        <f>SUM(AL12:AL13)</f>
        <v>9270</v>
      </c>
      <c r="AM10" s="80"/>
      <c r="AN10" s="80">
        <f>SUM(AN12:AN13)</f>
        <v>8582</v>
      </c>
      <c r="AO10" s="523" t="s">
        <v>486</v>
      </c>
      <c r="AP10" s="80">
        <f>SUM(AP12:AP13)</f>
        <v>9365</v>
      </c>
      <c r="AQ10" s="80"/>
      <c r="AR10" s="80" t="s">
        <v>487</v>
      </c>
      <c r="AS10" s="538">
        <f aca="true" t="shared" si="1" ref="AS10:BO10">SUM(AS20:AS63)</f>
        <v>14518378</v>
      </c>
      <c r="AT10" s="538">
        <f t="shared" si="1"/>
        <v>48653783</v>
      </c>
      <c r="AU10" s="538">
        <f t="shared" si="1"/>
        <v>388519</v>
      </c>
      <c r="AV10" s="538">
        <f t="shared" si="1"/>
        <v>81894955</v>
      </c>
      <c r="AW10" s="538">
        <f t="shared" si="1"/>
        <v>76157704</v>
      </c>
      <c r="AX10" s="538">
        <f t="shared" si="1"/>
        <v>5616642</v>
      </c>
      <c r="AY10" s="538">
        <f t="shared" si="1"/>
        <v>120609</v>
      </c>
      <c r="AZ10" s="538">
        <f t="shared" si="1"/>
        <v>6707</v>
      </c>
      <c r="BA10" s="538">
        <f t="shared" si="1"/>
        <v>1824</v>
      </c>
      <c r="BB10" s="538">
        <f t="shared" si="1"/>
        <v>67</v>
      </c>
      <c r="BC10" s="538">
        <f t="shared" si="1"/>
        <v>4816</v>
      </c>
      <c r="BD10" s="538">
        <f t="shared" si="1"/>
        <v>45618</v>
      </c>
      <c r="BE10" s="538">
        <f t="shared" si="1"/>
        <v>22857</v>
      </c>
      <c r="BF10" s="538">
        <f t="shared" si="1"/>
        <v>22761</v>
      </c>
      <c r="BG10" s="538">
        <f t="shared" si="1"/>
        <v>17557</v>
      </c>
      <c r="BH10" s="538">
        <f t="shared" si="1"/>
        <v>19504</v>
      </c>
      <c r="BI10" s="538">
        <f t="shared" si="1"/>
        <v>4161835</v>
      </c>
      <c r="BJ10" s="538">
        <f t="shared" si="1"/>
        <v>11909603</v>
      </c>
      <c r="BK10" s="538">
        <f t="shared" si="1"/>
        <v>124492</v>
      </c>
      <c r="BL10" s="538">
        <f t="shared" si="1"/>
        <v>21517454</v>
      </c>
      <c r="BM10" s="538">
        <f t="shared" si="1"/>
        <v>19040619</v>
      </c>
      <c r="BN10" s="538">
        <f t="shared" si="1"/>
        <v>2401499</v>
      </c>
      <c r="BO10" s="539">
        <f t="shared" si="1"/>
        <v>75336</v>
      </c>
    </row>
    <row r="11" spans="1:67" s="540" customFormat="1" ht="15" customHeight="1">
      <c r="A11" s="536"/>
      <c r="B11" s="541"/>
      <c r="C11" s="82"/>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542"/>
      <c r="AM11" s="542"/>
      <c r="AN11" s="543"/>
      <c r="AO11" s="543"/>
      <c r="AP11" s="543"/>
      <c r="AQ11" s="543"/>
      <c r="AR11" s="542"/>
      <c r="AS11" s="538"/>
      <c r="AT11" s="544"/>
      <c r="AU11" s="544"/>
      <c r="AV11" s="544"/>
      <c r="AW11" s="544"/>
      <c r="AX11" s="544"/>
      <c r="AY11" s="544"/>
      <c r="AZ11" s="544"/>
      <c r="BA11" s="544"/>
      <c r="BB11" s="544"/>
      <c r="BC11" s="544"/>
      <c r="BD11" s="544"/>
      <c r="BE11" s="544"/>
      <c r="BF11" s="544"/>
      <c r="BG11" s="544"/>
      <c r="BH11" s="544"/>
      <c r="BI11" s="544"/>
      <c r="BJ11" s="544"/>
      <c r="BK11" s="544"/>
      <c r="BL11" s="544"/>
      <c r="BM11" s="544"/>
      <c r="BN11" s="544"/>
      <c r="BO11" s="539"/>
    </row>
    <row r="12" spans="1:67" s="540" customFormat="1" ht="15" customHeight="1">
      <c r="A12" s="536"/>
      <c r="B12" s="541" t="s">
        <v>218</v>
      </c>
      <c r="C12" s="82">
        <f aca="true" t="shared" si="2" ref="C12:V12">SUM(C20:C32)</f>
        <v>5573</v>
      </c>
      <c r="D12" s="80">
        <f t="shared" si="2"/>
        <v>1934</v>
      </c>
      <c r="E12" s="80">
        <f t="shared" si="2"/>
        <v>52</v>
      </c>
      <c r="F12" s="80">
        <f t="shared" si="2"/>
        <v>3587</v>
      </c>
      <c r="G12" s="80">
        <f t="shared" si="2"/>
        <v>2148</v>
      </c>
      <c r="H12" s="80">
        <f t="shared" si="2"/>
        <v>1787</v>
      </c>
      <c r="I12" s="80">
        <f t="shared" si="2"/>
        <v>711</v>
      </c>
      <c r="J12" s="80">
        <f t="shared" si="2"/>
        <v>332</v>
      </c>
      <c r="K12" s="80">
        <f t="shared" si="2"/>
        <v>269</v>
      </c>
      <c r="L12" s="80">
        <f t="shared" si="2"/>
        <v>177</v>
      </c>
      <c r="M12" s="80">
        <f t="shared" si="2"/>
        <v>85</v>
      </c>
      <c r="N12" s="80">
        <f t="shared" si="2"/>
        <v>32</v>
      </c>
      <c r="O12" s="80">
        <f t="shared" si="2"/>
        <v>21</v>
      </c>
      <c r="P12" s="80">
        <f t="shared" si="2"/>
        <v>10</v>
      </c>
      <c r="Q12" s="80">
        <f t="shared" si="2"/>
        <v>1</v>
      </c>
      <c r="R12" s="80">
        <f t="shared" si="2"/>
        <v>89688</v>
      </c>
      <c r="S12" s="80">
        <f t="shared" si="2"/>
        <v>45225</v>
      </c>
      <c r="T12" s="80">
        <f t="shared" si="2"/>
        <v>44463</v>
      </c>
      <c r="U12" s="80">
        <f t="shared" si="2"/>
        <v>41230</v>
      </c>
      <c r="V12" s="80">
        <f t="shared" si="2"/>
        <v>42059</v>
      </c>
      <c r="W12" s="80"/>
      <c r="X12" s="80">
        <v>4335</v>
      </c>
      <c r="Y12" s="80"/>
      <c r="Z12" s="80">
        <v>10681</v>
      </c>
      <c r="AA12" s="80"/>
      <c r="AB12" s="80">
        <v>9846</v>
      </c>
      <c r="AC12" s="80"/>
      <c r="AD12" s="80">
        <v>7979</v>
      </c>
      <c r="AE12" s="80"/>
      <c r="AF12" s="80">
        <v>10555</v>
      </c>
      <c r="AG12" s="80"/>
      <c r="AH12" s="80">
        <v>12179</v>
      </c>
      <c r="AI12" s="80"/>
      <c r="AJ12" s="80">
        <v>11415</v>
      </c>
      <c r="AK12" s="80"/>
      <c r="AL12" s="80">
        <v>7641</v>
      </c>
      <c r="AM12" s="80"/>
      <c r="AN12" s="80">
        <v>7476</v>
      </c>
      <c r="AO12" s="523" t="s">
        <v>488</v>
      </c>
      <c r="AP12" s="80">
        <v>7581</v>
      </c>
      <c r="AQ12" s="80"/>
      <c r="AR12" s="80" t="s">
        <v>489</v>
      </c>
      <c r="AS12" s="538">
        <f aca="true" t="shared" si="3" ref="AS12:BO12">SUM(AS20:AS32)</f>
        <v>11248826</v>
      </c>
      <c r="AT12" s="538">
        <f t="shared" si="3"/>
        <v>38361749</v>
      </c>
      <c r="AU12" s="538">
        <f t="shared" si="3"/>
        <v>291958</v>
      </c>
      <c r="AV12" s="538">
        <f t="shared" si="3"/>
        <v>64206828</v>
      </c>
      <c r="AW12" s="538">
        <f t="shared" si="3"/>
        <v>59956146</v>
      </c>
      <c r="AX12" s="538">
        <f t="shared" si="3"/>
        <v>4141327</v>
      </c>
      <c r="AY12" s="538">
        <f t="shared" si="3"/>
        <v>109355</v>
      </c>
      <c r="AZ12" s="538">
        <f t="shared" si="3"/>
        <v>4978</v>
      </c>
      <c r="BA12" s="538">
        <f t="shared" si="3"/>
        <v>1365</v>
      </c>
      <c r="BB12" s="538">
        <f t="shared" si="3"/>
        <v>43</v>
      </c>
      <c r="BC12" s="538">
        <f t="shared" si="3"/>
        <v>3570</v>
      </c>
      <c r="BD12" s="538">
        <f t="shared" si="3"/>
        <v>32841</v>
      </c>
      <c r="BE12" s="538">
        <f t="shared" si="3"/>
        <v>17307</v>
      </c>
      <c r="BF12" s="538">
        <f t="shared" si="3"/>
        <v>15534</v>
      </c>
      <c r="BG12" s="538">
        <f t="shared" si="3"/>
        <v>13330</v>
      </c>
      <c r="BH12" s="538">
        <f t="shared" si="3"/>
        <v>13141</v>
      </c>
      <c r="BI12" s="538">
        <f t="shared" si="3"/>
        <v>3145218</v>
      </c>
      <c r="BJ12" s="538">
        <f t="shared" si="3"/>
        <v>8929272</v>
      </c>
      <c r="BK12" s="538">
        <f t="shared" si="3"/>
        <v>52925</v>
      </c>
      <c r="BL12" s="538">
        <f t="shared" si="3"/>
        <v>16012014</v>
      </c>
      <c r="BM12" s="538">
        <f t="shared" si="3"/>
        <v>14181106</v>
      </c>
      <c r="BN12" s="538">
        <f t="shared" si="3"/>
        <v>1766373</v>
      </c>
      <c r="BO12" s="539">
        <f t="shared" si="3"/>
        <v>64535</v>
      </c>
    </row>
    <row r="13" spans="1:67" s="540" customFormat="1" ht="15" customHeight="1">
      <c r="A13" s="536"/>
      <c r="B13" s="541" t="s">
        <v>219</v>
      </c>
      <c r="C13" s="80">
        <f aca="true" t="shared" si="4" ref="C13:V13">SUM(C33:C63)</f>
        <v>1971</v>
      </c>
      <c r="D13" s="80">
        <f t="shared" si="4"/>
        <v>691</v>
      </c>
      <c r="E13" s="80">
        <f t="shared" si="4"/>
        <v>26</v>
      </c>
      <c r="F13" s="80">
        <f t="shared" si="4"/>
        <v>1254</v>
      </c>
      <c r="G13" s="80">
        <f t="shared" si="4"/>
        <v>697</v>
      </c>
      <c r="H13" s="80">
        <f t="shared" si="4"/>
        <v>579</v>
      </c>
      <c r="I13" s="80">
        <f t="shared" si="4"/>
        <v>303</v>
      </c>
      <c r="J13" s="80">
        <f t="shared" si="4"/>
        <v>150</v>
      </c>
      <c r="K13" s="80">
        <f t="shared" si="4"/>
        <v>102</v>
      </c>
      <c r="L13" s="80">
        <f t="shared" si="4"/>
        <v>89</v>
      </c>
      <c r="M13" s="80">
        <f t="shared" si="4"/>
        <v>39</v>
      </c>
      <c r="N13" s="80">
        <f t="shared" si="4"/>
        <v>7</v>
      </c>
      <c r="O13" s="80">
        <f t="shared" si="4"/>
        <v>3</v>
      </c>
      <c r="P13" s="80">
        <f t="shared" si="4"/>
        <v>2</v>
      </c>
      <c r="Q13" s="80">
        <f t="shared" si="4"/>
        <v>0</v>
      </c>
      <c r="R13" s="80">
        <f t="shared" si="4"/>
        <v>32652</v>
      </c>
      <c r="S13" s="80">
        <f t="shared" si="4"/>
        <v>12687</v>
      </c>
      <c r="T13" s="80">
        <f t="shared" si="4"/>
        <v>19965</v>
      </c>
      <c r="U13" s="80">
        <f t="shared" si="4"/>
        <v>11354</v>
      </c>
      <c r="V13" s="80">
        <f t="shared" si="4"/>
        <v>19095</v>
      </c>
      <c r="W13" s="80"/>
      <c r="X13" s="80">
        <v>1392</v>
      </c>
      <c r="Y13" s="80"/>
      <c r="Z13" s="80">
        <v>3549</v>
      </c>
      <c r="AA13" s="80"/>
      <c r="AB13" s="80">
        <v>4279</v>
      </c>
      <c r="AC13" s="80"/>
      <c r="AD13" s="80">
        <v>3557</v>
      </c>
      <c r="AE13" s="80"/>
      <c r="AF13" s="80">
        <v>3884</v>
      </c>
      <c r="AG13" s="80"/>
      <c r="AH13" s="80">
        <v>6067</v>
      </c>
      <c r="AI13" s="80"/>
      <c r="AJ13" s="80">
        <v>5405</v>
      </c>
      <c r="AK13" s="80"/>
      <c r="AL13" s="80">
        <v>1629</v>
      </c>
      <c r="AM13" s="80"/>
      <c r="AN13" s="80">
        <v>1106</v>
      </c>
      <c r="AO13" s="80"/>
      <c r="AP13" s="80">
        <v>1784</v>
      </c>
      <c r="AQ13" s="80"/>
      <c r="AR13" s="80">
        <v>0</v>
      </c>
      <c r="AS13" s="538">
        <f aca="true" t="shared" si="5" ref="AS13:BO13">SUM(AS33:AS63)</f>
        <v>3269552</v>
      </c>
      <c r="AT13" s="538">
        <f t="shared" si="5"/>
        <v>10292034</v>
      </c>
      <c r="AU13" s="538">
        <f t="shared" si="5"/>
        <v>96561</v>
      </c>
      <c r="AV13" s="538">
        <f t="shared" si="5"/>
        <v>17688127</v>
      </c>
      <c r="AW13" s="538">
        <f t="shared" si="5"/>
        <v>16201558</v>
      </c>
      <c r="AX13" s="538">
        <f t="shared" si="5"/>
        <v>1475315</v>
      </c>
      <c r="AY13" s="538">
        <f t="shared" si="5"/>
        <v>11254</v>
      </c>
      <c r="AZ13" s="538">
        <f t="shared" si="5"/>
        <v>1729</v>
      </c>
      <c r="BA13" s="538">
        <f t="shared" si="5"/>
        <v>459</v>
      </c>
      <c r="BB13" s="538">
        <f t="shared" si="5"/>
        <v>24</v>
      </c>
      <c r="BC13" s="538">
        <f t="shared" si="5"/>
        <v>1246</v>
      </c>
      <c r="BD13" s="538">
        <f t="shared" si="5"/>
        <v>12777</v>
      </c>
      <c r="BE13" s="538">
        <f t="shared" si="5"/>
        <v>5550</v>
      </c>
      <c r="BF13" s="538">
        <f t="shared" si="5"/>
        <v>7227</v>
      </c>
      <c r="BG13" s="538">
        <f t="shared" si="5"/>
        <v>4227</v>
      </c>
      <c r="BH13" s="538">
        <f t="shared" si="5"/>
        <v>6363</v>
      </c>
      <c r="BI13" s="538">
        <f t="shared" si="5"/>
        <v>1016617</v>
      </c>
      <c r="BJ13" s="538">
        <f t="shared" si="5"/>
        <v>2980331</v>
      </c>
      <c r="BK13" s="538">
        <f t="shared" si="5"/>
        <v>71567</v>
      </c>
      <c r="BL13" s="538">
        <f t="shared" si="5"/>
        <v>5505440</v>
      </c>
      <c r="BM13" s="538">
        <f t="shared" si="5"/>
        <v>4859513</v>
      </c>
      <c r="BN13" s="538">
        <f t="shared" si="5"/>
        <v>635126</v>
      </c>
      <c r="BO13" s="539">
        <f t="shared" si="5"/>
        <v>10801</v>
      </c>
    </row>
    <row r="14" spans="1:67" s="540" customFormat="1" ht="12" customHeight="1">
      <c r="A14" s="536"/>
      <c r="B14" s="545"/>
      <c r="C14" s="546"/>
      <c r="D14" s="547"/>
      <c r="E14" s="547"/>
      <c r="F14" s="547"/>
      <c r="G14" s="547"/>
      <c r="H14" s="547"/>
      <c r="I14" s="547"/>
      <c r="J14" s="547"/>
      <c r="K14" s="547"/>
      <c r="L14" s="547"/>
      <c r="M14" s="547"/>
      <c r="N14" s="547"/>
      <c r="O14" s="547"/>
      <c r="P14" s="547"/>
      <c r="Q14" s="547"/>
      <c r="R14" s="547"/>
      <c r="S14" s="547"/>
      <c r="T14" s="547"/>
      <c r="U14" s="547"/>
      <c r="V14" s="547"/>
      <c r="W14" s="547"/>
      <c r="X14" s="547"/>
      <c r="Y14" s="547"/>
      <c r="Z14" s="547"/>
      <c r="AA14" s="547"/>
      <c r="AB14" s="547"/>
      <c r="AC14" s="547"/>
      <c r="AD14" s="547"/>
      <c r="AE14" s="547"/>
      <c r="AF14" s="547"/>
      <c r="AG14" s="547"/>
      <c r="AH14" s="547"/>
      <c r="AI14" s="547"/>
      <c r="AJ14" s="547"/>
      <c r="AK14" s="547"/>
      <c r="AL14" s="542"/>
      <c r="AM14" s="542"/>
      <c r="AN14" s="543"/>
      <c r="AO14" s="543"/>
      <c r="AP14" s="543"/>
      <c r="AQ14" s="543"/>
      <c r="AR14" s="542"/>
      <c r="AS14" s="538"/>
      <c r="AT14" s="544"/>
      <c r="AU14" s="544"/>
      <c r="AV14" s="544"/>
      <c r="AW14" s="544"/>
      <c r="AX14" s="544"/>
      <c r="AY14" s="544"/>
      <c r="AZ14" s="544"/>
      <c r="BA14" s="544"/>
      <c r="BB14" s="544"/>
      <c r="BC14" s="544"/>
      <c r="BD14" s="544"/>
      <c r="BE14" s="544"/>
      <c r="BF14" s="544"/>
      <c r="BG14" s="544"/>
      <c r="BH14" s="544"/>
      <c r="BI14" s="544"/>
      <c r="BJ14" s="544"/>
      <c r="BK14" s="544"/>
      <c r="BL14" s="544"/>
      <c r="BM14" s="544"/>
      <c r="BN14" s="544"/>
      <c r="BO14" s="539"/>
    </row>
    <row r="15" spans="1:67" s="540" customFormat="1" ht="12" customHeight="1">
      <c r="A15" s="536"/>
      <c r="B15" s="548" t="s">
        <v>490</v>
      </c>
      <c r="C15" s="546">
        <f aca="true" t="shared" si="6" ref="C15:V15">SUM(C20,C25:C27,C29:C31,C33:C39)</f>
        <v>3735</v>
      </c>
      <c r="D15" s="547">
        <f t="shared" si="6"/>
        <v>1199</v>
      </c>
      <c r="E15" s="547">
        <f t="shared" si="6"/>
        <v>30</v>
      </c>
      <c r="F15" s="547">
        <f t="shared" si="6"/>
        <v>2506</v>
      </c>
      <c r="G15" s="547">
        <f t="shared" si="6"/>
        <v>1573</v>
      </c>
      <c r="H15" s="547">
        <f t="shared" si="6"/>
        <v>1124</v>
      </c>
      <c r="I15" s="547">
        <f t="shared" si="6"/>
        <v>468</v>
      </c>
      <c r="J15" s="547">
        <f t="shared" si="6"/>
        <v>207</v>
      </c>
      <c r="K15" s="547">
        <f t="shared" si="6"/>
        <v>154</v>
      </c>
      <c r="L15" s="547">
        <f t="shared" si="6"/>
        <v>120</v>
      </c>
      <c r="M15" s="547">
        <f t="shared" si="6"/>
        <v>56</v>
      </c>
      <c r="N15" s="547">
        <f t="shared" si="6"/>
        <v>17</v>
      </c>
      <c r="O15" s="547">
        <f t="shared" si="6"/>
        <v>11</v>
      </c>
      <c r="P15" s="547">
        <f t="shared" si="6"/>
        <v>5</v>
      </c>
      <c r="Q15" s="547">
        <f t="shared" si="6"/>
        <v>0</v>
      </c>
      <c r="R15" s="547">
        <f t="shared" si="6"/>
        <v>54348</v>
      </c>
      <c r="S15" s="547">
        <f t="shared" si="6"/>
        <v>26639</v>
      </c>
      <c r="T15" s="547">
        <f t="shared" si="6"/>
        <v>27709</v>
      </c>
      <c r="U15" s="547">
        <f t="shared" si="6"/>
        <v>23841</v>
      </c>
      <c r="V15" s="547">
        <f t="shared" si="6"/>
        <v>26010</v>
      </c>
      <c r="W15" s="547"/>
      <c r="X15" s="547">
        <v>3173</v>
      </c>
      <c r="Y15" s="547"/>
      <c r="Z15" s="547">
        <v>6653</v>
      </c>
      <c r="AA15" s="547"/>
      <c r="AB15" s="547">
        <v>6456</v>
      </c>
      <c r="AC15" s="547"/>
      <c r="AD15" s="547">
        <v>4909</v>
      </c>
      <c r="AE15" s="547"/>
      <c r="AF15" s="547">
        <v>5935</v>
      </c>
      <c r="AG15" s="547"/>
      <c r="AH15" s="547">
        <v>8088</v>
      </c>
      <c r="AI15" s="547"/>
      <c r="AJ15" s="547">
        <v>7886</v>
      </c>
      <c r="AK15" s="547"/>
      <c r="AL15" s="547">
        <v>3973</v>
      </c>
      <c r="AM15" s="547"/>
      <c r="AN15" s="547">
        <v>3865</v>
      </c>
      <c r="AO15" s="547"/>
      <c r="AP15" s="547">
        <v>3410</v>
      </c>
      <c r="AQ15" s="547"/>
      <c r="AR15" s="547">
        <v>0</v>
      </c>
      <c r="AS15" s="538">
        <f aca="true" t="shared" si="7" ref="AS15:BO15">SUM(AS20,AS25:AS27,AS29:AS31,AS33:AS39)</f>
        <v>6657676</v>
      </c>
      <c r="AT15" s="538">
        <f t="shared" si="7"/>
        <v>23115012</v>
      </c>
      <c r="AU15" s="538">
        <f t="shared" si="7"/>
        <v>116013</v>
      </c>
      <c r="AV15" s="538">
        <f t="shared" si="7"/>
        <v>39026349</v>
      </c>
      <c r="AW15" s="538">
        <f t="shared" si="7"/>
        <v>36645014</v>
      </c>
      <c r="AX15" s="538">
        <f t="shared" si="7"/>
        <v>2317974</v>
      </c>
      <c r="AY15" s="538">
        <f t="shared" si="7"/>
        <v>63361</v>
      </c>
      <c r="AZ15" s="538">
        <f t="shared" si="7"/>
        <v>3372</v>
      </c>
      <c r="BA15" s="538">
        <f t="shared" si="7"/>
        <v>846</v>
      </c>
      <c r="BB15" s="538">
        <f t="shared" si="7"/>
        <v>26</v>
      </c>
      <c r="BC15" s="538">
        <f t="shared" si="7"/>
        <v>2500</v>
      </c>
      <c r="BD15" s="538">
        <f t="shared" si="7"/>
        <v>21191</v>
      </c>
      <c r="BE15" s="538">
        <f t="shared" si="7"/>
        <v>11058</v>
      </c>
      <c r="BF15" s="538">
        <f t="shared" si="7"/>
        <v>10133</v>
      </c>
      <c r="BG15" s="538">
        <f t="shared" si="7"/>
        <v>8270</v>
      </c>
      <c r="BH15" s="538">
        <f t="shared" si="7"/>
        <v>8441</v>
      </c>
      <c r="BI15" s="538">
        <f t="shared" si="7"/>
        <v>2010015</v>
      </c>
      <c r="BJ15" s="538">
        <f t="shared" si="7"/>
        <v>5472148</v>
      </c>
      <c r="BK15" s="538">
        <f t="shared" si="7"/>
        <v>25260</v>
      </c>
      <c r="BL15" s="538">
        <f t="shared" si="7"/>
        <v>9922384</v>
      </c>
      <c r="BM15" s="538">
        <f t="shared" si="7"/>
        <v>8690108</v>
      </c>
      <c r="BN15" s="538">
        <f t="shared" si="7"/>
        <v>1202804</v>
      </c>
      <c r="BO15" s="539">
        <f t="shared" si="7"/>
        <v>29472</v>
      </c>
    </row>
    <row r="16" spans="1:67" s="540" customFormat="1" ht="12" customHeight="1">
      <c r="A16" s="536"/>
      <c r="B16" s="548" t="s">
        <v>174</v>
      </c>
      <c r="C16" s="546">
        <f aca="true" t="shared" si="8" ref="C16:V16">SUM(C24,C40:C46)</f>
        <v>326</v>
      </c>
      <c r="D16" s="547">
        <f t="shared" si="8"/>
        <v>130</v>
      </c>
      <c r="E16" s="547">
        <f t="shared" si="8"/>
        <v>6</v>
      </c>
      <c r="F16" s="547">
        <f t="shared" si="8"/>
        <v>190</v>
      </c>
      <c r="G16" s="547">
        <f t="shared" si="8"/>
        <v>83</v>
      </c>
      <c r="H16" s="547">
        <f t="shared" si="8"/>
        <v>113</v>
      </c>
      <c r="I16" s="547">
        <f t="shared" si="8"/>
        <v>42</v>
      </c>
      <c r="J16" s="547">
        <f t="shared" si="8"/>
        <v>36</v>
      </c>
      <c r="K16" s="547">
        <f t="shared" si="8"/>
        <v>20</v>
      </c>
      <c r="L16" s="547">
        <f t="shared" si="8"/>
        <v>20</v>
      </c>
      <c r="M16" s="547">
        <f t="shared" si="8"/>
        <v>10</v>
      </c>
      <c r="N16" s="547">
        <f t="shared" si="8"/>
        <v>0</v>
      </c>
      <c r="O16" s="547">
        <f t="shared" si="8"/>
        <v>0</v>
      </c>
      <c r="P16" s="547">
        <f t="shared" si="8"/>
        <v>2</v>
      </c>
      <c r="Q16" s="547">
        <f t="shared" si="8"/>
        <v>0</v>
      </c>
      <c r="R16" s="547">
        <f t="shared" si="8"/>
        <v>7061</v>
      </c>
      <c r="S16" s="547">
        <f t="shared" si="8"/>
        <v>2919</v>
      </c>
      <c r="T16" s="547">
        <f t="shared" si="8"/>
        <v>4142</v>
      </c>
      <c r="U16" s="547">
        <f t="shared" si="8"/>
        <v>2705</v>
      </c>
      <c r="V16" s="547">
        <f t="shared" si="8"/>
        <v>4027</v>
      </c>
      <c r="W16" s="547"/>
      <c r="X16" s="547">
        <v>165</v>
      </c>
      <c r="Y16" s="547"/>
      <c r="Z16" s="547">
        <v>688</v>
      </c>
      <c r="AA16" s="547"/>
      <c r="AB16" s="547">
        <v>606</v>
      </c>
      <c r="AC16" s="547"/>
      <c r="AD16" s="547">
        <v>876</v>
      </c>
      <c r="AE16" s="547"/>
      <c r="AF16" s="547">
        <v>742</v>
      </c>
      <c r="AG16" s="547"/>
      <c r="AH16" s="547">
        <v>1445</v>
      </c>
      <c r="AI16" s="523" t="s">
        <v>488</v>
      </c>
      <c r="AJ16" s="547">
        <v>2539</v>
      </c>
      <c r="AK16" s="547"/>
      <c r="AL16" s="547">
        <v>0</v>
      </c>
      <c r="AM16" s="547"/>
      <c r="AN16" s="547">
        <v>0</v>
      </c>
      <c r="AO16" s="547"/>
      <c r="AP16" s="547" t="s">
        <v>489</v>
      </c>
      <c r="AQ16" s="547"/>
      <c r="AR16" s="547">
        <v>0</v>
      </c>
      <c r="AS16" s="538">
        <f aca="true" t="shared" si="9" ref="AS16:BO16">SUM(AS24,AS40:AS46)</f>
        <v>688848</v>
      </c>
      <c r="AT16" s="538">
        <f t="shared" si="9"/>
        <v>2743387</v>
      </c>
      <c r="AU16" s="538">
        <f t="shared" si="9"/>
        <v>16351</v>
      </c>
      <c r="AV16" s="538">
        <f t="shared" si="9"/>
        <v>4302573</v>
      </c>
      <c r="AW16" s="538">
        <f t="shared" si="9"/>
        <v>4086213</v>
      </c>
      <c r="AX16" s="538">
        <f t="shared" si="9"/>
        <v>214121</v>
      </c>
      <c r="AY16" s="538">
        <f t="shared" si="9"/>
        <v>2239</v>
      </c>
      <c r="AZ16" s="538">
        <f t="shared" si="9"/>
        <v>274</v>
      </c>
      <c r="BA16" s="538">
        <f t="shared" si="9"/>
        <v>82</v>
      </c>
      <c r="BB16" s="538">
        <f t="shared" si="9"/>
        <v>4</v>
      </c>
      <c r="BC16" s="538">
        <f t="shared" si="9"/>
        <v>188</v>
      </c>
      <c r="BD16" s="538">
        <f t="shared" si="9"/>
        <v>2335</v>
      </c>
      <c r="BE16" s="538">
        <f t="shared" si="9"/>
        <v>1177</v>
      </c>
      <c r="BF16" s="538">
        <f t="shared" si="9"/>
        <v>1158</v>
      </c>
      <c r="BG16" s="538">
        <f t="shared" si="9"/>
        <v>967</v>
      </c>
      <c r="BH16" s="538">
        <f t="shared" si="9"/>
        <v>1045</v>
      </c>
      <c r="BI16" s="538">
        <f t="shared" si="9"/>
        <v>210680</v>
      </c>
      <c r="BJ16" s="538">
        <f t="shared" si="9"/>
        <v>642545</v>
      </c>
      <c r="BK16" s="538">
        <f t="shared" si="9"/>
        <v>6088</v>
      </c>
      <c r="BL16" s="538">
        <f t="shared" si="9"/>
        <v>1176622</v>
      </c>
      <c r="BM16" s="538">
        <f t="shared" si="9"/>
        <v>1103652</v>
      </c>
      <c r="BN16" s="538">
        <f t="shared" si="9"/>
        <v>70760</v>
      </c>
      <c r="BO16" s="539">
        <f t="shared" si="9"/>
        <v>2210</v>
      </c>
    </row>
    <row r="17" spans="1:67" s="540" customFormat="1" ht="12" customHeight="1">
      <c r="A17" s="536"/>
      <c r="B17" s="548" t="s">
        <v>176</v>
      </c>
      <c r="C17" s="546">
        <f aca="true" t="shared" si="10" ref="C17:V17">SUM(C21,C28,C32,C47:C51)</f>
        <v>1868</v>
      </c>
      <c r="D17" s="547">
        <f t="shared" si="10"/>
        <v>684</v>
      </c>
      <c r="E17" s="547">
        <f t="shared" si="10"/>
        <v>11</v>
      </c>
      <c r="F17" s="547">
        <f t="shared" si="10"/>
        <v>1173</v>
      </c>
      <c r="G17" s="547">
        <f t="shared" si="10"/>
        <v>624</v>
      </c>
      <c r="H17" s="547">
        <f t="shared" si="10"/>
        <v>660</v>
      </c>
      <c r="I17" s="547">
        <f t="shared" si="10"/>
        <v>231</v>
      </c>
      <c r="J17" s="547">
        <f t="shared" si="10"/>
        <v>128</v>
      </c>
      <c r="K17" s="547">
        <f t="shared" si="10"/>
        <v>103</v>
      </c>
      <c r="L17" s="547">
        <f t="shared" si="10"/>
        <v>64</v>
      </c>
      <c r="M17" s="547">
        <f t="shared" si="10"/>
        <v>38</v>
      </c>
      <c r="N17" s="547">
        <f t="shared" si="10"/>
        <v>9</v>
      </c>
      <c r="O17" s="547">
        <f t="shared" si="10"/>
        <v>5</v>
      </c>
      <c r="P17" s="547">
        <f t="shared" si="10"/>
        <v>5</v>
      </c>
      <c r="Q17" s="547">
        <f t="shared" si="10"/>
        <v>1</v>
      </c>
      <c r="R17" s="547">
        <f t="shared" si="10"/>
        <v>33939</v>
      </c>
      <c r="S17" s="547">
        <f t="shared" si="10"/>
        <v>16363</v>
      </c>
      <c r="T17" s="547">
        <f t="shared" si="10"/>
        <v>17576</v>
      </c>
      <c r="U17" s="547">
        <f t="shared" si="10"/>
        <v>15067</v>
      </c>
      <c r="V17" s="547">
        <f t="shared" si="10"/>
        <v>16755</v>
      </c>
      <c r="W17" s="547"/>
      <c r="X17" s="547">
        <v>1286</v>
      </c>
      <c r="Y17" s="547"/>
      <c r="Z17" s="547">
        <v>4048</v>
      </c>
      <c r="AA17" s="547"/>
      <c r="AB17" s="547">
        <v>3279</v>
      </c>
      <c r="AC17" s="547"/>
      <c r="AD17" s="547">
        <v>3075</v>
      </c>
      <c r="AE17" s="547"/>
      <c r="AF17" s="547">
        <v>4163</v>
      </c>
      <c r="AG17" s="547"/>
      <c r="AH17" s="547">
        <v>4454</v>
      </c>
      <c r="AI17" s="547"/>
      <c r="AJ17" s="547">
        <v>4874</v>
      </c>
      <c r="AK17" s="547"/>
      <c r="AL17" s="547">
        <v>2155</v>
      </c>
      <c r="AM17" s="547"/>
      <c r="AN17" s="547">
        <v>1846</v>
      </c>
      <c r="AO17" s="523" t="s">
        <v>488</v>
      </c>
      <c r="AP17" s="547">
        <v>4759</v>
      </c>
      <c r="AQ17" s="547"/>
      <c r="AR17" s="547" t="s">
        <v>489</v>
      </c>
      <c r="AS17" s="538">
        <f aca="true" t="shared" si="11" ref="AS17:BO17">SUM(AS21,AS28,AS32,AS47:AS51)</f>
        <v>4006459</v>
      </c>
      <c r="AT17" s="538">
        <f t="shared" si="11"/>
        <v>12212545</v>
      </c>
      <c r="AU17" s="538">
        <f t="shared" si="11"/>
        <v>121728</v>
      </c>
      <c r="AV17" s="538">
        <f t="shared" si="11"/>
        <v>20613996</v>
      </c>
      <c r="AW17" s="538">
        <f t="shared" si="11"/>
        <v>18735338</v>
      </c>
      <c r="AX17" s="538">
        <f t="shared" si="11"/>
        <v>1869851</v>
      </c>
      <c r="AY17" s="538">
        <f t="shared" si="11"/>
        <v>8807</v>
      </c>
      <c r="AZ17" s="538">
        <f t="shared" si="11"/>
        <v>1643</v>
      </c>
      <c r="BA17" s="538">
        <f t="shared" si="11"/>
        <v>469</v>
      </c>
      <c r="BB17" s="538">
        <f t="shared" si="11"/>
        <v>10</v>
      </c>
      <c r="BC17" s="538">
        <f t="shared" si="11"/>
        <v>1164</v>
      </c>
      <c r="BD17" s="538">
        <f t="shared" si="11"/>
        <v>11688</v>
      </c>
      <c r="BE17" s="538">
        <f t="shared" si="11"/>
        <v>5543</v>
      </c>
      <c r="BF17" s="538">
        <f t="shared" si="11"/>
        <v>6145</v>
      </c>
      <c r="BG17" s="538">
        <f t="shared" si="11"/>
        <v>4254</v>
      </c>
      <c r="BH17" s="538">
        <f t="shared" si="11"/>
        <v>5329</v>
      </c>
      <c r="BI17" s="538">
        <f t="shared" si="11"/>
        <v>1003584</v>
      </c>
      <c r="BJ17" s="538">
        <f t="shared" si="11"/>
        <v>2737972</v>
      </c>
      <c r="BK17" s="538">
        <f t="shared" si="11"/>
        <v>43071</v>
      </c>
      <c r="BL17" s="538">
        <f t="shared" si="11"/>
        <v>5083520</v>
      </c>
      <c r="BM17" s="538">
        <f t="shared" si="11"/>
        <v>4367805</v>
      </c>
      <c r="BN17" s="538">
        <f t="shared" si="11"/>
        <v>709332</v>
      </c>
      <c r="BO17" s="539">
        <f t="shared" si="11"/>
        <v>6383</v>
      </c>
    </row>
    <row r="18" spans="1:67" s="540" customFormat="1" ht="12" customHeight="1">
      <c r="A18" s="536"/>
      <c r="B18" s="548" t="s">
        <v>178</v>
      </c>
      <c r="C18" s="546">
        <f aca="true" t="shared" si="12" ref="C18:V18">SUM(C22:C23,C52:C63)</f>
        <v>1615</v>
      </c>
      <c r="D18" s="547">
        <f t="shared" si="12"/>
        <v>612</v>
      </c>
      <c r="E18" s="547">
        <f t="shared" si="12"/>
        <v>31</v>
      </c>
      <c r="F18" s="547">
        <f t="shared" si="12"/>
        <v>972</v>
      </c>
      <c r="G18" s="547">
        <f t="shared" si="12"/>
        <v>565</v>
      </c>
      <c r="H18" s="547">
        <f t="shared" si="12"/>
        <v>469</v>
      </c>
      <c r="I18" s="547">
        <f t="shared" si="12"/>
        <v>273</v>
      </c>
      <c r="J18" s="547">
        <f t="shared" si="12"/>
        <v>111</v>
      </c>
      <c r="K18" s="547">
        <f t="shared" si="12"/>
        <v>94</v>
      </c>
      <c r="L18" s="547">
        <f t="shared" si="12"/>
        <v>62</v>
      </c>
      <c r="M18" s="547">
        <f t="shared" si="12"/>
        <v>20</v>
      </c>
      <c r="N18" s="547">
        <f t="shared" si="12"/>
        <v>13</v>
      </c>
      <c r="O18" s="547">
        <f t="shared" si="12"/>
        <v>8</v>
      </c>
      <c r="P18" s="547">
        <f t="shared" si="12"/>
        <v>0</v>
      </c>
      <c r="Q18" s="547">
        <f t="shared" si="12"/>
        <v>0</v>
      </c>
      <c r="R18" s="547">
        <f t="shared" si="12"/>
        <v>26992</v>
      </c>
      <c r="S18" s="547">
        <f t="shared" si="12"/>
        <v>11991</v>
      </c>
      <c r="T18" s="547">
        <f t="shared" si="12"/>
        <v>15001</v>
      </c>
      <c r="U18" s="547">
        <f t="shared" si="12"/>
        <v>10971</v>
      </c>
      <c r="V18" s="547">
        <f t="shared" si="12"/>
        <v>14362</v>
      </c>
      <c r="W18" s="547"/>
      <c r="X18" s="547">
        <v>1103</v>
      </c>
      <c r="Y18" s="547"/>
      <c r="Z18" s="547">
        <v>2841</v>
      </c>
      <c r="AA18" s="547"/>
      <c r="AB18" s="547">
        <v>3784</v>
      </c>
      <c r="AC18" s="547"/>
      <c r="AD18" s="547">
        <v>2676</v>
      </c>
      <c r="AE18" s="547"/>
      <c r="AF18" s="547">
        <v>3599</v>
      </c>
      <c r="AG18" s="547"/>
      <c r="AH18" s="547">
        <v>4259</v>
      </c>
      <c r="AI18" s="547"/>
      <c r="AJ18" s="547">
        <v>2717</v>
      </c>
      <c r="AK18" s="547"/>
      <c r="AL18" s="547">
        <v>3142</v>
      </c>
      <c r="AM18" s="547"/>
      <c r="AN18" s="547">
        <v>2871</v>
      </c>
      <c r="AO18" s="547"/>
      <c r="AP18" s="547">
        <v>0</v>
      </c>
      <c r="AQ18" s="547"/>
      <c r="AR18" s="547">
        <v>0</v>
      </c>
      <c r="AS18" s="538">
        <f aca="true" t="shared" si="13" ref="AS18:BO18">SUM(AS22:AS23,AS52:AS63)</f>
        <v>3165395</v>
      </c>
      <c r="AT18" s="538">
        <f t="shared" si="13"/>
        <v>10582839</v>
      </c>
      <c r="AU18" s="538">
        <f t="shared" si="13"/>
        <v>134427</v>
      </c>
      <c r="AV18" s="538">
        <f t="shared" si="13"/>
        <v>17952037</v>
      </c>
      <c r="AW18" s="538">
        <f t="shared" si="13"/>
        <v>16691139</v>
      </c>
      <c r="AX18" s="538">
        <f t="shared" si="13"/>
        <v>1214696</v>
      </c>
      <c r="AY18" s="538">
        <f t="shared" si="13"/>
        <v>46202</v>
      </c>
      <c r="AZ18" s="538">
        <f t="shared" si="13"/>
        <v>1418</v>
      </c>
      <c r="BA18" s="538">
        <f t="shared" si="13"/>
        <v>427</v>
      </c>
      <c r="BB18" s="538">
        <f t="shared" si="13"/>
        <v>27</v>
      </c>
      <c r="BC18" s="538">
        <f t="shared" si="13"/>
        <v>964</v>
      </c>
      <c r="BD18" s="538">
        <f t="shared" si="13"/>
        <v>10404</v>
      </c>
      <c r="BE18" s="538">
        <f t="shared" si="13"/>
        <v>5079</v>
      </c>
      <c r="BF18" s="538">
        <f t="shared" si="13"/>
        <v>5325</v>
      </c>
      <c r="BG18" s="538">
        <f t="shared" si="13"/>
        <v>4066</v>
      </c>
      <c r="BH18" s="538">
        <f t="shared" si="13"/>
        <v>4689</v>
      </c>
      <c r="BI18" s="538">
        <f t="shared" si="13"/>
        <v>937556</v>
      </c>
      <c r="BJ18" s="538">
        <f t="shared" si="13"/>
        <v>3056938</v>
      </c>
      <c r="BK18" s="538">
        <f t="shared" si="13"/>
        <v>50073</v>
      </c>
      <c r="BL18" s="538">
        <f t="shared" si="13"/>
        <v>5334928</v>
      </c>
      <c r="BM18" s="538">
        <f t="shared" si="13"/>
        <v>4879054</v>
      </c>
      <c r="BN18" s="538">
        <f t="shared" si="13"/>
        <v>418603</v>
      </c>
      <c r="BO18" s="539">
        <f t="shared" si="13"/>
        <v>37271</v>
      </c>
    </row>
    <row r="19" spans="2:67" ht="12" customHeight="1">
      <c r="B19" s="549"/>
      <c r="C19" s="550"/>
      <c r="D19" s="529"/>
      <c r="E19" s="529"/>
      <c r="F19" s="529"/>
      <c r="G19" s="529"/>
      <c r="H19" s="529"/>
      <c r="I19" s="529"/>
      <c r="J19" s="529"/>
      <c r="K19" s="529"/>
      <c r="L19" s="529"/>
      <c r="M19" s="529"/>
      <c r="N19" s="529"/>
      <c r="O19" s="529"/>
      <c r="P19" s="529"/>
      <c r="Q19" s="529"/>
      <c r="R19" s="529"/>
      <c r="S19" s="529"/>
      <c r="T19" s="529"/>
      <c r="U19" s="529"/>
      <c r="V19" s="529"/>
      <c r="W19" s="529"/>
      <c r="X19" s="529"/>
      <c r="Y19" s="529"/>
      <c r="Z19" s="529"/>
      <c r="AA19" s="529"/>
      <c r="AB19" s="529"/>
      <c r="AC19" s="529"/>
      <c r="AD19" s="529"/>
      <c r="AE19" s="529"/>
      <c r="AF19" s="529"/>
      <c r="AG19" s="529"/>
      <c r="AH19" s="529"/>
      <c r="AI19" s="529"/>
      <c r="AJ19" s="529"/>
      <c r="AK19" s="529"/>
      <c r="AL19" s="521"/>
      <c r="AM19" s="521"/>
      <c r="AN19" s="522"/>
      <c r="AO19" s="522"/>
      <c r="AP19" s="522"/>
      <c r="AQ19" s="522"/>
      <c r="AR19" s="521"/>
      <c r="AS19" s="141"/>
      <c r="AT19" s="524"/>
      <c r="AU19" s="524"/>
      <c r="AV19" s="524"/>
      <c r="AW19" s="524"/>
      <c r="AX19" s="524"/>
      <c r="AY19" s="524"/>
      <c r="AZ19" s="524"/>
      <c r="BA19" s="524"/>
      <c r="BB19" s="524"/>
      <c r="BC19" s="524"/>
      <c r="BD19" s="524"/>
      <c r="BE19" s="524"/>
      <c r="BF19" s="524"/>
      <c r="BG19" s="524"/>
      <c r="BH19" s="524"/>
      <c r="BI19" s="524"/>
      <c r="BJ19" s="524"/>
      <c r="BK19" s="524"/>
      <c r="BL19" s="524"/>
      <c r="BM19" s="524"/>
      <c r="BN19" s="524"/>
      <c r="BO19" s="525"/>
    </row>
    <row r="20" spans="2:67" ht="12" customHeight="1">
      <c r="B20" s="551" t="s">
        <v>491</v>
      </c>
      <c r="C20" s="552">
        <f aca="true" t="shared" si="14" ref="C20:C63">SUM(D20:F20)</f>
        <v>1465</v>
      </c>
      <c r="D20" s="520">
        <v>530</v>
      </c>
      <c r="E20" s="520">
        <v>12</v>
      </c>
      <c r="F20" s="520">
        <v>923</v>
      </c>
      <c r="G20" s="520">
        <v>593</v>
      </c>
      <c r="H20" s="520">
        <v>469</v>
      </c>
      <c r="I20" s="520">
        <v>185</v>
      </c>
      <c r="J20" s="520">
        <v>73</v>
      </c>
      <c r="K20" s="520">
        <v>65</v>
      </c>
      <c r="L20" s="520">
        <v>45</v>
      </c>
      <c r="M20" s="520">
        <v>19</v>
      </c>
      <c r="N20" s="520">
        <v>9</v>
      </c>
      <c r="O20" s="520">
        <v>6</v>
      </c>
      <c r="P20" s="520">
        <v>1</v>
      </c>
      <c r="Q20" s="520">
        <v>0</v>
      </c>
      <c r="R20" s="520">
        <f aca="true" t="shared" si="15" ref="R20:R63">SUM(S20:T20)</f>
        <v>21372</v>
      </c>
      <c r="S20" s="520">
        <v>12538</v>
      </c>
      <c r="T20" s="520">
        <v>8834</v>
      </c>
      <c r="U20" s="520">
        <v>11470</v>
      </c>
      <c r="V20" s="520">
        <v>8297</v>
      </c>
      <c r="W20" s="520"/>
      <c r="X20" s="520">
        <v>1166</v>
      </c>
      <c r="Y20" s="520"/>
      <c r="Z20" s="520">
        <v>2742</v>
      </c>
      <c r="AA20" s="520"/>
      <c r="AB20" s="520">
        <v>2543</v>
      </c>
      <c r="AC20" s="520"/>
      <c r="AD20" s="520">
        <v>1753</v>
      </c>
      <c r="AE20" s="520"/>
      <c r="AF20" s="520">
        <v>2546</v>
      </c>
      <c r="AG20" s="520"/>
      <c r="AH20" s="520">
        <v>3012</v>
      </c>
      <c r="AI20" s="520"/>
      <c r="AJ20" s="520">
        <v>2575</v>
      </c>
      <c r="AK20" s="520"/>
      <c r="AL20" s="521">
        <v>2008</v>
      </c>
      <c r="AM20" s="65" t="s">
        <v>488</v>
      </c>
      <c r="AN20" s="522">
        <v>3027</v>
      </c>
      <c r="AO20" s="522"/>
      <c r="AP20" s="522" t="s">
        <v>489</v>
      </c>
      <c r="AQ20" s="522"/>
      <c r="AR20" s="521">
        <v>0</v>
      </c>
      <c r="AS20" s="141">
        <v>3127055</v>
      </c>
      <c r="AT20" s="524">
        <v>9621054</v>
      </c>
      <c r="AU20" s="524">
        <v>35054</v>
      </c>
      <c r="AV20" s="524">
        <f aca="true" t="shared" si="16" ref="AV20:AV63">SUM(AW20:AY20)</f>
        <v>16755870</v>
      </c>
      <c r="AW20" s="524">
        <v>15882361</v>
      </c>
      <c r="AX20" s="524">
        <v>821250</v>
      </c>
      <c r="AY20" s="524">
        <v>52259</v>
      </c>
      <c r="AZ20" s="524">
        <f aca="true" t="shared" si="17" ref="AZ20:AZ63">SUM(BA20:BC20)</f>
        <v>1320</v>
      </c>
      <c r="BA20" s="524">
        <v>389</v>
      </c>
      <c r="BB20" s="524">
        <v>11</v>
      </c>
      <c r="BC20" s="524">
        <v>920</v>
      </c>
      <c r="BD20" s="141">
        <f aca="true" t="shared" si="18" ref="BD20:BD63">SUM(BE20:BF20)</f>
        <v>8204</v>
      </c>
      <c r="BE20" s="524">
        <v>4942</v>
      </c>
      <c r="BF20" s="524">
        <v>3262</v>
      </c>
      <c r="BG20" s="524">
        <v>3876</v>
      </c>
      <c r="BH20" s="524">
        <v>2725</v>
      </c>
      <c r="BI20" s="524">
        <v>962432</v>
      </c>
      <c r="BJ20" s="524">
        <v>2103448</v>
      </c>
      <c r="BK20" s="524">
        <v>5421</v>
      </c>
      <c r="BL20" s="524">
        <f aca="true" t="shared" si="19" ref="BL20:BL63">SUM(BM20:BO20)</f>
        <v>3948291</v>
      </c>
      <c r="BM20" s="524">
        <v>3498185</v>
      </c>
      <c r="BN20" s="524">
        <v>430339</v>
      </c>
      <c r="BO20" s="525">
        <v>19767</v>
      </c>
    </row>
    <row r="21" spans="2:67" ht="12" customHeight="1">
      <c r="B21" s="551" t="s">
        <v>182</v>
      </c>
      <c r="C21" s="552">
        <f t="shared" si="14"/>
        <v>928</v>
      </c>
      <c r="D21" s="94">
        <v>341</v>
      </c>
      <c r="E21" s="94">
        <v>6</v>
      </c>
      <c r="F21" s="94">
        <v>581</v>
      </c>
      <c r="G21" s="94">
        <v>306</v>
      </c>
      <c r="H21" s="94">
        <v>356</v>
      </c>
      <c r="I21" s="94">
        <v>115</v>
      </c>
      <c r="J21" s="94">
        <v>62</v>
      </c>
      <c r="K21" s="94">
        <v>43</v>
      </c>
      <c r="L21" s="520">
        <v>25</v>
      </c>
      <c r="M21" s="94">
        <v>12</v>
      </c>
      <c r="N21" s="94">
        <v>4</v>
      </c>
      <c r="O21" s="94">
        <v>2</v>
      </c>
      <c r="P21" s="94">
        <v>3</v>
      </c>
      <c r="Q21" s="520">
        <v>0</v>
      </c>
      <c r="R21" s="520">
        <f t="shared" si="15"/>
        <v>14611</v>
      </c>
      <c r="S21" s="94">
        <v>7419</v>
      </c>
      <c r="T21" s="94">
        <v>7192</v>
      </c>
      <c r="U21" s="94">
        <v>6769</v>
      </c>
      <c r="V21" s="94">
        <v>6745</v>
      </c>
      <c r="W21" s="94"/>
      <c r="X21" s="94">
        <v>653</v>
      </c>
      <c r="Y21" s="94"/>
      <c r="Z21" s="94">
        <v>2164</v>
      </c>
      <c r="AA21" s="94"/>
      <c r="AB21" s="94">
        <v>1632</v>
      </c>
      <c r="AC21" s="94"/>
      <c r="AD21" s="520">
        <v>1497</v>
      </c>
      <c r="AE21" s="520"/>
      <c r="AF21" s="94">
        <v>1718</v>
      </c>
      <c r="AG21" s="94"/>
      <c r="AH21" s="94">
        <v>1668</v>
      </c>
      <c r="AI21" s="94"/>
      <c r="AJ21" s="94">
        <v>1655</v>
      </c>
      <c r="AK21" s="65" t="s">
        <v>488</v>
      </c>
      <c r="AL21" s="521">
        <v>1728</v>
      </c>
      <c r="AM21" s="521"/>
      <c r="AN21" s="522" t="s">
        <v>489</v>
      </c>
      <c r="AO21" s="522"/>
      <c r="AP21" s="522">
        <v>1896</v>
      </c>
      <c r="AQ21" s="522"/>
      <c r="AR21" s="521">
        <v>0</v>
      </c>
      <c r="AS21" s="141">
        <v>1697459</v>
      </c>
      <c r="AT21" s="524">
        <v>5525719</v>
      </c>
      <c r="AU21" s="524">
        <v>62553</v>
      </c>
      <c r="AV21" s="524">
        <f t="shared" si="16"/>
        <v>9074092</v>
      </c>
      <c r="AW21" s="524">
        <v>8089195</v>
      </c>
      <c r="AX21" s="524">
        <v>981438</v>
      </c>
      <c r="AY21" s="524">
        <v>3459</v>
      </c>
      <c r="AZ21" s="524">
        <f t="shared" si="17"/>
        <v>839</v>
      </c>
      <c r="BA21" s="524">
        <v>255</v>
      </c>
      <c r="BB21" s="524">
        <v>6</v>
      </c>
      <c r="BC21" s="524">
        <v>578</v>
      </c>
      <c r="BD21" s="141">
        <f t="shared" si="18"/>
        <v>5946</v>
      </c>
      <c r="BE21" s="524">
        <v>2699</v>
      </c>
      <c r="BF21" s="524">
        <v>3247</v>
      </c>
      <c r="BG21" s="524">
        <v>2052</v>
      </c>
      <c r="BH21" s="524">
        <v>2802</v>
      </c>
      <c r="BI21" s="524">
        <v>524861</v>
      </c>
      <c r="BJ21" s="524">
        <v>1467186</v>
      </c>
      <c r="BK21" s="524">
        <v>6791</v>
      </c>
      <c r="BL21" s="524">
        <f t="shared" si="19"/>
        <v>2740818</v>
      </c>
      <c r="BM21" s="524">
        <v>2318050</v>
      </c>
      <c r="BN21" s="524">
        <v>419436</v>
      </c>
      <c r="BO21" s="525">
        <v>3332</v>
      </c>
    </row>
    <row r="22" spans="2:67" ht="12" customHeight="1">
      <c r="B22" s="551" t="s">
        <v>184</v>
      </c>
      <c r="C22" s="552">
        <f t="shared" si="14"/>
        <v>520</v>
      </c>
      <c r="D22" s="94">
        <v>184</v>
      </c>
      <c r="E22" s="94">
        <v>10</v>
      </c>
      <c r="F22" s="94">
        <v>326</v>
      </c>
      <c r="G22" s="94">
        <v>197</v>
      </c>
      <c r="H22" s="94">
        <v>153</v>
      </c>
      <c r="I22" s="94">
        <v>86</v>
      </c>
      <c r="J22" s="94">
        <v>22</v>
      </c>
      <c r="K22" s="94">
        <v>32</v>
      </c>
      <c r="L22" s="520">
        <v>13</v>
      </c>
      <c r="M22" s="94">
        <v>8</v>
      </c>
      <c r="N22" s="94">
        <v>5</v>
      </c>
      <c r="O22" s="94">
        <v>4</v>
      </c>
      <c r="P22" s="94">
        <v>0</v>
      </c>
      <c r="Q22" s="520">
        <v>0</v>
      </c>
      <c r="R22" s="520">
        <f t="shared" si="15"/>
        <v>8925</v>
      </c>
      <c r="S22" s="94">
        <v>4174</v>
      </c>
      <c r="T22" s="94">
        <v>4751</v>
      </c>
      <c r="U22" s="94">
        <v>3811</v>
      </c>
      <c r="V22" s="94">
        <v>4536</v>
      </c>
      <c r="W22" s="94"/>
      <c r="X22" s="94">
        <v>387</v>
      </c>
      <c r="Y22" s="94"/>
      <c r="Z22" s="94">
        <v>919</v>
      </c>
      <c r="AA22" s="94"/>
      <c r="AB22" s="94">
        <v>1171</v>
      </c>
      <c r="AC22" s="94"/>
      <c r="AD22" s="520">
        <v>541</v>
      </c>
      <c r="AE22" s="520"/>
      <c r="AF22" s="94">
        <v>1245</v>
      </c>
      <c r="AG22" s="94"/>
      <c r="AH22" s="94">
        <v>1000</v>
      </c>
      <c r="AI22" s="94"/>
      <c r="AJ22" s="94">
        <v>1042</v>
      </c>
      <c r="AK22" s="94"/>
      <c r="AL22" s="521">
        <v>1229</v>
      </c>
      <c r="AM22" s="521"/>
      <c r="AN22" s="522">
        <v>1391</v>
      </c>
      <c r="AO22" s="522"/>
      <c r="AP22" s="522">
        <v>0</v>
      </c>
      <c r="AQ22" s="522"/>
      <c r="AR22" s="521">
        <v>0</v>
      </c>
      <c r="AS22" s="141">
        <v>1022455</v>
      </c>
      <c r="AT22" s="524">
        <v>2521991</v>
      </c>
      <c r="AU22" s="524">
        <v>38594</v>
      </c>
      <c r="AV22" s="524">
        <f t="shared" si="16"/>
        <v>4589523</v>
      </c>
      <c r="AW22" s="524">
        <v>4058781</v>
      </c>
      <c r="AX22" s="524">
        <v>522663</v>
      </c>
      <c r="AY22" s="524">
        <v>8079</v>
      </c>
      <c r="AZ22" s="524">
        <f t="shared" si="17"/>
        <v>458</v>
      </c>
      <c r="BA22" s="524">
        <v>127</v>
      </c>
      <c r="BB22" s="524">
        <v>9</v>
      </c>
      <c r="BC22" s="524">
        <v>322</v>
      </c>
      <c r="BD22" s="141">
        <f t="shared" si="18"/>
        <v>3018</v>
      </c>
      <c r="BE22" s="524">
        <v>1548</v>
      </c>
      <c r="BF22" s="524">
        <v>1470</v>
      </c>
      <c r="BG22" s="524">
        <v>1187</v>
      </c>
      <c r="BH22" s="524">
        <v>1257</v>
      </c>
      <c r="BI22" s="524">
        <v>271424</v>
      </c>
      <c r="BJ22" s="524">
        <v>647851</v>
      </c>
      <c r="BK22" s="524">
        <v>11263</v>
      </c>
      <c r="BL22" s="524">
        <f t="shared" si="19"/>
        <v>1339000</v>
      </c>
      <c r="BM22" s="524">
        <v>1212235</v>
      </c>
      <c r="BN22" s="524">
        <v>119585</v>
      </c>
      <c r="BO22" s="525">
        <v>7180</v>
      </c>
    </row>
    <row r="23" spans="2:67" ht="12" customHeight="1">
      <c r="B23" s="551" t="s">
        <v>186</v>
      </c>
      <c r="C23" s="552">
        <f t="shared" si="14"/>
        <v>513</v>
      </c>
      <c r="D23" s="94">
        <v>197</v>
      </c>
      <c r="E23" s="94">
        <v>7</v>
      </c>
      <c r="F23" s="94">
        <v>309</v>
      </c>
      <c r="G23" s="94">
        <v>191</v>
      </c>
      <c r="H23" s="94">
        <v>142</v>
      </c>
      <c r="I23" s="94">
        <v>82</v>
      </c>
      <c r="J23" s="94">
        <v>39</v>
      </c>
      <c r="K23" s="94">
        <v>24</v>
      </c>
      <c r="L23" s="520">
        <v>22</v>
      </c>
      <c r="M23" s="94">
        <v>5</v>
      </c>
      <c r="N23" s="94">
        <v>5</v>
      </c>
      <c r="O23" s="94">
        <v>3</v>
      </c>
      <c r="P23" s="94">
        <v>0</v>
      </c>
      <c r="Q23" s="520">
        <v>0</v>
      </c>
      <c r="R23" s="520">
        <f t="shared" si="15"/>
        <v>8660</v>
      </c>
      <c r="S23" s="94">
        <v>4800</v>
      </c>
      <c r="T23" s="94">
        <v>3860</v>
      </c>
      <c r="U23" s="94">
        <v>4484</v>
      </c>
      <c r="V23" s="94">
        <v>3691</v>
      </c>
      <c r="W23" s="94"/>
      <c r="X23" s="94">
        <v>350</v>
      </c>
      <c r="Y23" s="94"/>
      <c r="Z23" s="94">
        <v>897</v>
      </c>
      <c r="AA23" s="94"/>
      <c r="AB23" s="94">
        <v>1127</v>
      </c>
      <c r="AC23" s="94"/>
      <c r="AD23" s="520">
        <v>937</v>
      </c>
      <c r="AE23" s="520"/>
      <c r="AF23" s="94">
        <v>905</v>
      </c>
      <c r="AG23" s="94"/>
      <c r="AH23" s="94">
        <v>1452</v>
      </c>
      <c r="AI23" s="94"/>
      <c r="AJ23" s="94">
        <v>634</v>
      </c>
      <c r="AK23" s="94"/>
      <c r="AL23" s="521">
        <v>1206</v>
      </c>
      <c r="AM23" s="521"/>
      <c r="AN23" s="522">
        <v>1152</v>
      </c>
      <c r="AO23" s="522"/>
      <c r="AP23" s="522">
        <v>0</v>
      </c>
      <c r="AQ23" s="522"/>
      <c r="AR23" s="521">
        <v>0</v>
      </c>
      <c r="AS23" s="141">
        <v>1302588</v>
      </c>
      <c r="AT23" s="524">
        <v>5296268</v>
      </c>
      <c r="AU23" s="524">
        <v>62303</v>
      </c>
      <c r="AV23" s="524">
        <f t="shared" si="16"/>
        <v>8514146</v>
      </c>
      <c r="AW23" s="524">
        <v>8236337</v>
      </c>
      <c r="AX23" s="524">
        <v>245223</v>
      </c>
      <c r="AY23" s="524">
        <v>32586</v>
      </c>
      <c r="AZ23" s="524">
        <f t="shared" si="17"/>
        <v>454</v>
      </c>
      <c r="BA23" s="524">
        <v>141</v>
      </c>
      <c r="BB23" s="524">
        <v>6</v>
      </c>
      <c r="BC23" s="524">
        <v>307</v>
      </c>
      <c r="BD23" s="141">
        <f t="shared" si="18"/>
        <v>3311</v>
      </c>
      <c r="BE23" s="524">
        <v>1847</v>
      </c>
      <c r="BF23" s="524">
        <v>1464</v>
      </c>
      <c r="BG23" s="524">
        <v>1535</v>
      </c>
      <c r="BH23" s="524">
        <v>1296</v>
      </c>
      <c r="BI23" s="524">
        <v>339827</v>
      </c>
      <c r="BJ23" s="524">
        <v>1380984</v>
      </c>
      <c r="BK23" s="524">
        <v>5280</v>
      </c>
      <c r="BL23" s="524">
        <f t="shared" si="19"/>
        <v>2134524</v>
      </c>
      <c r="BM23" s="524">
        <v>1969397</v>
      </c>
      <c r="BN23" s="524">
        <v>140455</v>
      </c>
      <c r="BO23" s="525">
        <v>24672</v>
      </c>
    </row>
    <row r="24" spans="2:67" ht="12" customHeight="1">
      <c r="B24" s="551" t="s">
        <v>188</v>
      </c>
      <c r="C24" s="552">
        <f t="shared" si="14"/>
        <v>169</v>
      </c>
      <c r="D24" s="94">
        <v>65</v>
      </c>
      <c r="E24" s="94">
        <v>3</v>
      </c>
      <c r="F24" s="94">
        <v>101</v>
      </c>
      <c r="G24" s="94">
        <v>55</v>
      </c>
      <c r="H24" s="94">
        <v>54</v>
      </c>
      <c r="I24" s="94">
        <v>20</v>
      </c>
      <c r="J24" s="94">
        <v>16</v>
      </c>
      <c r="K24" s="94">
        <v>10</v>
      </c>
      <c r="L24" s="520">
        <v>7</v>
      </c>
      <c r="M24" s="94">
        <v>5</v>
      </c>
      <c r="N24" s="94">
        <v>0</v>
      </c>
      <c r="O24" s="94">
        <v>0</v>
      </c>
      <c r="P24" s="94">
        <v>2</v>
      </c>
      <c r="Q24" s="520">
        <v>0</v>
      </c>
      <c r="R24" s="520">
        <f t="shared" si="15"/>
        <v>3804</v>
      </c>
      <c r="S24" s="94">
        <v>1845</v>
      </c>
      <c r="T24" s="94">
        <v>1959</v>
      </c>
      <c r="U24" s="94">
        <v>1737</v>
      </c>
      <c r="V24" s="94">
        <v>1906</v>
      </c>
      <c r="W24" s="94"/>
      <c r="X24" s="94">
        <v>105</v>
      </c>
      <c r="Y24" s="94"/>
      <c r="Z24" s="94">
        <v>317</v>
      </c>
      <c r="AA24" s="94"/>
      <c r="AB24" s="94">
        <v>274</v>
      </c>
      <c r="AC24" s="94"/>
      <c r="AD24" s="520">
        <v>407</v>
      </c>
      <c r="AE24" s="520"/>
      <c r="AF24" s="94">
        <v>357</v>
      </c>
      <c r="AG24" s="94"/>
      <c r="AH24" s="94">
        <v>498</v>
      </c>
      <c r="AI24" s="65" t="s">
        <v>488</v>
      </c>
      <c r="AJ24" s="94">
        <v>1846</v>
      </c>
      <c r="AK24" s="94"/>
      <c r="AL24" s="521">
        <v>0</v>
      </c>
      <c r="AM24" s="521"/>
      <c r="AN24" s="522">
        <v>0</v>
      </c>
      <c r="AO24" s="522"/>
      <c r="AP24" s="522" t="s">
        <v>489</v>
      </c>
      <c r="AQ24" s="522"/>
      <c r="AR24" s="521">
        <v>0</v>
      </c>
      <c r="AS24" s="141">
        <v>397560</v>
      </c>
      <c r="AT24" s="524">
        <v>1958561</v>
      </c>
      <c r="AU24" s="524">
        <v>10263</v>
      </c>
      <c r="AV24" s="524">
        <f t="shared" si="16"/>
        <v>2755492</v>
      </c>
      <c r="AW24" s="524">
        <v>2668963</v>
      </c>
      <c r="AX24" s="524">
        <v>85018</v>
      </c>
      <c r="AY24" s="524">
        <v>1511</v>
      </c>
      <c r="AZ24" s="524">
        <f t="shared" si="17"/>
        <v>145</v>
      </c>
      <c r="BA24" s="524">
        <v>43</v>
      </c>
      <c r="BB24" s="524">
        <v>1</v>
      </c>
      <c r="BC24" s="524">
        <v>101</v>
      </c>
      <c r="BD24" s="141">
        <f t="shared" si="18"/>
        <v>1103</v>
      </c>
      <c r="BE24" s="524">
        <v>652</v>
      </c>
      <c r="BF24" s="524">
        <v>451</v>
      </c>
      <c r="BG24" s="524">
        <v>544</v>
      </c>
      <c r="BH24" s="524">
        <v>398</v>
      </c>
      <c r="BI24" s="524">
        <v>107830</v>
      </c>
      <c r="BJ24" s="524">
        <v>367439</v>
      </c>
      <c r="BK24" s="524">
        <v>0</v>
      </c>
      <c r="BL24" s="524">
        <f t="shared" si="19"/>
        <v>612840</v>
      </c>
      <c r="BM24" s="524">
        <v>588926</v>
      </c>
      <c r="BN24" s="524">
        <v>22403</v>
      </c>
      <c r="BO24" s="525">
        <v>1511</v>
      </c>
    </row>
    <row r="25" spans="2:67" ht="12" customHeight="1">
      <c r="B25" s="551" t="s">
        <v>190</v>
      </c>
      <c r="C25" s="552">
        <f t="shared" si="14"/>
        <v>282</v>
      </c>
      <c r="D25" s="94">
        <v>84</v>
      </c>
      <c r="E25" s="94">
        <v>1</v>
      </c>
      <c r="F25" s="94">
        <v>197</v>
      </c>
      <c r="G25" s="520">
        <v>113</v>
      </c>
      <c r="H25" s="94">
        <v>83</v>
      </c>
      <c r="I25" s="94">
        <v>31</v>
      </c>
      <c r="J25" s="94">
        <v>11</v>
      </c>
      <c r="K25" s="94">
        <v>26</v>
      </c>
      <c r="L25" s="520">
        <v>10</v>
      </c>
      <c r="M25" s="94">
        <v>4</v>
      </c>
      <c r="N25" s="94">
        <v>1</v>
      </c>
      <c r="O25" s="94">
        <v>1</v>
      </c>
      <c r="P25" s="94">
        <v>2</v>
      </c>
      <c r="Q25" s="520">
        <v>0</v>
      </c>
      <c r="R25" s="520">
        <f t="shared" si="15"/>
        <v>5257</v>
      </c>
      <c r="S25" s="94">
        <v>1928</v>
      </c>
      <c r="T25" s="94">
        <v>3329</v>
      </c>
      <c r="U25" s="94">
        <v>1716</v>
      </c>
      <c r="V25" s="94">
        <v>3170</v>
      </c>
      <c r="W25" s="94"/>
      <c r="X25" s="94">
        <v>241</v>
      </c>
      <c r="Y25" s="94"/>
      <c r="Z25" s="94">
        <v>488</v>
      </c>
      <c r="AA25" s="94"/>
      <c r="AB25" s="94">
        <v>422</v>
      </c>
      <c r="AC25" s="94"/>
      <c r="AD25" s="520">
        <v>264</v>
      </c>
      <c r="AE25" s="520"/>
      <c r="AF25" s="94">
        <v>1003</v>
      </c>
      <c r="AG25" s="94"/>
      <c r="AH25" s="94">
        <v>630</v>
      </c>
      <c r="AI25" s="94"/>
      <c r="AJ25" s="94">
        <v>560</v>
      </c>
      <c r="AK25" s="94"/>
      <c r="AL25" s="522" t="s">
        <v>489</v>
      </c>
      <c r="AM25" s="521"/>
      <c r="AN25" s="522" t="s">
        <v>489</v>
      </c>
      <c r="AO25" s="522"/>
      <c r="AP25" s="522" t="s">
        <v>489</v>
      </c>
      <c r="AQ25" s="522"/>
      <c r="AR25" s="521">
        <v>0</v>
      </c>
      <c r="AS25" s="141">
        <v>494569</v>
      </c>
      <c r="AT25" s="524">
        <v>2424240</v>
      </c>
      <c r="AU25" s="524">
        <v>23776</v>
      </c>
      <c r="AV25" s="524">
        <f t="shared" si="16"/>
        <v>3584237</v>
      </c>
      <c r="AW25" s="524">
        <v>3399014</v>
      </c>
      <c r="AX25" s="524">
        <v>183974</v>
      </c>
      <c r="AY25" s="524">
        <v>1249</v>
      </c>
      <c r="AZ25" s="524">
        <f t="shared" si="17"/>
        <v>238</v>
      </c>
      <c r="BA25" s="524">
        <v>41</v>
      </c>
      <c r="BB25" s="524">
        <v>1</v>
      </c>
      <c r="BC25" s="524">
        <v>196</v>
      </c>
      <c r="BD25" s="141">
        <f t="shared" si="18"/>
        <v>1415</v>
      </c>
      <c r="BE25" s="524">
        <v>683</v>
      </c>
      <c r="BF25" s="524">
        <v>732</v>
      </c>
      <c r="BG25" s="524">
        <v>475</v>
      </c>
      <c r="BH25" s="524">
        <v>576</v>
      </c>
      <c r="BI25" s="524">
        <v>100442</v>
      </c>
      <c r="BJ25" s="524">
        <v>322951</v>
      </c>
      <c r="BK25" s="524">
        <v>0</v>
      </c>
      <c r="BL25" s="524">
        <f t="shared" si="19"/>
        <v>577411</v>
      </c>
      <c r="BM25" s="524">
        <v>511151</v>
      </c>
      <c r="BN25" s="524">
        <v>66038</v>
      </c>
      <c r="BO25" s="525">
        <v>222</v>
      </c>
    </row>
    <row r="26" spans="2:67" ht="12" customHeight="1">
      <c r="B26" s="551" t="s">
        <v>192</v>
      </c>
      <c r="C26" s="552">
        <f t="shared" si="14"/>
        <v>241</v>
      </c>
      <c r="D26" s="94">
        <v>90</v>
      </c>
      <c r="E26" s="94">
        <v>4</v>
      </c>
      <c r="F26" s="94">
        <v>147</v>
      </c>
      <c r="G26" s="94">
        <v>85</v>
      </c>
      <c r="H26" s="94">
        <v>76</v>
      </c>
      <c r="I26" s="94">
        <v>40</v>
      </c>
      <c r="J26" s="94">
        <v>18</v>
      </c>
      <c r="K26" s="94">
        <v>8</v>
      </c>
      <c r="L26" s="520">
        <v>7</v>
      </c>
      <c r="M26" s="94">
        <v>6</v>
      </c>
      <c r="N26" s="94">
        <v>1</v>
      </c>
      <c r="O26" s="94">
        <v>0</v>
      </c>
      <c r="P26" s="94">
        <v>0</v>
      </c>
      <c r="Q26" s="520">
        <v>0</v>
      </c>
      <c r="R26" s="520">
        <f t="shared" si="15"/>
        <v>3482</v>
      </c>
      <c r="S26" s="94">
        <v>1532</v>
      </c>
      <c r="T26" s="94">
        <v>1950</v>
      </c>
      <c r="U26" s="94">
        <v>1382</v>
      </c>
      <c r="V26" s="94">
        <v>1832</v>
      </c>
      <c r="W26" s="94"/>
      <c r="X26" s="94">
        <v>187</v>
      </c>
      <c r="Y26" s="94"/>
      <c r="Z26" s="94">
        <v>418</v>
      </c>
      <c r="AA26" s="94"/>
      <c r="AB26" s="94">
        <v>577</v>
      </c>
      <c r="AC26" s="94"/>
      <c r="AD26" s="520">
        <v>413</v>
      </c>
      <c r="AE26" s="520"/>
      <c r="AF26" s="94">
        <v>301</v>
      </c>
      <c r="AG26" s="94"/>
      <c r="AH26" s="94">
        <v>481</v>
      </c>
      <c r="AI26" s="65" t="s">
        <v>488</v>
      </c>
      <c r="AJ26" s="94">
        <v>1105</v>
      </c>
      <c r="AK26" s="94"/>
      <c r="AL26" s="521" t="s">
        <v>489</v>
      </c>
      <c r="AM26" s="521"/>
      <c r="AN26" s="522">
        <v>0</v>
      </c>
      <c r="AO26" s="522"/>
      <c r="AP26" s="522">
        <v>0</v>
      </c>
      <c r="AQ26" s="522"/>
      <c r="AR26" s="521">
        <v>0</v>
      </c>
      <c r="AS26" s="141">
        <v>405826</v>
      </c>
      <c r="AT26" s="524">
        <v>1688745</v>
      </c>
      <c r="AU26" s="524">
        <v>1</v>
      </c>
      <c r="AV26" s="524">
        <f t="shared" si="16"/>
        <v>2556521</v>
      </c>
      <c r="AW26" s="524">
        <v>2360846</v>
      </c>
      <c r="AX26" s="524">
        <v>192818</v>
      </c>
      <c r="AY26" s="524">
        <v>2857</v>
      </c>
      <c r="AZ26" s="524">
        <f t="shared" si="17"/>
        <v>219</v>
      </c>
      <c r="BA26" s="524">
        <v>69</v>
      </c>
      <c r="BB26" s="524">
        <v>3</v>
      </c>
      <c r="BC26" s="524">
        <v>147</v>
      </c>
      <c r="BD26" s="141">
        <f t="shared" si="18"/>
        <v>1595</v>
      </c>
      <c r="BE26" s="524">
        <v>794</v>
      </c>
      <c r="BF26" s="524">
        <v>801</v>
      </c>
      <c r="BG26" s="524">
        <v>644</v>
      </c>
      <c r="BH26" s="524">
        <v>683</v>
      </c>
      <c r="BI26" s="524">
        <v>148029</v>
      </c>
      <c r="BJ26" s="524">
        <v>446671</v>
      </c>
      <c r="BK26" s="524">
        <v>1</v>
      </c>
      <c r="BL26" s="524">
        <f t="shared" si="19"/>
        <v>750331</v>
      </c>
      <c r="BM26" s="524">
        <v>645137</v>
      </c>
      <c r="BN26" s="524">
        <v>102337</v>
      </c>
      <c r="BO26" s="525">
        <v>2857</v>
      </c>
    </row>
    <row r="27" spans="2:67" ht="12" customHeight="1">
      <c r="B27" s="551" t="s">
        <v>193</v>
      </c>
      <c r="C27" s="552">
        <f t="shared" si="14"/>
        <v>287</v>
      </c>
      <c r="D27" s="94">
        <v>63</v>
      </c>
      <c r="E27" s="94">
        <v>1</v>
      </c>
      <c r="F27" s="94">
        <v>223</v>
      </c>
      <c r="G27" s="94">
        <v>124</v>
      </c>
      <c r="H27" s="94">
        <v>97</v>
      </c>
      <c r="I27" s="94">
        <v>28</v>
      </c>
      <c r="J27" s="94">
        <v>20</v>
      </c>
      <c r="K27" s="94">
        <v>7</v>
      </c>
      <c r="L27" s="94">
        <v>7</v>
      </c>
      <c r="M27" s="94">
        <v>3</v>
      </c>
      <c r="N27" s="94">
        <v>1</v>
      </c>
      <c r="O27" s="94">
        <v>0</v>
      </c>
      <c r="P27" s="94">
        <v>0</v>
      </c>
      <c r="Q27" s="520">
        <v>0</v>
      </c>
      <c r="R27" s="520">
        <f t="shared" si="15"/>
        <v>3215</v>
      </c>
      <c r="S27" s="94">
        <v>1351</v>
      </c>
      <c r="T27" s="94">
        <v>1864</v>
      </c>
      <c r="U27" s="94">
        <v>1113</v>
      </c>
      <c r="V27" s="94">
        <v>1705</v>
      </c>
      <c r="W27" s="94"/>
      <c r="X27" s="94">
        <v>242</v>
      </c>
      <c r="Y27" s="94"/>
      <c r="Z27" s="94">
        <v>595</v>
      </c>
      <c r="AA27" s="94"/>
      <c r="AB27" s="94">
        <v>378</v>
      </c>
      <c r="AC27" s="94"/>
      <c r="AD27" s="520">
        <v>474</v>
      </c>
      <c r="AE27" s="520"/>
      <c r="AF27" s="94">
        <v>267</v>
      </c>
      <c r="AG27" s="94"/>
      <c r="AH27" s="94">
        <v>542</v>
      </c>
      <c r="AI27" s="65" t="s">
        <v>488</v>
      </c>
      <c r="AJ27" s="94">
        <v>717</v>
      </c>
      <c r="AK27" s="94"/>
      <c r="AL27" s="521" t="s">
        <v>489</v>
      </c>
      <c r="AM27" s="521"/>
      <c r="AN27" s="522">
        <v>0</v>
      </c>
      <c r="AO27" s="522"/>
      <c r="AP27" s="522">
        <v>0</v>
      </c>
      <c r="AQ27" s="522"/>
      <c r="AR27" s="521">
        <v>0</v>
      </c>
      <c r="AS27" s="141">
        <v>295439</v>
      </c>
      <c r="AT27" s="524">
        <v>692969</v>
      </c>
      <c r="AU27" s="524">
        <v>8357</v>
      </c>
      <c r="AV27" s="524">
        <f t="shared" si="16"/>
        <v>1326888</v>
      </c>
      <c r="AW27" s="524">
        <v>1128014</v>
      </c>
      <c r="AX27" s="524">
        <v>198664</v>
      </c>
      <c r="AY27" s="524">
        <v>210</v>
      </c>
      <c r="AZ27" s="524">
        <f t="shared" si="17"/>
        <v>269</v>
      </c>
      <c r="BA27" s="524">
        <v>47</v>
      </c>
      <c r="BB27" s="524">
        <v>0</v>
      </c>
      <c r="BC27" s="524">
        <v>222</v>
      </c>
      <c r="BD27" s="141">
        <f t="shared" si="18"/>
        <v>1689</v>
      </c>
      <c r="BE27" s="524">
        <v>757</v>
      </c>
      <c r="BF27" s="524">
        <v>932</v>
      </c>
      <c r="BG27" s="524">
        <v>519</v>
      </c>
      <c r="BH27" s="524">
        <v>773</v>
      </c>
      <c r="BI27" s="524">
        <v>118954</v>
      </c>
      <c r="BJ27" s="524">
        <v>311194</v>
      </c>
      <c r="BK27" s="524">
        <v>8357</v>
      </c>
      <c r="BL27" s="524">
        <f t="shared" si="19"/>
        <v>644323</v>
      </c>
      <c r="BM27" s="524">
        <v>522977</v>
      </c>
      <c r="BN27" s="524">
        <v>121136</v>
      </c>
      <c r="BO27" s="525">
        <v>210</v>
      </c>
    </row>
    <row r="28" spans="2:67" ht="12" customHeight="1">
      <c r="B28" s="551" t="s">
        <v>196</v>
      </c>
      <c r="C28" s="552">
        <f t="shared" si="14"/>
        <v>264</v>
      </c>
      <c r="D28" s="94">
        <v>80</v>
      </c>
      <c r="E28" s="94">
        <v>1</v>
      </c>
      <c r="F28" s="94">
        <v>183</v>
      </c>
      <c r="G28" s="94">
        <v>102</v>
      </c>
      <c r="H28" s="94">
        <v>91</v>
      </c>
      <c r="I28" s="94">
        <v>21</v>
      </c>
      <c r="J28" s="94">
        <v>13</v>
      </c>
      <c r="K28" s="94">
        <v>17</v>
      </c>
      <c r="L28" s="94">
        <v>10</v>
      </c>
      <c r="M28" s="94">
        <v>7</v>
      </c>
      <c r="N28" s="94">
        <v>1</v>
      </c>
      <c r="O28" s="94">
        <v>1</v>
      </c>
      <c r="P28" s="94">
        <v>0</v>
      </c>
      <c r="Q28" s="520">
        <v>1</v>
      </c>
      <c r="R28" s="520">
        <f t="shared" si="15"/>
        <v>5304</v>
      </c>
      <c r="S28" s="94">
        <v>2315</v>
      </c>
      <c r="T28" s="94">
        <v>2989</v>
      </c>
      <c r="U28" s="94">
        <v>2108</v>
      </c>
      <c r="V28" s="94">
        <v>2873</v>
      </c>
      <c r="W28" s="94"/>
      <c r="X28" s="94">
        <v>202</v>
      </c>
      <c r="Y28" s="94"/>
      <c r="Z28" s="94">
        <v>564</v>
      </c>
      <c r="AA28" s="94"/>
      <c r="AB28" s="94">
        <v>308</v>
      </c>
      <c r="AC28" s="94"/>
      <c r="AD28" s="520">
        <v>303</v>
      </c>
      <c r="AE28" s="520"/>
      <c r="AF28" s="94">
        <v>698</v>
      </c>
      <c r="AG28" s="94"/>
      <c r="AH28" s="94">
        <v>665</v>
      </c>
      <c r="AI28" s="94"/>
      <c r="AJ28" s="94">
        <v>897</v>
      </c>
      <c r="AK28" s="94"/>
      <c r="AL28" s="521" t="s">
        <v>489</v>
      </c>
      <c r="AM28" s="521"/>
      <c r="AN28" s="522" t="s">
        <v>489</v>
      </c>
      <c r="AO28" s="522"/>
      <c r="AP28" s="522">
        <v>0</v>
      </c>
      <c r="AQ28" s="522"/>
      <c r="AR28" s="521" t="s">
        <v>489</v>
      </c>
      <c r="AS28" s="141">
        <v>677749</v>
      </c>
      <c r="AT28" s="524">
        <v>1398800</v>
      </c>
      <c r="AU28" s="524">
        <v>3360</v>
      </c>
      <c r="AV28" s="524">
        <f t="shared" si="16"/>
        <v>2978637</v>
      </c>
      <c r="AW28" s="524">
        <v>2706387</v>
      </c>
      <c r="AX28" s="524">
        <v>271312</v>
      </c>
      <c r="AY28" s="524">
        <v>938</v>
      </c>
      <c r="AZ28" s="524">
        <f t="shared" si="17"/>
        <v>227</v>
      </c>
      <c r="BA28" s="524">
        <v>45</v>
      </c>
      <c r="BB28" s="524">
        <v>1</v>
      </c>
      <c r="BC28" s="524">
        <v>181</v>
      </c>
      <c r="BD28" s="141">
        <f t="shared" si="18"/>
        <v>1377</v>
      </c>
      <c r="BE28" s="524">
        <v>660</v>
      </c>
      <c r="BF28" s="524">
        <v>717</v>
      </c>
      <c r="BG28" s="524">
        <v>454</v>
      </c>
      <c r="BH28" s="524">
        <v>602</v>
      </c>
      <c r="BI28" s="524">
        <v>105375</v>
      </c>
      <c r="BJ28" s="524">
        <v>258062</v>
      </c>
      <c r="BK28" s="524">
        <v>2913</v>
      </c>
      <c r="BL28" s="524">
        <f t="shared" si="19"/>
        <v>486963</v>
      </c>
      <c r="BM28" s="524">
        <v>426832</v>
      </c>
      <c r="BN28" s="524">
        <v>59441</v>
      </c>
      <c r="BO28" s="525">
        <v>690</v>
      </c>
    </row>
    <row r="29" spans="2:67" ht="12" customHeight="1">
      <c r="B29" s="551" t="s">
        <v>198</v>
      </c>
      <c r="C29" s="552">
        <f t="shared" si="14"/>
        <v>314</v>
      </c>
      <c r="D29" s="94">
        <v>107</v>
      </c>
      <c r="E29" s="94">
        <v>2</v>
      </c>
      <c r="F29" s="94">
        <v>205</v>
      </c>
      <c r="G29" s="94">
        <v>142</v>
      </c>
      <c r="H29" s="94">
        <v>87</v>
      </c>
      <c r="I29" s="94">
        <v>42</v>
      </c>
      <c r="J29" s="94">
        <v>11</v>
      </c>
      <c r="K29" s="94">
        <v>10</v>
      </c>
      <c r="L29" s="94">
        <v>13</v>
      </c>
      <c r="M29" s="94">
        <v>3</v>
      </c>
      <c r="N29" s="94">
        <v>2</v>
      </c>
      <c r="O29" s="94">
        <v>2</v>
      </c>
      <c r="P29" s="94">
        <v>2</v>
      </c>
      <c r="Q29" s="520">
        <v>0</v>
      </c>
      <c r="R29" s="520">
        <f t="shared" si="15"/>
        <v>6142</v>
      </c>
      <c r="S29" s="94">
        <v>3173</v>
      </c>
      <c r="T29" s="94">
        <v>2969</v>
      </c>
      <c r="U29" s="94">
        <v>2938</v>
      </c>
      <c r="V29" s="94">
        <v>2808</v>
      </c>
      <c r="W29" s="94"/>
      <c r="X29" s="94">
        <v>304</v>
      </c>
      <c r="Y29" s="94"/>
      <c r="Z29" s="94">
        <v>531</v>
      </c>
      <c r="AA29" s="94"/>
      <c r="AB29" s="94">
        <v>582</v>
      </c>
      <c r="AC29" s="94"/>
      <c r="AD29" s="520">
        <v>268</v>
      </c>
      <c r="AE29" s="520"/>
      <c r="AF29" s="94">
        <v>407</v>
      </c>
      <c r="AG29" s="94"/>
      <c r="AH29" s="94">
        <v>963</v>
      </c>
      <c r="AI29" s="94"/>
      <c r="AJ29" s="94">
        <v>438</v>
      </c>
      <c r="AK29" s="94"/>
      <c r="AL29" s="521" t="s">
        <v>489</v>
      </c>
      <c r="AM29" s="521"/>
      <c r="AN29" s="522" t="s">
        <v>489</v>
      </c>
      <c r="AO29" s="522"/>
      <c r="AP29" s="522" t="s">
        <v>489</v>
      </c>
      <c r="AQ29" s="522"/>
      <c r="AR29" s="521">
        <v>0</v>
      </c>
      <c r="AS29" s="141">
        <v>833361</v>
      </c>
      <c r="AT29" s="524">
        <v>3967653</v>
      </c>
      <c r="AU29" s="524">
        <v>37187</v>
      </c>
      <c r="AV29" s="524">
        <f t="shared" si="16"/>
        <v>6171611</v>
      </c>
      <c r="AW29" s="524">
        <v>6013014</v>
      </c>
      <c r="AX29" s="524">
        <v>155965</v>
      </c>
      <c r="AY29" s="524">
        <v>2632</v>
      </c>
      <c r="AZ29" s="524">
        <f t="shared" si="17"/>
        <v>282</v>
      </c>
      <c r="BA29" s="524">
        <v>76</v>
      </c>
      <c r="BB29" s="524">
        <v>1</v>
      </c>
      <c r="BC29" s="524">
        <v>205</v>
      </c>
      <c r="BD29" s="141">
        <f t="shared" si="18"/>
        <v>1685</v>
      </c>
      <c r="BE29" s="524">
        <v>888</v>
      </c>
      <c r="BF29" s="524">
        <v>797</v>
      </c>
      <c r="BG29" s="524">
        <v>654</v>
      </c>
      <c r="BH29" s="524">
        <v>636</v>
      </c>
      <c r="BI29" s="524">
        <v>155191</v>
      </c>
      <c r="BJ29" s="524">
        <v>541976</v>
      </c>
      <c r="BK29" s="524">
        <v>3596</v>
      </c>
      <c r="BL29" s="524">
        <f t="shared" si="19"/>
        <v>930459</v>
      </c>
      <c r="BM29" s="524">
        <v>842595</v>
      </c>
      <c r="BN29" s="524">
        <v>85334</v>
      </c>
      <c r="BO29" s="525">
        <v>2530</v>
      </c>
    </row>
    <row r="30" spans="2:67" ht="12" customHeight="1">
      <c r="B30" s="551" t="s">
        <v>200</v>
      </c>
      <c r="C30" s="552">
        <f t="shared" si="14"/>
        <v>214</v>
      </c>
      <c r="D30" s="94">
        <v>62</v>
      </c>
      <c r="E30" s="94">
        <v>3</v>
      </c>
      <c r="F30" s="94">
        <v>149</v>
      </c>
      <c r="G30" s="520">
        <v>101</v>
      </c>
      <c r="H30" s="94">
        <v>57</v>
      </c>
      <c r="I30" s="94">
        <v>25</v>
      </c>
      <c r="J30" s="94">
        <v>10</v>
      </c>
      <c r="K30" s="94">
        <v>5</v>
      </c>
      <c r="L30" s="94">
        <v>10</v>
      </c>
      <c r="M30" s="94">
        <v>3</v>
      </c>
      <c r="N30" s="94">
        <v>2</v>
      </c>
      <c r="O30" s="94">
        <v>1</v>
      </c>
      <c r="P30" s="94">
        <v>0</v>
      </c>
      <c r="Q30" s="520">
        <v>0</v>
      </c>
      <c r="R30" s="520">
        <f t="shared" si="15"/>
        <v>3245</v>
      </c>
      <c r="S30" s="94">
        <v>1615</v>
      </c>
      <c r="T30" s="94">
        <v>1630</v>
      </c>
      <c r="U30" s="94">
        <v>1438</v>
      </c>
      <c r="V30" s="94">
        <v>1521</v>
      </c>
      <c r="W30" s="94"/>
      <c r="X30" s="94">
        <v>214</v>
      </c>
      <c r="Y30" s="94"/>
      <c r="Z30" s="94">
        <v>333</v>
      </c>
      <c r="AA30" s="94"/>
      <c r="AB30" s="94">
        <v>335</v>
      </c>
      <c r="AC30" s="94"/>
      <c r="AD30" s="520">
        <v>251</v>
      </c>
      <c r="AE30" s="520"/>
      <c r="AF30" s="94">
        <v>177</v>
      </c>
      <c r="AG30" s="94"/>
      <c r="AH30" s="94">
        <v>752</v>
      </c>
      <c r="AI30" s="94"/>
      <c r="AJ30" s="94">
        <v>392</v>
      </c>
      <c r="AK30" s="94"/>
      <c r="AL30" s="94" t="s">
        <v>489</v>
      </c>
      <c r="AM30" s="521"/>
      <c r="AN30" s="522" t="s">
        <v>489</v>
      </c>
      <c r="AO30" s="522"/>
      <c r="AP30" s="522">
        <v>0</v>
      </c>
      <c r="AQ30" s="522"/>
      <c r="AR30" s="521">
        <v>0</v>
      </c>
      <c r="AS30" s="141">
        <v>391418</v>
      </c>
      <c r="AT30" s="524">
        <v>1417516</v>
      </c>
      <c r="AU30" s="524">
        <v>27</v>
      </c>
      <c r="AV30" s="524">
        <f t="shared" si="16"/>
        <v>2767941</v>
      </c>
      <c r="AW30" s="524">
        <v>2589058</v>
      </c>
      <c r="AX30" s="524">
        <v>177959</v>
      </c>
      <c r="AY30" s="524">
        <v>924</v>
      </c>
      <c r="AZ30" s="524">
        <f t="shared" si="17"/>
        <v>193</v>
      </c>
      <c r="BA30" s="524">
        <v>41</v>
      </c>
      <c r="BB30" s="524">
        <v>3</v>
      </c>
      <c r="BC30" s="524">
        <v>149</v>
      </c>
      <c r="BD30" s="141">
        <f t="shared" si="18"/>
        <v>1133</v>
      </c>
      <c r="BE30" s="524">
        <v>645</v>
      </c>
      <c r="BF30" s="524">
        <v>488</v>
      </c>
      <c r="BG30" s="524">
        <v>468</v>
      </c>
      <c r="BH30" s="524">
        <v>379</v>
      </c>
      <c r="BI30" s="524">
        <v>101745</v>
      </c>
      <c r="BJ30" s="524">
        <v>491789</v>
      </c>
      <c r="BK30" s="524">
        <v>0</v>
      </c>
      <c r="BL30" s="524">
        <f t="shared" si="19"/>
        <v>795294</v>
      </c>
      <c r="BM30" s="524">
        <v>729223</v>
      </c>
      <c r="BN30" s="524">
        <v>65147</v>
      </c>
      <c r="BO30" s="525">
        <v>924</v>
      </c>
    </row>
    <row r="31" spans="1:67" s="555" customFormat="1" ht="12" customHeight="1">
      <c r="A31" s="553"/>
      <c r="B31" s="551" t="s">
        <v>202</v>
      </c>
      <c r="C31" s="552">
        <f t="shared" si="14"/>
        <v>97</v>
      </c>
      <c r="D31" s="94">
        <v>35</v>
      </c>
      <c r="E31" s="94">
        <v>1</v>
      </c>
      <c r="F31" s="94">
        <v>61</v>
      </c>
      <c r="G31" s="94">
        <v>35</v>
      </c>
      <c r="H31" s="94">
        <v>28</v>
      </c>
      <c r="I31" s="94">
        <v>9</v>
      </c>
      <c r="J31" s="94">
        <v>14</v>
      </c>
      <c r="K31" s="94">
        <v>5</v>
      </c>
      <c r="L31" s="94">
        <v>3</v>
      </c>
      <c r="M31" s="94">
        <v>2</v>
      </c>
      <c r="N31" s="94">
        <v>1</v>
      </c>
      <c r="O31" s="94">
        <v>0</v>
      </c>
      <c r="P31" s="94">
        <v>0</v>
      </c>
      <c r="Q31" s="520">
        <v>0</v>
      </c>
      <c r="R31" s="520">
        <f t="shared" si="15"/>
        <v>1663</v>
      </c>
      <c r="S31" s="94">
        <v>634</v>
      </c>
      <c r="T31" s="94">
        <v>1029</v>
      </c>
      <c r="U31" s="94">
        <v>563</v>
      </c>
      <c r="V31" s="94">
        <v>990</v>
      </c>
      <c r="W31" s="94"/>
      <c r="X31" s="94">
        <v>74</v>
      </c>
      <c r="Y31" s="94"/>
      <c r="Z31" s="94">
        <v>166</v>
      </c>
      <c r="AA31" s="94"/>
      <c r="AB31" s="94">
        <v>125</v>
      </c>
      <c r="AC31" s="94"/>
      <c r="AD31" s="520">
        <v>314</v>
      </c>
      <c r="AE31" s="520"/>
      <c r="AF31" s="94">
        <v>206</v>
      </c>
      <c r="AG31" s="94"/>
      <c r="AH31" s="94">
        <v>188</v>
      </c>
      <c r="AI31" s="94"/>
      <c r="AJ31" s="94" t="s">
        <v>489</v>
      </c>
      <c r="AK31" s="94"/>
      <c r="AL31" s="94" t="s">
        <v>489</v>
      </c>
      <c r="AM31" s="520"/>
      <c r="AN31" s="554">
        <v>0</v>
      </c>
      <c r="AO31" s="554"/>
      <c r="AP31" s="554">
        <v>0</v>
      </c>
      <c r="AQ31" s="554"/>
      <c r="AR31" s="520">
        <v>0</v>
      </c>
      <c r="AS31" s="94">
        <v>167184</v>
      </c>
      <c r="AT31" s="480">
        <v>293839</v>
      </c>
      <c r="AU31" s="480">
        <v>1180</v>
      </c>
      <c r="AV31" s="524">
        <f t="shared" si="16"/>
        <v>611966</v>
      </c>
      <c r="AW31" s="480">
        <v>441941</v>
      </c>
      <c r="AX31" s="480">
        <v>169757</v>
      </c>
      <c r="AY31" s="480">
        <v>268</v>
      </c>
      <c r="AZ31" s="524">
        <f t="shared" si="17"/>
        <v>86</v>
      </c>
      <c r="BA31" s="480">
        <v>24</v>
      </c>
      <c r="BB31" s="480">
        <v>1</v>
      </c>
      <c r="BC31" s="480">
        <v>61</v>
      </c>
      <c r="BD31" s="141">
        <f t="shared" si="18"/>
        <v>679</v>
      </c>
      <c r="BE31" s="480">
        <v>346</v>
      </c>
      <c r="BF31" s="480">
        <v>333</v>
      </c>
      <c r="BG31" s="480">
        <v>275</v>
      </c>
      <c r="BH31" s="480">
        <v>295</v>
      </c>
      <c r="BI31" s="480">
        <v>60126</v>
      </c>
      <c r="BJ31" s="480">
        <v>167838</v>
      </c>
      <c r="BK31" s="480">
        <v>0</v>
      </c>
      <c r="BL31" s="524">
        <f t="shared" si="19"/>
        <v>288859</v>
      </c>
      <c r="BM31" s="480">
        <v>239883</v>
      </c>
      <c r="BN31" s="480">
        <v>48976</v>
      </c>
      <c r="BO31" s="525">
        <v>0</v>
      </c>
    </row>
    <row r="32" spans="2:67" ht="12" customHeight="1">
      <c r="B32" s="551" t="s">
        <v>204</v>
      </c>
      <c r="C32" s="552">
        <f t="shared" si="14"/>
        <v>279</v>
      </c>
      <c r="D32" s="94">
        <v>96</v>
      </c>
      <c r="E32" s="94">
        <v>1</v>
      </c>
      <c r="F32" s="94">
        <v>182</v>
      </c>
      <c r="G32" s="94">
        <v>104</v>
      </c>
      <c r="H32" s="94">
        <v>94</v>
      </c>
      <c r="I32" s="94">
        <v>27</v>
      </c>
      <c r="J32" s="94">
        <v>23</v>
      </c>
      <c r="K32" s="94">
        <v>17</v>
      </c>
      <c r="L32" s="94">
        <v>5</v>
      </c>
      <c r="M32" s="94">
        <v>8</v>
      </c>
      <c r="N32" s="94">
        <v>0</v>
      </c>
      <c r="O32" s="94">
        <v>1</v>
      </c>
      <c r="P32" s="94">
        <v>0</v>
      </c>
      <c r="Q32" s="520">
        <v>0</v>
      </c>
      <c r="R32" s="520">
        <f t="shared" si="15"/>
        <v>4008</v>
      </c>
      <c r="S32" s="94">
        <v>1901</v>
      </c>
      <c r="T32" s="94">
        <v>2107</v>
      </c>
      <c r="U32" s="94">
        <v>1701</v>
      </c>
      <c r="V32" s="94">
        <v>1985</v>
      </c>
      <c r="W32" s="94"/>
      <c r="X32" s="94">
        <v>210</v>
      </c>
      <c r="Y32" s="94"/>
      <c r="Z32" s="94">
        <v>547</v>
      </c>
      <c r="AA32" s="94"/>
      <c r="AB32" s="94">
        <v>372</v>
      </c>
      <c r="AC32" s="94"/>
      <c r="AD32" s="520">
        <v>557</v>
      </c>
      <c r="AE32" s="520"/>
      <c r="AF32" s="94">
        <v>725</v>
      </c>
      <c r="AG32" s="94"/>
      <c r="AH32" s="94">
        <v>328</v>
      </c>
      <c r="AI32" s="65" t="s">
        <v>488</v>
      </c>
      <c r="AJ32" s="94">
        <v>1269</v>
      </c>
      <c r="AK32" s="94"/>
      <c r="AL32" s="94">
        <v>0</v>
      </c>
      <c r="AM32" s="521"/>
      <c r="AN32" s="522" t="s">
        <v>489</v>
      </c>
      <c r="AO32" s="522"/>
      <c r="AP32" s="522">
        <v>0</v>
      </c>
      <c r="AQ32" s="522"/>
      <c r="AR32" s="521">
        <v>0</v>
      </c>
      <c r="AS32" s="141">
        <v>436163</v>
      </c>
      <c r="AT32" s="524">
        <v>1554394</v>
      </c>
      <c r="AU32" s="524">
        <v>9303</v>
      </c>
      <c r="AV32" s="524">
        <f t="shared" si="16"/>
        <v>2519904</v>
      </c>
      <c r="AW32" s="524">
        <v>2382235</v>
      </c>
      <c r="AX32" s="524">
        <v>135286</v>
      </c>
      <c r="AY32" s="524">
        <v>2383</v>
      </c>
      <c r="AZ32" s="524">
        <f t="shared" si="17"/>
        <v>248</v>
      </c>
      <c r="BA32" s="524">
        <v>67</v>
      </c>
      <c r="BB32" s="524">
        <v>0</v>
      </c>
      <c r="BC32" s="524">
        <v>181</v>
      </c>
      <c r="BD32" s="141">
        <f t="shared" si="18"/>
        <v>1686</v>
      </c>
      <c r="BE32" s="524">
        <v>846</v>
      </c>
      <c r="BF32" s="524">
        <v>840</v>
      </c>
      <c r="BG32" s="524">
        <v>647</v>
      </c>
      <c r="BH32" s="524">
        <v>719</v>
      </c>
      <c r="BI32" s="524">
        <v>148982</v>
      </c>
      <c r="BJ32" s="524">
        <v>421883</v>
      </c>
      <c r="BK32" s="524">
        <v>9303</v>
      </c>
      <c r="BL32" s="524">
        <f t="shared" si="19"/>
        <v>762901</v>
      </c>
      <c r="BM32" s="524">
        <v>676515</v>
      </c>
      <c r="BN32" s="524">
        <v>85746</v>
      </c>
      <c r="BO32" s="97">
        <v>640</v>
      </c>
    </row>
    <row r="33" spans="2:67" ht="12" customHeight="1">
      <c r="B33" s="551" t="s">
        <v>206</v>
      </c>
      <c r="C33" s="552">
        <f t="shared" si="14"/>
        <v>217</v>
      </c>
      <c r="D33" s="94">
        <v>64</v>
      </c>
      <c r="E33" s="94">
        <v>0</v>
      </c>
      <c r="F33" s="94">
        <v>153</v>
      </c>
      <c r="G33" s="94">
        <v>111</v>
      </c>
      <c r="H33" s="94">
        <v>52</v>
      </c>
      <c r="I33" s="94">
        <v>19</v>
      </c>
      <c r="J33" s="94">
        <v>15</v>
      </c>
      <c r="K33" s="94">
        <v>11</v>
      </c>
      <c r="L33" s="94">
        <v>5</v>
      </c>
      <c r="M33" s="94">
        <v>4</v>
      </c>
      <c r="N33" s="94">
        <v>0</v>
      </c>
      <c r="O33" s="94">
        <v>0</v>
      </c>
      <c r="P33" s="94">
        <v>0</v>
      </c>
      <c r="Q33" s="520">
        <v>0</v>
      </c>
      <c r="R33" s="520">
        <f t="shared" si="15"/>
        <v>2405</v>
      </c>
      <c r="S33" s="94">
        <v>970</v>
      </c>
      <c r="T33" s="94">
        <v>1435</v>
      </c>
      <c r="U33" s="94">
        <v>802</v>
      </c>
      <c r="V33" s="94">
        <v>1322</v>
      </c>
      <c r="W33" s="94"/>
      <c r="X33" s="94">
        <v>215</v>
      </c>
      <c r="Y33" s="94"/>
      <c r="Z33" s="94">
        <v>308</v>
      </c>
      <c r="AA33" s="94"/>
      <c r="AB33" s="94">
        <v>270</v>
      </c>
      <c r="AC33" s="94"/>
      <c r="AD33" s="520">
        <v>345</v>
      </c>
      <c r="AE33" s="520"/>
      <c r="AF33" s="94">
        <v>385</v>
      </c>
      <c r="AG33" s="94"/>
      <c r="AH33" s="94">
        <v>274</v>
      </c>
      <c r="AI33" s="94"/>
      <c r="AJ33" s="94">
        <v>608</v>
      </c>
      <c r="AK33" s="94"/>
      <c r="AL33" s="94">
        <v>0</v>
      </c>
      <c r="AM33" s="521"/>
      <c r="AN33" s="522">
        <v>0</v>
      </c>
      <c r="AO33" s="522"/>
      <c r="AP33" s="522" t="s">
        <v>492</v>
      </c>
      <c r="AQ33" s="522"/>
      <c r="AR33" s="521" t="s">
        <v>492</v>
      </c>
      <c r="AS33" s="141">
        <v>273757</v>
      </c>
      <c r="AT33" s="522">
        <v>891081</v>
      </c>
      <c r="AU33" s="524">
        <v>2553</v>
      </c>
      <c r="AV33" s="524">
        <f t="shared" si="16"/>
        <v>1596912</v>
      </c>
      <c r="AW33" s="524">
        <v>1471332</v>
      </c>
      <c r="AX33" s="524">
        <v>125458</v>
      </c>
      <c r="AY33" s="524">
        <v>122</v>
      </c>
      <c r="AZ33" s="524">
        <f t="shared" si="17"/>
        <v>197</v>
      </c>
      <c r="BA33" s="524">
        <v>44</v>
      </c>
      <c r="BB33" s="524">
        <v>0</v>
      </c>
      <c r="BC33" s="524">
        <v>153</v>
      </c>
      <c r="BD33" s="141">
        <f t="shared" si="18"/>
        <v>1138</v>
      </c>
      <c r="BE33" s="524">
        <v>457</v>
      </c>
      <c r="BF33" s="524">
        <v>681</v>
      </c>
      <c r="BG33" s="524">
        <v>289</v>
      </c>
      <c r="BH33" s="524">
        <v>568</v>
      </c>
      <c r="BI33" s="524">
        <v>99814</v>
      </c>
      <c r="BJ33" s="524">
        <v>380088</v>
      </c>
      <c r="BK33" s="524">
        <v>7</v>
      </c>
      <c r="BL33" s="524">
        <f t="shared" si="19"/>
        <v>645880</v>
      </c>
      <c r="BM33" s="524">
        <v>549554</v>
      </c>
      <c r="BN33" s="524">
        <v>96204</v>
      </c>
      <c r="BO33" s="525">
        <v>122</v>
      </c>
    </row>
    <row r="34" spans="2:67" ht="12" customHeight="1">
      <c r="B34" s="551" t="s">
        <v>208</v>
      </c>
      <c r="C34" s="552">
        <f t="shared" si="14"/>
        <v>127</v>
      </c>
      <c r="D34" s="94">
        <v>16</v>
      </c>
      <c r="E34" s="94">
        <v>0</v>
      </c>
      <c r="F34" s="94">
        <v>111</v>
      </c>
      <c r="G34" s="94">
        <v>80</v>
      </c>
      <c r="H34" s="94">
        <v>33</v>
      </c>
      <c r="I34" s="94">
        <v>8</v>
      </c>
      <c r="J34" s="94">
        <v>5</v>
      </c>
      <c r="K34" s="94">
        <v>0</v>
      </c>
      <c r="L34" s="94">
        <v>0</v>
      </c>
      <c r="M34" s="94">
        <v>0</v>
      </c>
      <c r="N34" s="94">
        <v>0</v>
      </c>
      <c r="O34" s="94">
        <v>1</v>
      </c>
      <c r="P34" s="94">
        <v>0</v>
      </c>
      <c r="Q34" s="520">
        <v>0</v>
      </c>
      <c r="R34" s="520">
        <f t="shared" si="15"/>
        <v>936</v>
      </c>
      <c r="S34" s="94">
        <v>362</v>
      </c>
      <c r="T34" s="94">
        <v>574</v>
      </c>
      <c r="U34" s="94">
        <v>244</v>
      </c>
      <c r="V34" s="94">
        <v>495</v>
      </c>
      <c r="W34" s="94"/>
      <c r="X34" s="94">
        <v>159</v>
      </c>
      <c r="Y34" s="94"/>
      <c r="Z34" s="94">
        <v>200</v>
      </c>
      <c r="AA34" s="94"/>
      <c r="AB34" s="94">
        <v>111</v>
      </c>
      <c r="AC34" s="65" t="s">
        <v>488</v>
      </c>
      <c r="AD34" s="520">
        <v>466</v>
      </c>
      <c r="AE34" s="520"/>
      <c r="AF34" s="94">
        <v>0</v>
      </c>
      <c r="AG34" s="94"/>
      <c r="AH34" s="94">
        <v>0</v>
      </c>
      <c r="AI34" s="94"/>
      <c r="AJ34" s="94">
        <v>0</v>
      </c>
      <c r="AK34" s="94"/>
      <c r="AL34" s="521">
        <v>0</v>
      </c>
      <c r="AM34" s="521"/>
      <c r="AN34" s="522" t="s">
        <v>489</v>
      </c>
      <c r="AO34" s="522"/>
      <c r="AP34" s="522" t="s">
        <v>492</v>
      </c>
      <c r="AQ34" s="522"/>
      <c r="AR34" s="521" t="s">
        <v>492</v>
      </c>
      <c r="AS34" s="141">
        <v>67112</v>
      </c>
      <c r="AT34" s="524">
        <v>288256</v>
      </c>
      <c r="AU34" s="524">
        <v>0</v>
      </c>
      <c r="AV34" s="524">
        <f t="shared" si="16"/>
        <v>437575</v>
      </c>
      <c r="AW34" s="524">
        <v>380672</v>
      </c>
      <c r="AX34" s="524">
        <v>56793</v>
      </c>
      <c r="AY34" s="524">
        <v>110</v>
      </c>
      <c r="AZ34" s="524">
        <f t="shared" si="17"/>
        <v>126</v>
      </c>
      <c r="BA34" s="524">
        <v>15</v>
      </c>
      <c r="BB34" s="524">
        <v>0</v>
      </c>
      <c r="BC34" s="524">
        <v>111</v>
      </c>
      <c r="BD34" s="141">
        <f t="shared" si="18"/>
        <v>582</v>
      </c>
      <c r="BE34" s="524">
        <v>260</v>
      </c>
      <c r="BF34" s="524">
        <v>322</v>
      </c>
      <c r="BG34" s="524">
        <v>142</v>
      </c>
      <c r="BH34" s="524">
        <v>243</v>
      </c>
      <c r="BI34" s="524">
        <v>36468</v>
      </c>
      <c r="BJ34" s="524">
        <v>85894</v>
      </c>
      <c r="BK34" s="524">
        <v>0</v>
      </c>
      <c r="BL34" s="524">
        <f t="shared" si="19"/>
        <v>168738</v>
      </c>
      <c r="BM34" s="524">
        <v>111835</v>
      </c>
      <c r="BN34" s="524">
        <v>56793</v>
      </c>
      <c r="BO34" s="525">
        <v>110</v>
      </c>
    </row>
    <row r="35" spans="2:67" ht="12" customHeight="1">
      <c r="B35" s="551" t="s">
        <v>210</v>
      </c>
      <c r="C35" s="552">
        <f t="shared" si="14"/>
        <v>196</v>
      </c>
      <c r="D35" s="94">
        <v>52</v>
      </c>
      <c r="E35" s="94">
        <v>2</v>
      </c>
      <c r="F35" s="94">
        <v>142</v>
      </c>
      <c r="G35" s="520">
        <v>85</v>
      </c>
      <c r="H35" s="94">
        <v>52</v>
      </c>
      <c r="I35" s="94">
        <v>31</v>
      </c>
      <c r="J35" s="94">
        <v>13</v>
      </c>
      <c r="K35" s="94">
        <v>2</v>
      </c>
      <c r="L35" s="94">
        <v>9</v>
      </c>
      <c r="M35" s="94">
        <v>4</v>
      </c>
      <c r="N35" s="94" t="s">
        <v>492</v>
      </c>
      <c r="O35" s="94">
        <v>0</v>
      </c>
      <c r="P35" s="94">
        <v>0</v>
      </c>
      <c r="Q35" s="520">
        <v>0</v>
      </c>
      <c r="R35" s="520">
        <f t="shared" si="15"/>
        <v>2346</v>
      </c>
      <c r="S35" s="94">
        <v>905</v>
      </c>
      <c r="T35" s="94">
        <v>1441</v>
      </c>
      <c r="U35" s="94">
        <v>749</v>
      </c>
      <c r="V35" s="94">
        <v>1344</v>
      </c>
      <c r="W35" s="94"/>
      <c r="X35" s="94">
        <v>164</v>
      </c>
      <c r="Y35" s="94"/>
      <c r="Z35" s="94">
        <v>304</v>
      </c>
      <c r="AA35" s="94"/>
      <c r="AB35" s="94">
        <v>436</v>
      </c>
      <c r="AC35" s="94"/>
      <c r="AD35" s="520">
        <v>312</v>
      </c>
      <c r="AE35" s="520"/>
      <c r="AF35" s="94" t="s">
        <v>489</v>
      </c>
      <c r="AG35" s="65" t="s">
        <v>488</v>
      </c>
      <c r="AH35" s="94">
        <v>602</v>
      </c>
      <c r="AI35" s="94"/>
      <c r="AJ35" s="94">
        <v>528</v>
      </c>
      <c r="AK35" s="94"/>
      <c r="AL35" s="521">
        <v>0</v>
      </c>
      <c r="AM35" s="521"/>
      <c r="AN35" s="522" t="s">
        <v>492</v>
      </c>
      <c r="AO35" s="522"/>
      <c r="AP35" s="522" t="s">
        <v>492</v>
      </c>
      <c r="AQ35" s="522"/>
      <c r="AR35" s="521" t="s">
        <v>492</v>
      </c>
      <c r="AS35" s="141">
        <v>211130</v>
      </c>
      <c r="AT35" s="524">
        <v>628917</v>
      </c>
      <c r="AU35" s="524">
        <v>5634</v>
      </c>
      <c r="AV35" s="524">
        <f t="shared" si="16"/>
        <v>1119076</v>
      </c>
      <c r="AW35" s="524">
        <v>1048184</v>
      </c>
      <c r="AX35" s="524">
        <v>69520</v>
      </c>
      <c r="AY35" s="524">
        <v>1372</v>
      </c>
      <c r="AZ35" s="524">
        <f t="shared" si="17"/>
        <v>181</v>
      </c>
      <c r="BA35" s="524">
        <v>37</v>
      </c>
      <c r="BB35" s="524">
        <v>2</v>
      </c>
      <c r="BC35" s="524">
        <v>142</v>
      </c>
      <c r="BD35" s="141">
        <f t="shared" si="18"/>
        <v>1216</v>
      </c>
      <c r="BE35" s="524">
        <v>474</v>
      </c>
      <c r="BF35" s="524">
        <v>742</v>
      </c>
      <c r="BG35" s="524">
        <v>318</v>
      </c>
      <c r="BH35" s="524">
        <v>645</v>
      </c>
      <c r="BI35" s="524">
        <v>80776</v>
      </c>
      <c r="BJ35" s="524">
        <v>209721</v>
      </c>
      <c r="BK35" s="524">
        <v>5634</v>
      </c>
      <c r="BL35" s="524">
        <f t="shared" si="19"/>
        <v>390592</v>
      </c>
      <c r="BM35" s="524">
        <v>333227</v>
      </c>
      <c r="BN35" s="524">
        <v>55993</v>
      </c>
      <c r="BO35" s="525">
        <v>1372</v>
      </c>
    </row>
    <row r="36" spans="2:67" ht="12" customHeight="1">
      <c r="B36" s="551" t="s">
        <v>212</v>
      </c>
      <c r="C36" s="552">
        <f t="shared" si="14"/>
        <v>73</v>
      </c>
      <c r="D36" s="94">
        <v>29</v>
      </c>
      <c r="E36" s="94">
        <v>2</v>
      </c>
      <c r="F36" s="94">
        <v>42</v>
      </c>
      <c r="G36" s="94">
        <v>23</v>
      </c>
      <c r="H36" s="94">
        <v>25</v>
      </c>
      <c r="I36" s="94">
        <v>14</v>
      </c>
      <c r="J36" s="94">
        <v>2</v>
      </c>
      <c r="K36" s="94">
        <v>5</v>
      </c>
      <c r="L36" s="94">
        <v>4</v>
      </c>
      <c r="M36" s="94">
        <v>0</v>
      </c>
      <c r="N36" s="94" t="s">
        <v>492</v>
      </c>
      <c r="O36" s="94">
        <v>0</v>
      </c>
      <c r="P36" s="94">
        <v>0</v>
      </c>
      <c r="Q36" s="520">
        <v>0</v>
      </c>
      <c r="R36" s="520">
        <f t="shared" si="15"/>
        <v>903</v>
      </c>
      <c r="S36" s="94">
        <v>400</v>
      </c>
      <c r="T36" s="94">
        <v>503</v>
      </c>
      <c r="U36" s="94">
        <v>354</v>
      </c>
      <c r="V36" s="94">
        <v>478</v>
      </c>
      <c r="W36" s="94"/>
      <c r="X36" s="94">
        <v>46</v>
      </c>
      <c r="Y36" s="94"/>
      <c r="Z36" s="94">
        <v>166</v>
      </c>
      <c r="AA36" s="94"/>
      <c r="AB36" s="94">
        <v>194</v>
      </c>
      <c r="AC36" s="94"/>
      <c r="AD36" s="520" t="s">
        <v>489</v>
      </c>
      <c r="AE36" s="65" t="s">
        <v>488</v>
      </c>
      <c r="AF36" s="94">
        <v>240</v>
      </c>
      <c r="AG36" s="94"/>
      <c r="AH36" s="94">
        <v>257</v>
      </c>
      <c r="AI36" s="94"/>
      <c r="AJ36" s="94">
        <v>0</v>
      </c>
      <c r="AK36" s="94"/>
      <c r="AL36" s="521">
        <v>0</v>
      </c>
      <c r="AM36" s="521"/>
      <c r="AN36" s="522" t="s">
        <v>492</v>
      </c>
      <c r="AO36" s="522"/>
      <c r="AP36" s="522" t="s">
        <v>492</v>
      </c>
      <c r="AQ36" s="522"/>
      <c r="AR36" s="521" t="s">
        <v>492</v>
      </c>
      <c r="AS36" s="141">
        <v>84180</v>
      </c>
      <c r="AT36" s="524">
        <v>219665</v>
      </c>
      <c r="AU36" s="524">
        <v>2215</v>
      </c>
      <c r="AV36" s="524">
        <f t="shared" si="16"/>
        <v>468278</v>
      </c>
      <c r="AW36" s="524">
        <v>383466</v>
      </c>
      <c r="AX36" s="524">
        <v>84812</v>
      </c>
      <c r="AY36" s="524">
        <v>0</v>
      </c>
      <c r="AZ36" s="524">
        <f t="shared" si="17"/>
        <v>64</v>
      </c>
      <c r="BA36" s="524">
        <v>20</v>
      </c>
      <c r="BB36" s="524">
        <v>2</v>
      </c>
      <c r="BC36" s="524">
        <v>42</v>
      </c>
      <c r="BD36" s="141">
        <f t="shared" si="18"/>
        <v>455</v>
      </c>
      <c r="BE36" s="524">
        <v>231</v>
      </c>
      <c r="BF36" s="524">
        <v>224</v>
      </c>
      <c r="BG36" s="524">
        <v>187</v>
      </c>
      <c r="BH36" s="524">
        <v>202</v>
      </c>
      <c r="BI36" s="524">
        <v>37484</v>
      </c>
      <c r="BJ36" s="524">
        <v>102958</v>
      </c>
      <c r="BK36" s="524">
        <v>2215</v>
      </c>
      <c r="BL36" s="524">
        <f t="shared" si="19"/>
        <v>223173</v>
      </c>
      <c r="BM36" s="524">
        <v>201818</v>
      </c>
      <c r="BN36" s="524">
        <v>21355</v>
      </c>
      <c r="BO36" s="525">
        <v>0</v>
      </c>
    </row>
    <row r="37" spans="2:67" ht="12" customHeight="1">
      <c r="B37" s="551" t="s">
        <v>214</v>
      </c>
      <c r="C37" s="552">
        <f t="shared" si="14"/>
        <v>75</v>
      </c>
      <c r="D37" s="94">
        <v>19</v>
      </c>
      <c r="E37" s="94">
        <v>2</v>
      </c>
      <c r="F37" s="94">
        <v>54</v>
      </c>
      <c r="G37" s="94">
        <v>34</v>
      </c>
      <c r="H37" s="94">
        <v>20</v>
      </c>
      <c r="I37" s="94">
        <v>10</v>
      </c>
      <c r="J37" s="94">
        <v>4</v>
      </c>
      <c r="K37" s="94">
        <v>2</v>
      </c>
      <c r="L37" s="94">
        <v>2</v>
      </c>
      <c r="M37" s="94">
        <v>3</v>
      </c>
      <c r="N37" s="94" t="s">
        <v>492</v>
      </c>
      <c r="O37" s="94">
        <v>0</v>
      </c>
      <c r="P37" s="94">
        <v>0</v>
      </c>
      <c r="Q37" s="520">
        <v>0</v>
      </c>
      <c r="R37" s="520">
        <f t="shared" si="15"/>
        <v>1123</v>
      </c>
      <c r="S37" s="94">
        <v>423</v>
      </c>
      <c r="T37" s="94">
        <v>700</v>
      </c>
      <c r="U37" s="94">
        <v>374</v>
      </c>
      <c r="V37" s="94">
        <v>663</v>
      </c>
      <c r="W37" s="94"/>
      <c r="X37" s="94">
        <v>66</v>
      </c>
      <c r="Y37" s="94"/>
      <c r="Z37" s="94">
        <v>126</v>
      </c>
      <c r="AA37" s="94"/>
      <c r="AB37" s="94">
        <v>129</v>
      </c>
      <c r="AC37" s="94"/>
      <c r="AD37" s="520">
        <v>105</v>
      </c>
      <c r="AE37" s="520"/>
      <c r="AF37" s="94" t="s">
        <v>489</v>
      </c>
      <c r="AG37" s="94"/>
      <c r="AH37" s="94" t="s">
        <v>489</v>
      </c>
      <c r="AI37" s="94"/>
      <c r="AJ37" s="94">
        <v>446</v>
      </c>
      <c r="AK37" s="94"/>
      <c r="AL37" s="521">
        <v>0</v>
      </c>
      <c r="AM37" s="521"/>
      <c r="AN37" s="522" t="s">
        <v>492</v>
      </c>
      <c r="AO37" s="522"/>
      <c r="AP37" s="522" t="s">
        <v>492</v>
      </c>
      <c r="AQ37" s="522"/>
      <c r="AR37" s="521" t="s">
        <v>492</v>
      </c>
      <c r="AS37" s="141">
        <v>96430</v>
      </c>
      <c r="AT37" s="524">
        <v>241772</v>
      </c>
      <c r="AU37" s="524">
        <v>29</v>
      </c>
      <c r="AV37" s="524">
        <f t="shared" si="16"/>
        <v>441643</v>
      </c>
      <c r="AW37" s="524">
        <v>395111</v>
      </c>
      <c r="AX37" s="524">
        <v>46481</v>
      </c>
      <c r="AY37" s="524">
        <v>51</v>
      </c>
      <c r="AZ37" s="524">
        <f t="shared" si="17"/>
        <v>68</v>
      </c>
      <c r="BA37" s="524">
        <v>12</v>
      </c>
      <c r="BB37" s="524">
        <v>2</v>
      </c>
      <c r="BC37" s="524">
        <v>54</v>
      </c>
      <c r="BD37" s="141">
        <f t="shared" si="18"/>
        <v>426</v>
      </c>
      <c r="BE37" s="524">
        <v>174</v>
      </c>
      <c r="BF37" s="524">
        <v>252</v>
      </c>
      <c r="BG37" s="524">
        <v>125</v>
      </c>
      <c r="BH37" s="524">
        <v>215</v>
      </c>
      <c r="BI37" s="524">
        <v>31456</v>
      </c>
      <c r="BJ37" s="524">
        <v>68152</v>
      </c>
      <c r="BK37" s="524">
        <v>29</v>
      </c>
      <c r="BL37" s="524">
        <f t="shared" si="19"/>
        <v>127785</v>
      </c>
      <c r="BM37" s="524">
        <v>104550</v>
      </c>
      <c r="BN37" s="524">
        <v>23184</v>
      </c>
      <c r="BO37" s="525">
        <v>51</v>
      </c>
    </row>
    <row r="38" spans="2:67" ht="12" customHeight="1">
      <c r="B38" s="551" t="s">
        <v>168</v>
      </c>
      <c r="C38" s="552">
        <f t="shared" si="14"/>
        <v>100</v>
      </c>
      <c r="D38" s="94">
        <v>27</v>
      </c>
      <c r="E38" s="94">
        <v>0</v>
      </c>
      <c r="F38" s="94">
        <v>73</v>
      </c>
      <c r="G38" s="94">
        <v>36</v>
      </c>
      <c r="H38" s="94">
        <v>30</v>
      </c>
      <c r="I38" s="94">
        <v>15</v>
      </c>
      <c r="J38" s="94">
        <v>6</v>
      </c>
      <c r="K38" s="94">
        <v>5</v>
      </c>
      <c r="L38" s="94">
        <v>5</v>
      </c>
      <c r="M38" s="94">
        <v>3</v>
      </c>
      <c r="N38" s="94" t="s">
        <v>492</v>
      </c>
      <c r="O38" s="94">
        <v>0</v>
      </c>
      <c r="P38" s="94">
        <v>0</v>
      </c>
      <c r="Q38" s="520">
        <v>0</v>
      </c>
      <c r="R38" s="520">
        <f t="shared" si="15"/>
        <v>1459</v>
      </c>
      <c r="S38" s="94">
        <v>582</v>
      </c>
      <c r="T38" s="94">
        <v>877</v>
      </c>
      <c r="U38" s="94">
        <v>500</v>
      </c>
      <c r="V38" s="94">
        <v>829</v>
      </c>
      <c r="W38" s="94"/>
      <c r="X38" s="94">
        <v>70</v>
      </c>
      <c r="Y38" s="94"/>
      <c r="Z38" s="94">
        <v>186</v>
      </c>
      <c r="AA38" s="94"/>
      <c r="AB38" s="94">
        <v>207</v>
      </c>
      <c r="AC38" s="94"/>
      <c r="AD38" s="520">
        <v>137</v>
      </c>
      <c r="AE38" s="520"/>
      <c r="AF38" s="94">
        <v>175</v>
      </c>
      <c r="AG38" s="94"/>
      <c r="AH38" s="94">
        <v>306</v>
      </c>
      <c r="AI38" s="94"/>
      <c r="AJ38" s="94">
        <v>378</v>
      </c>
      <c r="AK38" s="94"/>
      <c r="AL38" s="521">
        <v>0</v>
      </c>
      <c r="AM38" s="521"/>
      <c r="AN38" s="522" t="s">
        <v>492</v>
      </c>
      <c r="AO38" s="522"/>
      <c r="AP38" s="522" t="s">
        <v>492</v>
      </c>
      <c r="AQ38" s="522"/>
      <c r="AR38" s="521" t="s">
        <v>492</v>
      </c>
      <c r="AS38" s="141">
        <v>153153</v>
      </c>
      <c r="AT38" s="524">
        <v>550673</v>
      </c>
      <c r="AU38" s="524">
        <v>0</v>
      </c>
      <c r="AV38" s="524">
        <f t="shared" si="16"/>
        <v>862504</v>
      </c>
      <c r="AW38" s="524">
        <v>840381</v>
      </c>
      <c r="AX38" s="524">
        <v>22123</v>
      </c>
      <c r="AY38" s="524">
        <v>0</v>
      </c>
      <c r="AZ38" s="524">
        <f t="shared" si="17"/>
        <v>87</v>
      </c>
      <c r="BA38" s="524">
        <v>15</v>
      </c>
      <c r="BB38" s="524">
        <v>0</v>
      </c>
      <c r="BC38" s="524">
        <v>72</v>
      </c>
      <c r="BD38" s="141">
        <f t="shared" si="18"/>
        <v>600</v>
      </c>
      <c r="BE38" s="524">
        <v>266</v>
      </c>
      <c r="BF38" s="524">
        <v>334</v>
      </c>
      <c r="BG38" s="524">
        <v>185</v>
      </c>
      <c r="BH38" s="524">
        <v>286</v>
      </c>
      <c r="BI38" s="524">
        <v>48411</v>
      </c>
      <c r="BJ38" s="524">
        <v>155359</v>
      </c>
      <c r="BK38" s="524">
        <v>0</v>
      </c>
      <c r="BL38" s="524">
        <f t="shared" si="19"/>
        <v>256860</v>
      </c>
      <c r="BM38" s="524">
        <v>234737</v>
      </c>
      <c r="BN38" s="524">
        <v>22123</v>
      </c>
      <c r="BO38" s="525">
        <v>0</v>
      </c>
    </row>
    <row r="39" spans="2:67" ht="12" customHeight="1">
      <c r="B39" s="551" t="s">
        <v>169</v>
      </c>
      <c r="C39" s="552">
        <f t="shared" si="14"/>
        <v>47</v>
      </c>
      <c r="D39" s="94">
        <v>21</v>
      </c>
      <c r="E39" s="94">
        <v>0</v>
      </c>
      <c r="F39" s="94">
        <v>26</v>
      </c>
      <c r="G39" s="94">
        <v>11</v>
      </c>
      <c r="H39" s="94">
        <v>15</v>
      </c>
      <c r="I39" s="94">
        <v>11</v>
      </c>
      <c r="J39" s="94">
        <v>5</v>
      </c>
      <c r="K39" s="94">
        <v>3</v>
      </c>
      <c r="L39" s="94">
        <v>0</v>
      </c>
      <c r="M39" s="94">
        <v>2</v>
      </c>
      <c r="N39" s="94" t="s">
        <v>492</v>
      </c>
      <c r="O39" s="94">
        <v>0</v>
      </c>
      <c r="P39" s="94">
        <v>0</v>
      </c>
      <c r="Q39" s="520">
        <v>0</v>
      </c>
      <c r="R39" s="520">
        <f t="shared" si="15"/>
        <v>800</v>
      </c>
      <c r="S39" s="94">
        <v>226</v>
      </c>
      <c r="T39" s="94">
        <v>574</v>
      </c>
      <c r="U39" s="94">
        <v>198</v>
      </c>
      <c r="V39" s="94">
        <v>556</v>
      </c>
      <c r="W39" s="94"/>
      <c r="X39" s="94">
        <v>25</v>
      </c>
      <c r="Y39" s="94"/>
      <c r="Z39" s="94">
        <v>90</v>
      </c>
      <c r="AA39" s="94"/>
      <c r="AB39" s="94">
        <v>147</v>
      </c>
      <c r="AC39" s="94"/>
      <c r="AD39" s="520">
        <v>112</v>
      </c>
      <c r="AE39" s="65" t="s">
        <v>488</v>
      </c>
      <c r="AF39" s="94">
        <v>426</v>
      </c>
      <c r="AG39" s="94"/>
      <c r="AH39" s="94">
        <v>0</v>
      </c>
      <c r="AI39" s="94"/>
      <c r="AJ39" s="94" t="s">
        <v>489</v>
      </c>
      <c r="AK39" s="94"/>
      <c r="AL39" s="521">
        <v>0</v>
      </c>
      <c r="AM39" s="521"/>
      <c r="AN39" s="522" t="s">
        <v>492</v>
      </c>
      <c r="AO39" s="522"/>
      <c r="AP39" s="522" t="s">
        <v>492</v>
      </c>
      <c r="AQ39" s="522"/>
      <c r="AR39" s="521" t="s">
        <v>492</v>
      </c>
      <c r="AS39" s="141">
        <v>57062</v>
      </c>
      <c r="AT39" s="524">
        <v>188632</v>
      </c>
      <c r="AU39" s="524">
        <v>0</v>
      </c>
      <c r="AV39" s="524">
        <f t="shared" si="16"/>
        <v>325327</v>
      </c>
      <c r="AW39" s="524">
        <v>311620</v>
      </c>
      <c r="AX39" s="524">
        <v>12400</v>
      </c>
      <c r="AY39" s="524">
        <v>1307</v>
      </c>
      <c r="AZ39" s="524">
        <f t="shared" si="17"/>
        <v>42</v>
      </c>
      <c r="BA39" s="524">
        <v>16</v>
      </c>
      <c r="BB39" s="524">
        <v>0</v>
      </c>
      <c r="BC39" s="524">
        <v>26</v>
      </c>
      <c r="BD39" s="141">
        <f t="shared" si="18"/>
        <v>374</v>
      </c>
      <c r="BE39" s="524">
        <v>141</v>
      </c>
      <c r="BF39" s="524">
        <v>233</v>
      </c>
      <c r="BG39" s="524">
        <v>113</v>
      </c>
      <c r="BH39" s="524">
        <v>215</v>
      </c>
      <c r="BI39" s="524">
        <v>28687</v>
      </c>
      <c r="BJ39" s="524">
        <v>84109</v>
      </c>
      <c r="BK39" s="524">
        <v>0</v>
      </c>
      <c r="BL39" s="524">
        <f t="shared" si="19"/>
        <v>174388</v>
      </c>
      <c r="BM39" s="524">
        <v>165236</v>
      </c>
      <c r="BN39" s="524">
        <v>7845</v>
      </c>
      <c r="BO39" s="525">
        <v>1307</v>
      </c>
    </row>
    <row r="40" spans="2:67" ht="12" customHeight="1">
      <c r="B40" s="551" t="s">
        <v>170</v>
      </c>
      <c r="C40" s="552">
        <f t="shared" si="14"/>
        <v>17</v>
      </c>
      <c r="D40" s="94">
        <v>12</v>
      </c>
      <c r="E40" s="94">
        <v>2</v>
      </c>
      <c r="F40" s="94">
        <v>3</v>
      </c>
      <c r="G40" s="520">
        <v>2</v>
      </c>
      <c r="H40" s="94">
        <v>7</v>
      </c>
      <c r="I40" s="94">
        <v>1</v>
      </c>
      <c r="J40" s="94">
        <v>2</v>
      </c>
      <c r="K40" s="94">
        <v>0</v>
      </c>
      <c r="L40" s="94">
        <v>5</v>
      </c>
      <c r="M40" s="94">
        <v>0</v>
      </c>
      <c r="N40" s="94" t="s">
        <v>492</v>
      </c>
      <c r="O40" s="94">
        <v>0</v>
      </c>
      <c r="P40" s="94">
        <v>0</v>
      </c>
      <c r="Q40" s="520">
        <v>0</v>
      </c>
      <c r="R40" s="520">
        <f t="shared" si="15"/>
        <v>478</v>
      </c>
      <c r="S40" s="94">
        <v>134</v>
      </c>
      <c r="T40" s="94">
        <v>344</v>
      </c>
      <c r="U40" s="94">
        <v>132</v>
      </c>
      <c r="V40" s="94">
        <v>339</v>
      </c>
      <c r="W40" s="94"/>
      <c r="X40" s="94" t="s">
        <v>489</v>
      </c>
      <c r="Y40" s="94"/>
      <c r="Z40" s="94">
        <v>51</v>
      </c>
      <c r="AA40" s="94"/>
      <c r="AB40" s="94" t="s">
        <v>489</v>
      </c>
      <c r="AC40" s="94"/>
      <c r="AD40" s="520" t="s">
        <v>489</v>
      </c>
      <c r="AE40" s="520"/>
      <c r="AF40" s="94">
        <v>0</v>
      </c>
      <c r="AG40" s="94"/>
      <c r="AH40" s="94">
        <v>358</v>
      </c>
      <c r="AI40" s="94"/>
      <c r="AJ40" s="94">
        <v>0</v>
      </c>
      <c r="AK40" s="94"/>
      <c r="AL40" s="521">
        <v>0</v>
      </c>
      <c r="AM40" s="521"/>
      <c r="AN40" s="522" t="s">
        <v>492</v>
      </c>
      <c r="AO40" s="522"/>
      <c r="AP40" s="522" t="s">
        <v>492</v>
      </c>
      <c r="AQ40" s="522"/>
      <c r="AR40" s="521" t="s">
        <v>492</v>
      </c>
      <c r="AS40" s="141">
        <v>44330</v>
      </c>
      <c r="AT40" s="524">
        <v>133966</v>
      </c>
      <c r="AU40" s="524">
        <v>0</v>
      </c>
      <c r="AV40" s="524">
        <f t="shared" si="16"/>
        <v>199575</v>
      </c>
      <c r="AW40" s="524">
        <v>179113</v>
      </c>
      <c r="AX40" s="524">
        <v>20462</v>
      </c>
      <c r="AY40" s="524">
        <v>0</v>
      </c>
      <c r="AZ40" s="524">
        <f t="shared" si="17"/>
        <v>12</v>
      </c>
      <c r="BA40" s="524">
        <v>7</v>
      </c>
      <c r="BB40" s="524">
        <v>2</v>
      </c>
      <c r="BC40" s="524">
        <v>3</v>
      </c>
      <c r="BD40" s="141">
        <f t="shared" si="18"/>
        <v>120</v>
      </c>
      <c r="BE40" s="524">
        <v>65</v>
      </c>
      <c r="BF40" s="524">
        <v>55</v>
      </c>
      <c r="BG40" s="524">
        <v>63</v>
      </c>
      <c r="BH40" s="524">
        <v>50</v>
      </c>
      <c r="BI40" s="524">
        <v>13030</v>
      </c>
      <c r="BJ40" s="524">
        <v>66739</v>
      </c>
      <c r="BK40" s="524">
        <v>0</v>
      </c>
      <c r="BL40" s="524">
        <f t="shared" si="19"/>
        <v>86427</v>
      </c>
      <c r="BM40" s="524">
        <v>84811</v>
      </c>
      <c r="BN40" s="524">
        <v>1616</v>
      </c>
      <c r="BO40" s="525">
        <v>0</v>
      </c>
    </row>
    <row r="41" spans="2:67" ht="12" customHeight="1">
      <c r="B41" s="551" t="s">
        <v>171</v>
      </c>
      <c r="C41" s="552">
        <f t="shared" si="14"/>
        <v>29</v>
      </c>
      <c r="D41" s="94">
        <v>7</v>
      </c>
      <c r="E41" s="94">
        <v>0</v>
      </c>
      <c r="F41" s="94">
        <v>22</v>
      </c>
      <c r="G41" s="94">
        <v>3</v>
      </c>
      <c r="H41" s="94">
        <v>16</v>
      </c>
      <c r="I41" s="94">
        <v>3</v>
      </c>
      <c r="J41" s="94">
        <v>4</v>
      </c>
      <c r="K41" s="94">
        <v>0</v>
      </c>
      <c r="L41" s="94">
        <v>2</v>
      </c>
      <c r="M41" s="94">
        <v>1</v>
      </c>
      <c r="N41" s="94" t="s">
        <v>492</v>
      </c>
      <c r="O41" s="94">
        <v>0</v>
      </c>
      <c r="P41" s="94">
        <v>0</v>
      </c>
      <c r="Q41" s="520">
        <v>0</v>
      </c>
      <c r="R41" s="520">
        <f t="shared" si="15"/>
        <v>579</v>
      </c>
      <c r="S41" s="94">
        <v>157</v>
      </c>
      <c r="T41" s="94">
        <v>422</v>
      </c>
      <c r="U41" s="94">
        <v>130</v>
      </c>
      <c r="V41" s="94">
        <v>404</v>
      </c>
      <c r="W41" s="94"/>
      <c r="X41" s="94">
        <v>7</v>
      </c>
      <c r="Y41" s="94"/>
      <c r="Z41" s="94">
        <v>99</v>
      </c>
      <c r="AA41" s="94"/>
      <c r="AB41" s="94">
        <v>37</v>
      </c>
      <c r="AC41" s="94"/>
      <c r="AD41" s="520">
        <v>95</v>
      </c>
      <c r="AE41" s="520"/>
      <c r="AF41" s="94">
        <v>0</v>
      </c>
      <c r="AG41" s="65" t="s">
        <v>488</v>
      </c>
      <c r="AH41" s="94">
        <v>341</v>
      </c>
      <c r="AI41" s="94"/>
      <c r="AJ41" s="94" t="s">
        <v>489</v>
      </c>
      <c r="AK41" s="94"/>
      <c r="AL41" s="521">
        <v>0</v>
      </c>
      <c r="AM41" s="521"/>
      <c r="AN41" s="522" t="s">
        <v>492</v>
      </c>
      <c r="AO41" s="522"/>
      <c r="AP41" s="522" t="s">
        <v>492</v>
      </c>
      <c r="AQ41" s="522"/>
      <c r="AR41" s="521" t="s">
        <v>492</v>
      </c>
      <c r="AS41" s="141">
        <v>47438</v>
      </c>
      <c r="AT41" s="524">
        <v>142399</v>
      </c>
      <c r="AU41" s="524">
        <v>1519</v>
      </c>
      <c r="AV41" s="524">
        <f t="shared" si="16"/>
        <v>339125</v>
      </c>
      <c r="AW41" s="524">
        <v>313999</v>
      </c>
      <c r="AX41" s="524">
        <v>25126</v>
      </c>
      <c r="AY41" s="524">
        <v>0</v>
      </c>
      <c r="AZ41" s="524">
        <f t="shared" si="17"/>
        <v>26</v>
      </c>
      <c r="BA41" s="524">
        <v>4</v>
      </c>
      <c r="BB41" s="524">
        <v>0</v>
      </c>
      <c r="BC41" s="524">
        <v>22</v>
      </c>
      <c r="BD41" s="141">
        <f t="shared" si="18"/>
        <v>238</v>
      </c>
      <c r="BE41" s="524">
        <v>109</v>
      </c>
      <c r="BF41" s="524">
        <v>129</v>
      </c>
      <c r="BG41" s="524">
        <v>82</v>
      </c>
      <c r="BH41" s="524">
        <v>111</v>
      </c>
      <c r="BI41" s="524">
        <v>18856</v>
      </c>
      <c r="BJ41" s="524">
        <v>52662</v>
      </c>
      <c r="BK41" s="524">
        <v>1519</v>
      </c>
      <c r="BL41" s="524">
        <f t="shared" si="19"/>
        <v>142917</v>
      </c>
      <c r="BM41" s="524">
        <v>131936</v>
      </c>
      <c r="BN41" s="524">
        <v>10981</v>
      </c>
      <c r="BO41" s="525">
        <v>0</v>
      </c>
    </row>
    <row r="42" spans="2:67" ht="12" customHeight="1">
      <c r="B42" s="551" t="s">
        <v>173</v>
      </c>
      <c r="C42" s="552">
        <f t="shared" si="14"/>
        <v>28</v>
      </c>
      <c r="D42" s="94">
        <v>7</v>
      </c>
      <c r="E42" s="94">
        <v>0</v>
      </c>
      <c r="F42" s="94">
        <v>21</v>
      </c>
      <c r="G42" s="94">
        <v>10</v>
      </c>
      <c r="H42" s="94">
        <v>7</v>
      </c>
      <c r="I42" s="94">
        <v>5</v>
      </c>
      <c r="J42" s="94">
        <v>2</v>
      </c>
      <c r="K42" s="94">
        <v>1</v>
      </c>
      <c r="L42" s="94">
        <v>2</v>
      </c>
      <c r="M42" s="94">
        <v>1</v>
      </c>
      <c r="N42" s="94" t="s">
        <v>492</v>
      </c>
      <c r="O42" s="94">
        <v>0</v>
      </c>
      <c r="P42" s="94">
        <v>0</v>
      </c>
      <c r="Q42" s="520">
        <v>0</v>
      </c>
      <c r="R42" s="520">
        <f t="shared" si="15"/>
        <v>476</v>
      </c>
      <c r="S42" s="94">
        <v>215</v>
      </c>
      <c r="T42" s="94">
        <v>261</v>
      </c>
      <c r="U42" s="94">
        <v>190</v>
      </c>
      <c r="V42" s="94">
        <v>246</v>
      </c>
      <c r="W42" s="94"/>
      <c r="X42" s="94">
        <v>20</v>
      </c>
      <c r="Y42" s="94"/>
      <c r="Z42" s="94">
        <v>43</v>
      </c>
      <c r="AA42" s="94"/>
      <c r="AB42" s="94">
        <v>81</v>
      </c>
      <c r="AC42" s="94"/>
      <c r="AD42" s="520" t="s">
        <v>489</v>
      </c>
      <c r="AE42" s="520"/>
      <c r="AF42" s="94" t="s">
        <v>489</v>
      </c>
      <c r="AG42" s="94"/>
      <c r="AH42" s="94" t="s">
        <v>489</v>
      </c>
      <c r="AI42" s="94"/>
      <c r="AJ42" s="94" t="s">
        <v>489</v>
      </c>
      <c r="AK42" s="94"/>
      <c r="AL42" s="521" t="s">
        <v>492</v>
      </c>
      <c r="AM42" s="521"/>
      <c r="AN42" s="522" t="s">
        <v>492</v>
      </c>
      <c r="AO42" s="522"/>
      <c r="AP42" s="522" t="s">
        <v>492</v>
      </c>
      <c r="AQ42" s="522"/>
      <c r="AR42" s="521" t="s">
        <v>492</v>
      </c>
      <c r="AS42" s="141">
        <v>45041</v>
      </c>
      <c r="AT42" s="524">
        <v>117266</v>
      </c>
      <c r="AU42" s="524">
        <v>0</v>
      </c>
      <c r="AV42" s="524">
        <f t="shared" si="16"/>
        <v>225665</v>
      </c>
      <c r="AW42" s="524">
        <v>208149</v>
      </c>
      <c r="AX42" s="524">
        <v>16852</v>
      </c>
      <c r="AY42" s="524">
        <v>664</v>
      </c>
      <c r="AZ42" s="524">
        <f t="shared" si="17"/>
        <v>24</v>
      </c>
      <c r="BA42" s="524">
        <v>4</v>
      </c>
      <c r="BB42" s="524">
        <v>0</v>
      </c>
      <c r="BC42" s="524">
        <v>20</v>
      </c>
      <c r="BD42" s="141">
        <f t="shared" si="18"/>
        <v>186</v>
      </c>
      <c r="BE42" s="524">
        <v>83</v>
      </c>
      <c r="BF42" s="524">
        <v>103</v>
      </c>
      <c r="BG42" s="524">
        <v>61</v>
      </c>
      <c r="BH42" s="524">
        <v>90</v>
      </c>
      <c r="BI42" s="524">
        <v>14343</v>
      </c>
      <c r="BJ42" s="524">
        <v>37586</v>
      </c>
      <c r="BK42" s="524">
        <v>0</v>
      </c>
      <c r="BL42" s="524">
        <f t="shared" si="19"/>
        <v>67349</v>
      </c>
      <c r="BM42" s="524">
        <v>60058</v>
      </c>
      <c r="BN42" s="524">
        <v>6627</v>
      </c>
      <c r="BO42" s="525">
        <v>664</v>
      </c>
    </row>
    <row r="43" spans="2:67" ht="12" customHeight="1">
      <c r="B43" s="551" t="s">
        <v>175</v>
      </c>
      <c r="C43" s="552">
        <f t="shared" si="14"/>
        <v>42</v>
      </c>
      <c r="D43" s="94">
        <v>17</v>
      </c>
      <c r="E43" s="94">
        <v>1</v>
      </c>
      <c r="F43" s="94">
        <v>24</v>
      </c>
      <c r="G43" s="94">
        <v>5</v>
      </c>
      <c r="H43" s="94">
        <v>18</v>
      </c>
      <c r="I43" s="94">
        <v>7</v>
      </c>
      <c r="J43" s="94">
        <v>6</v>
      </c>
      <c r="K43" s="94">
        <v>3</v>
      </c>
      <c r="L43" s="94">
        <v>1</v>
      </c>
      <c r="M43" s="94">
        <v>2</v>
      </c>
      <c r="N43" s="94" t="s">
        <v>492</v>
      </c>
      <c r="O43" s="94">
        <v>0</v>
      </c>
      <c r="P43" s="94">
        <v>0</v>
      </c>
      <c r="Q43" s="520">
        <v>0</v>
      </c>
      <c r="R43" s="520">
        <f t="shared" si="15"/>
        <v>859</v>
      </c>
      <c r="S43" s="94">
        <v>300</v>
      </c>
      <c r="T43" s="94">
        <v>559</v>
      </c>
      <c r="U43" s="94">
        <v>270</v>
      </c>
      <c r="V43" s="94">
        <v>542</v>
      </c>
      <c r="W43" s="94"/>
      <c r="X43" s="94">
        <v>13</v>
      </c>
      <c r="Y43" s="94"/>
      <c r="Z43" s="94">
        <v>110</v>
      </c>
      <c r="AA43" s="94"/>
      <c r="AB43" s="94">
        <v>107</v>
      </c>
      <c r="AC43" s="94"/>
      <c r="AD43" s="520">
        <v>137</v>
      </c>
      <c r="AE43" s="520"/>
      <c r="AF43" s="94">
        <v>108</v>
      </c>
      <c r="AG43" s="94"/>
      <c r="AH43" s="94" t="s">
        <v>489</v>
      </c>
      <c r="AI43" s="94"/>
      <c r="AJ43" s="94" t="s">
        <v>489</v>
      </c>
      <c r="AK43" s="94"/>
      <c r="AL43" s="521" t="s">
        <v>492</v>
      </c>
      <c r="AM43" s="521"/>
      <c r="AN43" s="522" t="s">
        <v>492</v>
      </c>
      <c r="AO43" s="522"/>
      <c r="AP43" s="522" t="s">
        <v>492</v>
      </c>
      <c r="AQ43" s="522"/>
      <c r="AR43" s="521" t="s">
        <v>492</v>
      </c>
      <c r="AS43" s="141">
        <v>78852</v>
      </c>
      <c r="AT43" s="524">
        <v>161029</v>
      </c>
      <c r="AU43" s="524">
        <v>0</v>
      </c>
      <c r="AV43" s="524">
        <f t="shared" si="16"/>
        <v>380736</v>
      </c>
      <c r="AW43" s="524">
        <v>330430</v>
      </c>
      <c r="AX43" s="524">
        <v>50306</v>
      </c>
      <c r="AY43" s="524">
        <v>0</v>
      </c>
      <c r="AZ43" s="524">
        <f t="shared" si="17"/>
        <v>36</v>
      </c>
      <c r="BA43" s="524">
        <v>12</v>
      </c>
      <c r="BB43" s="524">
        <v>1</v>
      </c>
      <c r="BC43" s="524">
        <v>23</v>
      </c>
      <c r="BD43" s="141">
        <f t="shared" si="18"/>
        <v>367</v>
      </c>
      <c r="BE43" s="524">
        <v>147</v>
      </c>
      <c r="BF43" s="524">
        <v>220</v>
      </c>
      <c r="BG43" s="524">
        <v>118</v>
      </c>
      <c r="BH43" s="524">
        <v>203</v>
      </c>
      <c r="BI43" s="524">
        <v>30010</v>
      </c>
      <c r="BJ43" s="524">
        <v>77793</v>
      </c>
      <c r="BK43" s="524">
        <v>0</v>
      </c>
      <c r="BL43" s="524">
        <f t="shared" si="19"/>
        <v>158765</v>
      </c>
      <c r="BM43" s="524">
        <v>145889</v>
      </c>
      <c r="BN43" s="524">
        <v>12876</v>
      </c>
      <c r="BO43" s="525">
        <v>0</v>
      </c>
    </row>
    <row r="44" spans="2:67" ht="12" customHeight="1">
      <c r="B44" s="551" t="s">
        <v>177</v>
      </c>
      <c r="C44" s="552">
        <f t="shared" si="14"/>
        <v>7</v>
      </c>
      <c r="D44" s="94">
        <v>4</v>
      </c>
      <c r="E44" s="94">
        <v>0</v>
      </c>
      <c r="F44" s="94">
        <v>3</v>
      </c>
      <c r="G44" s="94">
        <v>2</v>
      </c>
      <c r="H44" s="94">
        <v>1</v>
      </c>
      <c r="I44" s="94">
        <v>1</v>
      </c>
      <c r="J44" s="94">
        <v>2</v>
      </c>
      <c r="K44" s="94">
        <v>0</v>
      </c>
      <c r="L44" s="94">
        <v>1</v>
      </c>
      <c r="M44" s="94">
        <v>0</v>
      </c>
      <c r="N44" s="94" t="s">
        <v>492</v>
      </c>
      <c r="O44" s="94">
        <v>0</v>
      </c>
      <c r="P44" s="94">
        <v>0</v>
      </c>
      <c r="Q44" s="520">
        <v>0</v>
      </c>
      <c r="R44" s="520">
        <f t="shared" si="15"/>
        <v>129</v>
      </c>
      <c r="S44" s="94">
        <v>43</v>
      </c>
      <c r="T44" s="94">
        <v>86</v>
      </c>
      <c r="U44" s="94">
        <v>40</v>
      </c>
      <c r="V44" s="94">
        <v>86</v>
      </c>
      <c r="W44" s="94"/>
      <c r="X44" s="94" t="s">
        <v>489</v>
      </c>
      <c r="Y44" s="94"/>
      <c r="Z44" s="94" t="s">
        <v>489</v>
      </c>
      <c r="AA44" s="94"/>
      <c r="AB44" s="94" t="s">
        <v>489</v>
      </c>
      <c r="AC44" s="94"/>
      <c r="AD44" s="520" t="s">
        <v>489</v>
      </c>
      <c r="AE44" s="520"/>
      <c r="AF44" s="94">
        <v>0</v>
      </c>
      <c r="AG44" s="94"/>
      <c r="AH44" s="94" t="s">
        <v>489</v>
      </c>
      <c r="AI44" s="94"/>
      <c r="AJ44" s="94">
        <v>0</v>
      </c>
      <c r="AK44" s="94"/>
      <c r="AL44" s="521" t="s">
        <v>492</v>
      </c>
      <c r="AM44" s="521"/>
      <c r="AN44" s="522" t="s">
        <v>492</v>
      </c>
      <c r="AO44" s="522"/>
      <c r="AP44" s="522" t="s">
        <v>492</v>
      </c>
      <c r="AQ44" s="522"/>
      <c r="AR44" s="521" t="s">
        <v>492</v>
      </c>
      <c r="AS44" s="141">
        <v>12502</v>
      </c>
      <c r="AT44" s="524">
        <v>32981</v>
      </c>
      <c r="AU44" s="524">
        <v>3034</v>
      </c>
      <c r="AV44" s="524">
        <f t="shared" si="16"/>
        <v>63973</v>
      </c>
      <c r="AW44" s="524">
        <v>63773</v>
      </c>
      <c r="AX44" s="524">
        <v>200</v>
      </c>
      <c r="AY44" s="524">
        <v>0</v>
      </c>
      <c r="AZ44" s="524">
        <f t="shared" si="17"/>
        <v>6</v>
      </c>
      <c r="BA44" s="524">
        <v>3</v>
      </c>
      <c r="BB44" s="524">
        <v>0</v>
      </c>
      <c r="BC44" s="524">
        <v>3</v>
      </c>
      <c r="BD44" s="141">
        <f t="shared" si="18"/>
        <v>70</v>
      </c>
      <c r="BE44" s="524">
        <v>40</v>
      </c>
      <c r="BF44" s="524">
        <v>30</v>
      </c>
      <c r="BG44" s="524">
        <v>37</v>
      </c>
      <c r="BH44" s="524">
        <v>30</v>
      </c>
      <c r="BI44" s="524">
        <v>7296</v>
      </c>
      <c r="BJ44" s="524">
        <v>12009</v>
      </c>
      <c r="BK44" s="524">
        <v>3034</v>
      </c>
      <c r="BL44" s="524">
        <f t="shared" si="19"/>
        <v>36401</v>
      </c>
      <c r="BM44" s="524">
        <v>36201</v>
      </c>
      <c r="BN44" s="524">
        <v>200</v>
      </c>
      <c r="BO44" s="525">
        <v>0</v>
      </c>
    </row>
    <row r="45" spans="2:67" ht="12" customHeight="1">
      <c r="B45" s="551" t="s">
        <v>179</v>
      </c>
      <c r="C45" s="552">
        <f t="shared" si="14"/>
        <v>17</v>
      </c>
      <c r="D45" s="94">
        <v>8</v>
      </c>
      <c r="E45" s="94">
        <v>0</v>
      </c>
      <c r="F45" s="94">
        <v>9</v>
      </c>
      <c r="G45" s="520">
        <v>4</v>
      </c>
      <c r="H45" s="94">
        <v>6</v>
      </c>
      <c r="I45" s="94">
        <v>0</v>
      </c>
      <c r="J45" s="94">
        <v>1</v>
      </c>
      <c r="K45" s="94">
        <v>5</v>
      </c>
      <c r="L45" s="94">
        <v>1</v>
      </c>
      <c r="M45" s="94">
        <v>0</v>
      </c>
      <c r="N45" s="94" t="s">
        <v>492</v>
      </c>
      <c r="O45" s="94">
        <v>0</v>
      </c>
      <c r="P45" s="94">
        <v>0</v>
      </c>
      <c r="Q45" s="520">
        <v>0</v>
      </c>
      <c r="R45" s="520">
        <f t="shared" si="15"/>
        <v>359</v>
      </c>
      <c r="S45" s="94">
        <v>119</v>
      </c>
      <c r="T45" s="94">
        <v>240</v>
      </c>
      <c r="U45" s="94">
        <v>109</v>
      </c>
      <c r="V45" s="94">
        <v>238</v>
      </c>
      <c r="W45" s="94"/>
      <c r="X45" s="94">
        <v>9</v>
      </c>
      <c r="Y45" s="94"/>
      <c r="Z45" s="94">
        <v>41</v>
      </c>
      <c r="AA45" s="94"/>
      <c r="AB45" s="94">
        <v>0</v>
      </c>
      <c r="AC45" s="94"/>
      <c r="AD45" s="520" t="s">
        <v>489</v>
      </c>
      <c r="AE45" s="520"/>
      <c r="AF45" s="94">
        <v>199</v>
      </c>
      <c r="AG45" s="94"/>
      <c r="AH45" s="94" t="s">
        <v>489</v>
      </c>
      <c r="AI45" s="94"/>
      <c r="AJ45" s="94">
        <v>0</v>
      </c>
      <c r="AK45" s="94"/>
      <c r="AL45" s="521" t="s">
        <v>492</v>
      </c>
      <c r="AM45" s="521"/>
      <c r="AN45" s="522" t="s">
        <v>492</v>
      </c>
      <c r="AO45" s="522"/>
      <c r="AP45" s="522" t="s">
        <v>492</v>
      </c>
      <c r="AQ45" s="522"/>
      <c r="AR45" s="521" t="s">
        <v>492</v>
      </c>
      <c r="AS45" s="141">
        <v>35580</v>
      </c>
      <c r="AT45" s="524">
        <v>116167</v>
      </c>
      <c r="AU45" s="524">
        <v>0</v>
      </c>
      <c r="AV45" s="524">
        <f t="shared" si="16"/>
        <v>196676</v>
      </c>
      <c r="AW45" s="524">
        <v>192006</v>
      </c>
      <c r="AX45" s="524">
        <v>4606</v>
      </c>
      <c r="AY45" s="524">
        <v>64</v>
      </c>
      <c r="AZ45" s="524">
        <f t="shared" si="17"/>
        <v>11</v>
      </c>
      <c r="BA45" s="524">
        <v>2</v>
      </c>
      <c r="BB45" s="524">
        <v>0</v>
      </c>
      <c r="BC45" s="524">
        <v>9</v>
      </c>
      <c r="BD45" s="141">
        <f t="shared" si="18"/>
        <v>76</v>
      </c>
      <c r="BE45" s="524">
        <v>24</v>
      </c>
      <c r="BF45" s="524">
        <v>52</v>
      </c>
      <c r="BG45" s="524">
        <v>14</v>
      </c>
      <c r="BH45" s="524">
        <v>50</v>
      </c>
      <c r="BI45" s="524">
        <v>5015</v>
      </c>
      <c r="BJ45" s="524">
        <v>5171</v>
      </c>
      <c r="BK45" s="524">
        <v>0</v>
      </c>
      <c r="BL45" s="524">
        <f t="shared" si="19"/>
        <v>13282</v>
      </c>
      <c r="BM45" s="524">
        <v>8741</v>
      </c>
      <c r="BN45" s="524">
        <v>4506</v>
      </c>
      <c r="BO45" s="525">
        <v>35</v>
      </c>
    </row>
    <row r="46" spans="2:67" ht="12" customHeight="1">
      <c r="B46" s="551" t="s">
        <v>180</v>
      </c>
      <c r="C46" s="552">
        <f t="shared" si="14"/>
        <v>17</v>
      </c>
      <c r="D46" s="94">
        <v>10</v>
      </c>
      <c r="E46" s="94">
        <v>0</v>
      </c>
      <c r="F46" s="94">
        <v>7</v>
      </c>
      <c r="G46" s="94">
        <v>2</v>
      </c>
      <c r="H46" s="94">
        <v>4</v>
      </c>
      <c r="I46" s="94">
        <v>5</v>
      </c>
      <c r="J46" s="94">
        <v>3</v>
      </c>
      <c r="K46" s="94">
        <v>1</v>
      </c>
      <c r="L46" s="94">
        <v>1</v>
      </c>
      <c r="M46" s="94">
        <v>1</v>
      </c>
      <c r="N46" s="94" t="s">
        <v>492</v>
      </c>
      <c r="O46" s="94">
        <v>0</v>
      </c>
      <c r="P46" s="94">
        <v>0</v>
      </c>
      <c r="Q46" s="520">
        <v>0</v>
      </c>
      <c r="R46" s="520">
        <f t="shared" si="15"/>
        <v>377</v>
      </c>
      <c r="S46" s="94">
        <v>106</v>
      </c>
      <c r="T46" s="94">
        <v>271</v>
      </c>
      <c r="U46" s="94">
        <v>97</v>
      </c>
      <c r="V46" s="94">
        <v>266</v>
      </c>
      <c r="W46" s="94"/>
      <c r="X46" s="94" t="s">
        <v>489</v>
      </c>
      <c r="Y46" s="94"/>
      <c r="Z46" s="94">
        <v>22</v>
      </c>
      <c r="AA46" s="94"/>
      <c r="AB46" s="94">
        <v>77</v>
      </c>
      <c r="AC46" s="94"/>
      <c r="AD46" s="520">
        <v>72</v>
      </c>
      <c r="AE46" s="520"/>
      <c r="AF46" s="94" t="s">
        <v>489</v>
      </c>
      <c r="AG46" s="94"/>
      <c r="AH46" s="94" t="s">
        <v>489</v>
      </c>
      <c r="AI46" s="94"/>
      <c r="AJ46" s="94" t="s">
        <v>489</v>
      </c>
      <c r="AK46" s="94"/>
      <c r="AL46" s="521" t="s">
        <v>492</v>
      </c>
      <c r="AM46" s="521"/>
      <c r="AN46" s="522" t="s">
        <v>492</v>
      </c>
      <c r="AO46" s="522"/>
      <c r="AP46" s="522" t="s">
        <v>492</v>
      </c>
      <c r="AQ46" s="522"/>
      <c r="AR46" s="521" t="s">
        <v>492</v>
      </c>
      <c r="AS46" s="141">
        <v>27545</v>
      </c>
      <c r="AT46" s="524">
        <v>81018</v>
      </c>
      <c r="AU46" s="524">
        <v>1535</v>
      </c>
      <c r="AV46" s="524">
        <f t="shared" si="16"/>
        <v>141331</v>
      </c>
      <c r="AW46" s="524">
        <v>129780</v>
      </c>
      <c r="AX46" s="524">
        <v>11551</v>
      </c>
      <c r="AY46" s="524">
        <v>0</v>
      </c>
      <c r="AZ46" s="524">
        <f t="shared" si="17"/>
        <v>14</v>
      </c>
      <c r="BA46" s="524">
        <v>7</v>
      </c>
      <c r="BB46" s="524">
        <v>0</v>
      </c>
      <c r="BC46" s="524">
        <v>7</v>
      </c>
      <c r="BD46" s="141">
        <f t="shared" si="18"/>
        <v>175</v>
      </c>
      <c r="BE46" s="524">
        <v>57</v>
      </c>
      <c r="BF46" s="524">
        <v>118</v>
      </c>
      <c r="BG46" s="524">
        <v>48</v>
      </c>
      <c r="BH46" s="524">
        <v>113</v>
      </c>
      <c r="BI46" s="524">
        <v>14300</v>
      </c>
      <c r="BJ46" s="524">
        <v>23146</v>
      </c>
      <c r="BK46" s="524">
        <v>1535</v>
      </c>
      <c r="BL46" s="524">
        <f t="shared" si="19"/>
        <v>58641</v>
      </c>
      <c r="BM46" s="524">
        <v>47090</v>
      </c>
      <c r="BN46" s="524">
        <v>11551</v>
      </c>
      <c r="BO46" s="525">
        <v>0</v>
      </c>
    </row>
    <row r="47" spans="2:67" ht="12" customHeight="1">
      <c r="B47" s="551" t="s">
        <v>183</v>
      </c>
      <c r="C47" s="552">
        <f t="shared" si="14"/>
        <v>147</v>
      </c>
      <c r="D47" s="94">
        <v>58</v>
      </c>
      <c r="E47" s="94">
        <v>0</v>
      </c>
      <c r="F47" s="94">
        <v>89</v>
      </c>
      <c r="G47" s="94">
        <v>54</v>
      </c>
      <c r="H47" s="94">
        <v>50</v>
      </c>
      <c r="I47" s="94">
        <v>17</v>
      </c>
      <c r="J47" s="94">
        <v>9</v>
      </c>
      <c r="K47" s="94">
        <v>4</v>
      </c>
      <c r="L47" s="94">
        <v>6</v>
      </c>
      <c r="M47" s="94">
        <v>6</v>
      </c>
      <c r="N47" s="94" t="s">
        <v>492</v>
      </c>
      <c r="O47" s="94">
        <v>0</v>
      </c>
      <c r="P47" s="94">
        <v>1</v>
      </c>
      <c r="Q47" s="520">
        <v>0</v>
      </c>
      <c r="R47" s="520">
        <f t="shared" si="15"/>
        <v>3104</v>
      </c>
      <c r="S47" s="94">
        <v>1307</v>
      </c>
      <c r="T47" s="94">
        <v>1797</v>
      </c>
      <c r="U47" s="94">
        <v>1215</v>
      </c>
      <c r="V47" s="94">
        <v>1748</v>
      </c>
      <c r="W47" s="94"/>
      <c r="X47" s="94">
        <v>108</v>
      </c>
      <c r="Y47" s="94"/>
      <c r="Z47" s="94">
        <v>328</v>
      </c>
      <c r="AA47" s="94"/>
      <c r="AB47" s="94">
        <v>222</v>
      </c>
      <c r="AC47" s="94"/>
      <c r="AD47" s="520">
        <v>212</v>
      </c>
      <c r="AE47" s="520"/>
      <c r="AF47" s="94">
        <v>174</v>
      </c>
      <c r="AG47" s="94"/>
      <c r="AH47" s="94">
        <v>451</v>
      </c>
      <c r="AI47" s="65" t="s">
        <v>488</v>
      </c>
      <c r="AJ47" s="94">
        <v>1609</v>
      </c>
      <c r="AK47" s="94"/>
      <c r="AL47" s="521">
        <v>0</v>
      </c>
      <c r="AM47" s="521"/>
      <c r="AN47" s="522" t="s">
        <v>492</v>
      </c>
      <c r="AO47" s="522"/>
      <c r="AP47" s="522" t="s">
        <v>489</v>
      </c>
      <c r="AQ47" s="522"/>
      <c r="AR47" s="521" t="s">
        <v>492</v>
      </c>
      <c r="AS47" s="141">
        <v>335698</v>
      </c>
      <c r="AT47" s="524">
        <v>1282405</v>
      </c>
      <c r="AU47" s="524">
        <v>24644</v>
      </c>
      <c r="AV47" s="524">
        <f t="shared" si="16"/>
        <v>2032452</v>
      </c>
      <c r="AW47" s="524">
        <v>1929908</v>
      </c>
      <c r="AX47" s="524">
        <v>101744</v>
      </c>
      <c r="AY47" s="524">
        <v>800</v>
      </c>
      <c r="AZ47" s="524">
        <f t="shared" si="17"/>
        <v>130</v>
      </c>
      <c r="BA47" s="524">
        <v>41</v>
      </c>
      <c r="BB47" s="524">
        <v>0</v>
      </c>
      <c r="BC47" s="524">
        <v>89</v>
      </c>
      <c r="BD47" s="141">
        <f t="shared" si="18"/>
        <v>870</v>
      </c>
      <c r="BE47" s="524">
        <v>522</v>
      </c>
      <c r="BF47" s="524">
        <v>348</v>
      </c>
      <c r="BG47" s="524">
        <v>430</v>
      </c>
      <c r="BH47" s="524">
        <v>299</v>
      </c>
      <c r="BI47" s="524">
        <v>82054</v>
      </c>
      <c r="BJ47" s="524">
        <v>211642</v>
      </c>
      <c r="BK47" s="524">
        <v>5169</v>
      </c>
      <c r="BL47" s="524">
        <f t="shared" si="19"/>
        <v>396559</v>
      </c>
      <c r="BM47" s="524">
        <v>348889</v>
      </c>
      <c r="BN47" s="524">
        <v>46870</v>
      </c>
      <c r="BO47" s="525">
        <v>800</v>
      </c>
    </row>
    <row r="48" spans="2:67" ht="12" customHeight="1">
      <c r="B48" s="551" t="s">
        <v>185</v>
      </c>
      <c r="C48" s="552">
        <f t="shared" si="14"/>
        <v>67</v>
      </c>
      <c r="D48" s="94">
        <v>28</v>
      </c>
      <c r="E48" s="94">
        <v>0</v>
      </c>
      <c r="F48" s="94">
        <v>39</v>
      </c>
      <c r="G48" s="94">
        <v>13</v>
      </c>
      <c r="H48" s="94">
        <v>21</v>
      </c>
      <c r="I48" s="94">
        <v>18</v>
      </c>
      <c r="J48" s="94">
        <v>5</v>
      </c>
      <c r="K48" s="94">
        <v>4</v>
      </c>
      <c r="L48" s="94">
        <v>3</v>
      </c>
      <c r="M48" s="94">
        <v>1</v>
      </c>
      <c r="N48" s="94">
        <v>2</v>
      </c>
      <c r="O48" s="94">
        <v>0</v>
      </c>
      <c r="P48" s="94">
        <v>0</v>
      </c>
      <c r="Q48" s="520">
        <v>0</v>
      </c>
      <c r="R48" s="520">
        <f t="shared" si="15"/>
        <v>1486</v>
      </c>
      <c r="S48" s="94">
        <v>677</v>
      </c>
      <c r="T48" s="94">
        <v>809</v>
      </c>
      <c r="U48" s="94">
        <v>630</v>
      </c>
      <c r="V48" s="94">
        <v>779</v>
      </c>
      <c r="W48" s="94"/>
      <c r="X48" s="94">
        <v>25</v>
      </c>
      <c r="Y48" s="94"/>
      <c r="Z48" s="94">
        <v>125</v>
      </c>
      <c r="AA48" s="94"/>
      <c r="AB48" s="94">
        <v>259</v>
      </c>
      <c r="AC48" s="94"/>
      <c r="AD48" s="520">
        <v>115</v>
      </c>
      <c r="AE48" s="520"/>
      <c r="AF48" s="94">
        <v>141</v>
      </c>
      <c r="AG48" s="94"/>
      <c r="AH48" s="94">
        <v>244</v>
      </c>
      <c r="AI48" s="94"/>
      <c r="AJ48" s="94" t="s">
        <v>489</v>
      </c>
      <c r="AK48" s="94"/>
      <c r="AL48" s="521" t="s">
        <v>489</v>
      </c>
      <c r="AM48" s="521"/>
      <c r="AN48" s="522" t="s">
        <v>492</v>
      </c>
      <c r="AO48" s="522"/>
      <c r="AP48" s="522">
        <v>0</v>
      </c>
      <c r="AQ48" s="522"/>
      <c r="AR48" s="521" t="s">
        <v>492</v>
      </c>
      <c r="AS48" s="141">
        <v>149160</v>
      </c>
      <c r="AT48" s="524">
        <v>455372</v>
      </c>
      <c r="AU48" s="524">
        <v>11809</v>
      </c>
      <c r="AV48" s="524">
        <f t="shared" si="16"/>
        <v>735933</v>
      </c>
      <c r="AW48" s="524">
        <v>699634</v>
      </c>
      <c r="AX48" s="524">
        <v>36299</v>
      </c>
      <c r="AY48" s="524">
        <v>0</v>
      </c>
      <c r="AZ48" s="524">
        <f t="shared" si="17"/>
        <v>57</v>
      </c>
      <c r="BA48" s="524">
        <v>18</v>
      </c>
      <c r="BB48" s="524">
        <v>0</v>
      </c>
      <c r="BC48" s="524">
        <v>39</v>
      </c>
      <c r="BD48" s="141">
        <f t="shared" si="18"/>
        <v>524</v>
      </c>
      <c r="BE48" s="524">
        <v>267</v>
      </c>
      <c r="BF48" s="524">
        <v>257</v>
      </c>
      <c r="BG48" s="524">
        <v>220</v>
      </c>
      <c r="BH48" s="524">
        <v>227</v>
      </c>
      <c r="BI48" s="524">
        <v>42907</v>
      </c>
      <c r="BJ48" s="524">
        <v>110577</v>
      </c>
      <c r="BK48" s="524">
        <v>8836</v>
      </c>
      <c r="BL48" s="524">
        <f t="shared" si="19"/>
        <v>208061</v>
      </c>
      <c r="BM48" s="524">
        <v>183951</v>
      </c>
      <c r="BN48" s="524">
        <v>24110</v>
      </c>
      <c r="BO48" s="525">
        <v>0</v>
      </c>
    </row>
    <row r="49" spans="2:67" ht="12" customHeight="1">
      <c r="B49" s="551" t="s">
        <v>187</v>
      </c>
      <c r="C49" s="552">
        <f t="shared" si="14"/>
        <v>40</v>
      </c>
      <c r="D49" s="94">
        <v>25</v>
      </c>
      <c r="E49" s="94">
        <v>0</v>
      </c>
      <c r="F49" s="94">
        <v>15</v>
      </c>
      <c r="G49" s="94">
        <v>5</v>
      </c>
      <c r="H49" s="94">
        <v>13</v>
      </c>
      <c r="I49" s="94">
        <v>5</v>
      </c>
      <c r="J49" s="94">
        <v>3</v>
      </c>
      <c r="K49" s="94">
        <v>6</v>
      </c>
      <c r="L49" s="94">
        <v>5</v>
      </c>
      <c r="M49" s="94">
        <v>1</v>
      </c>
      <c r="N49" s="94">
        <v>0</v>
      </c>
      <c r="O49" s="94">
        <v>1</v>
      </c>
      <c r="P49" s="94">
        <v>1</v>
      </c>
      <c r="Q49" s="520">
        <v>0</v>
      </c>
      <c r="R49" s="520">
        <f t="shared" si="15"/>
        <v>2345</v>
      </c>
      <c r="S49" s="94">
        <v>1555</v>
      </c>
      <c r="T49" s="94">
        <v>790</v>
      </c>
      <c r="U49" s="94">
        <v>1546</v>
      </c>
      <c r="V49" s="94">
        <v>779</v>
      </c>
      <c r="W49" s="94"/>
      <c r="X49" s="94">
        <v>10</v>
      </c>
      <c r="Y49" s="94"/>
      <c r="Z49" s="94">
        <v>90</v>
      </c>
      <c r="AA49" s="94"/>
      <c r="AB49" s="94">
        <v>71</v>
      </c>
      <c r="AC49" s="94"/>
      <c r="AD49" s="520">
        <v>70</v>
      </c>
      <c r="AE49" s="520"/>
      <c r="AF49" s="94">
        <v>222</v>
      </c>
      <c r="AG49" s="94"/>
      <c r="AH49" s="94">
        <v>368</v>
      </c>
      <c r="AI49" s="94"/>
      <c r="AJ49" s="94" t="s">
        <v>489</v>
      </c>
      <c r="AK49" s="94"/>
      <c r="AL49" s="521">
        <v>0</v>
      </c>
      <c r="AM49" s="521"/>
      <c r="AN49" s="522" t="s">
        <v>489</v>
      </c>
      <c r="AO49" s="522"/>
      <c r="AP49" s="522" t="s">
        <v>489</v>
      </c>
      <c r="AQ49" s="522"/>
      <c r="AR49" s="521">
        <v>0</v>
      </c>
      <c r="AS49" s="141">
        <v>436980</v>
      </c>
      <c r="AT49" s="524">
        <v>1273412</v>
      </c>
      <c r="AU49" s="524">
        <v>3118</v>
      </c>
      <c r="AV49" s="524">
        <f t="shared" si="16"/>
        <v>1973605</v>
      </c>
      <c r="AW49" s="524">
        <v>1895169</v>
      </c>
      <c r="AX49" s="524">
        <v>78189</v>
      </c>
      <c r="AY49" s="524">
        <v>247</v>
      </c>
      <c r="AZ49" s="524">
        <f t="shared" si="17"/>
        <v>26</v>
      </c>
      <c r="BA49" s="524">
        <v>12</v>
      </c>
      <c r="BB49" s="524">
        <v>0</v>
      </c>
      <c r="BC49" s="524">
        <v>14</v>
      </c>
      <c r="BD49" s="141">
        <f t="shared" si="18"/>
        <v>241</v>
      </c>
      <c r="BE49" s="524">
        <v>117</v>
      </c>
      <c r="BF49" s="524">
        <v>124</v>
      </c>
      <c r="BG49" s="524">
        <v>108</v>
      </c>
      <c r="BH49" s="524">
        <v>113</v>
      </c>
      <c r="BI49" s="524">
        <v>19906</v>
      </c>
      <c r="BJ49" s="524">
        <v>67839</v>
      </c>
      <c r="BK49" s="524">
        <v>3118</v>
      </c>
      <c r="BL49" s="524">
        <f t="shared" si="19"/>
        <v>121641</v>
      </c>
      <c r="BM49" s="524">
        <v>112978</v>
      </c>
      <c r="BN49" s="524">
        <v>8512</v>
      </c>
      <c r="BO49" s="525">
        <v>151</v>
      </c>
    </row>
    <row r="50" spans="2:67" ht="12" customHeight="1">
      <c r="B50" s="551" t="s">
        <v>189</v>
      </c>
      <c r="C50" s="552">
        <f t="shared" si="14"/>
        <v>104</v>
      </c>
      <c r="D50" s="94">
        <v>45</v>
      </c>
      <c r="E50" s="94">
        <v>1</v>
      </c>
      <c r="F50" s="94">
        <v>58</v>
      </c>
      <c r="G50" s="520">
        <v>20</v>
      </c>
      <c r="H50" s="94">
        <v>29</v>
      </c>
      <c r="I50" s="94">
        <v>25</v>
      </c>
      <c r="J50" s="94">
        <v>10</v>
      </c>
      <c r="K50" s="94">
        <v>11</v>
      </c>
      <c r="L50" s="94">
        <v>6</v>
      </c>
      <c r="M50" s="94">
        <v>1</v>
      </c>
      <c r="N50" s="94">
        <v>2</v>
      </c>
      <c r="O50" s="94">
        <v>0</v>
      </c>
      <c r="P50" s="94">
        <v>0</v>
      </c>
      <c r="Q50" s="520">
        <v>0</v>
      </c>
      <c r="R50" s="520">
        <f t="shared" si="15"/>
        <v>2279</v>
      </c>
      <c r="S50" s="94">
        <v>924</v>
      </c>
      <c r="T50" s="94">
        <v>1355</v>
      </c>
      <c r="U50" s="94">
        <v>858</v>
      </c>
      <c r="V50" s="94">
        <v>1322</v>
      </c>
      <c r="W50" s="94"/>
      <c r="X50" s="94">
        <v>44</v>
      </c>
      <c r="Y50" s="94"/>
      <c r="Z50" s="94">
        <v>196</v>
      </c>
      <c r="AA50" s="94"/>
      <c r="AB50" s="94">
        <v>374</v>
      </c>
      <c r="AC50" s="94"/>
      <c r="AD50" s="520">
        <v>248</v>
      </c>
      <c r="AE50" s="520"/>
      <c r="AF50" s="94">
        <v>440</v>
      </c>
      <c r="AG50" s="94"/>
      <c r="AH50" s="94">
        <v>415</v>
      </c>
      <c r="AI50" s="94"/>
      <c r="AJ50" s="94" t="s">
        <v>489</v>
      </c>
      <c r="AK50" s="94"/>
      <c r="AL50" s="521" t="s">
        <v>489</v>
      </c>
      <c r="AM50" s="521"/>
      <c r="AN50" s="522" t="s">
        <v>492</v>
      </c>
      <c r="AO50" s="522"/>
      <c r="AP50" s="522">
        <v>0</v>
      </c>
      <c r="AQ50" s="522"/>
      <c r="AR50" s="521" t="s">
        <v>492</v>
      </c>
      <c r="AS50" s="141">
        <v>203414</v>
      </c>
      <c r="AT50" s="524">
        <v>522730</v>
      </c>
      <c r="AU50" s="524">
        <v>5602</v>
      </c>
      <c r="AV50" s="524">
        <f t="shared" si="16"/>
        <v>931830</v>
      </c>
      <c r="AW50" s="524">
        <v>698456</v>
      </c>
      <c r="AX50" s="524">
        <v>233164</v>
      </c>
      <c r="AY50" s="524">
        <v>210</v>
      </c>
      <c r="AZ50" s="524">
        <f t="shared" si="17"/>
        <v>84</v>
      </c>
      <c r="BA50" s="524">
        <v>27</v>
      </c>
      <c r="BB50" s="524">
        <v>1</v>
      </c>
      <c r="BC50" s="524">
        <v>56</v>
      </c>
      <c r="BD50" s="141">
        <f t="shared" si="18"/>
        <v>862</v>
      </c>
      <c r="BE50" s="524">
        <v>365</v>
      </c>
      <c r="BF50" s="524">
        <v>497</v>
      </c>
      <c r="BG50" s="524">
        <v>301</v>
      </c>
      <c r="BH50" s="524">
        <v>465</v>
      </c>
      <c r="BI50" s="524">
        <v>69295</v>
      </c>
      <c r="BJ50" s="524">
        <v>189222</v>
      </c>
      <c r="BK50" s="524">
        <v>5602</v>
      </c>
      <c r="BL50" s="524">
        <f t="shared" si="19"/>
        <v>334475</v>
      </c>
      <c r="BM50" s="524">
        <v>280780</v>
      </c>
      <c r="BN50" s="524">
        <v>53695</v>
      </c>
      <c r="BO50" s="525">
        <v>0</v>
      </c>
    </row>
    <row r="51" spans="2:67" ht="12" customHeight="1">
      <c r="B51" s="551" t="s">
        <v>191</v>
      </c>
      <c r="C51" s="552">
        <f t="shared" si="14"/>
        <v>39</v>
      </c>
      <c r="D51" s="94">
        <v>11</v>
      </c>
      <c r="E51" s="94">
        <v>2</v>
      </c>
      <c r="F51" s="94">
        <v>26</v>
      </c>
      <c r="G51" s="94">
        <v>20</v>
      </c>
      <c r="H51" s="94">
        <v>6</v>
      </c>
      <c r="I51" s="94">
        <v>3</v>
      </c>
      <c r="J51" s="94">
        <v>3</v>
      </c>
      <c r="K51" s="94">
        <v>1</v>
      </c>
      <c r="L51" s="94">
        <v>4</v>
      </c>
      <c r="M51" s="94">
        <v>2</v>
      </c>
      <c r="N51" s="94">
        <v>0</v>
      </c>
      <c r="O51" s="94">
        <v>0</v>
      </c>
      <c r="P51" s="94">
        <v>0</v>
      </c>
      <c r="Q51" s="520">
        <v>0</v>
      </c>
      <c r="R51" s="520">
        <f t="shared" si="15"/>
        <v>802</v>
      </c>
      <c r="S51" s="94">
        <v>265</v>
      </c>
      <c r="T51" s="94">
        <v>537</v>
      </c>
      <c r="U51" s="94">
        <v>240</v>
      </c>
      <c r="V51" s="94">
        <v>524</v>
      </c>
      <c r="W51" s="94"/>
      <c r="X51" s="94">
        <v>34</v>
      </c>
      <c r="Y51" s="94"/>
      <c r="Z51" s="94">
        <v>34</v>
      </c>
      <c r="AA51" s="94"/>
      <c r="AB51" s="94">
        <v>41</v>
      </c>
      <c r="AC51" s="94"/>
      <c r="AD51" s="520">
        <v>73</v>
      </c>
      <c r="AE51" s="520"/>
      <c r="AF51" s="94" t="s">
        <v>489</v>
      </c>
      <c r="AG51" s="94"/>
      <c r="AH51" s="94">
        <v>315</v>
      </c>
      <c r="AI51" s="94"/>
      <c r="AJ51" s="94" t="s">
        <v>489</v>
      </c>
      <c r="AK51" s="94"/>
      <c r="AL51" s="521">
        <v>0</v>
      </c>
      <c r="AM51" s="521"/>
      <c r="AN51" s="522" t="s">
        <v>492</v>
      </c>
      <c r="AO51" s="522"/>
      <c r="AP51" s="522">
        <v>0</v>
      </c>
      <c r="AQ51" s="522"/>
      <c r="AR51" s="521" t="s">
        <v>492</v>
      </c>
      <c r="AS51" s="141">
        <v>69836</v>
      </c>
      <c r="AT51" s="524">
        <v>199713</v>
      </c>
      <c r="AU51" s="524">
        <v>1339</v>
      </c>
      <c r="AV51" s="524">
        <f t="shared" si="16"/>
        <v>367543</v>
      </c>
      <c r="AW51" s="524">
        <v>334354</v>
      </c>
      <c r="AX51" s="524">
        <v>32419</v>
      </c>
      <c r="AY51" s="524">
        <v>770</v>
      </c>
      <c r="AZ51" s="524">
        <f t="shared" si="17"/>
        <v>32</v>
      </c>
      <c r="BA51" s="524">
        <v>4</v>
      </c>
      <c r="BB51" s="524">
        <v>2</v>
      </c>
      <c r="BC51" s="524">
        <v>26</v>
      </c>
      <c r="BD51" s="141">
        <f t="shared" si="18"/>
        <v>182</v>
      </c>
      <c r="BE51" s="524">
        <v>67</v>
      </c>
      <c r="BF51" s="524">
        <v>115</v>
      </c>
      <c r="BG51" s="524">
        <v>42</v>
      </c>
      <c r="BH51" s="524">
        <v>102</v>
      </c>
      <c r="BI51" s="524">
        <v>10204</v>
      </c>
      <c r="BJ51" s="524">
        <v>11561</v>
      </c>
      <c r="BK51" s="524">
        <v>1339</v>
      </c>
      <c r="BL51" s="524">
        <f t="shared" si="19"/>
        <v>32102</v>
      </c>
      <c r="BM51" s="524">
        <v>19810</v>
      </c>
      <c r="BN51" s="524">
        <v>11522</v>
      </c>
      <c r="BO51" s="525">
        <v>770</v>
      </c>
    </row>
    <row r="52" spans="2:67" ht="12" customHeight="1">
      <c r="B52" s="551" t="s">
        <v>194</v>
      </c>
      <c r="C52" s="552">
        <f t="shared" si="14"/>
        <v>46</v>
      </c>
      <c r="D52" s="94">
        <v>18</v>
      </c>
      <c r="E52" s="94">
        <v>0</v>
      </c>
      <c r="F52" s="94">
        <v>28</v>
      </c>
      <c r="G52" s="94">
        <v>17</v>
      </c>
      <c r="H52" s="94">
        <v>9</v>
      </c>
      <c r="I52" s="94">
        <v>7</v>
      </c>
      <c r="J52" s="94">
        <v>6</v>
      </c>
      <c r="K52" s="94">
        <v>5</v>
      </c>
      <c r="L52" s="94">
        <v>2</v>
      </c>
      <c r="M52" s="94">
        <v>0</v>
      </c>
      <c r="N52" s="94">
        <v>0</v>
      </c>
      <c r="O52" s="94">
        <v>0</v>
      </c>
      <c r="P52" s="94">
        <v>0</v>
      </c>
      <c r="Q52" s="520">
        <v>0</v>
      </c>
      <c r="R52" s="520">
        <f t="shared" si="15"/>
        <v>648</v>
      </c>
      <c r="S52" s="94">
        <v>211</v>
      </c>
      <c r="T52" s="94">
        <v>437</v>
      </c>
      <c r="U52" s="94">
        <v>185</v>
      </c>
      <c r="V52" s="94">
        <v>423</v>
      </c>
      <c r="W52" s="94"/>
      <c r="X52" s="94">
        <v>32</v>
      </c>
      <c r="Y52" s="94"/>
      <c r="Z52" s="94">
        <v>67</v>
      </c>
      <c r="AA52" s="94"/>
      <c r="AB52" s="94">
        <v>91</v>
      </c>
      <c r="AC52" s="94"/>
      <c r="AD52" s="520">
        <v>137</v>
      </c>
      <c r="AE52" s="65" t="s">
        <v>488</v>
      </c>
      <c r="AF52" s="94">
        <v>321</v>
      </c>
      <c r="AG52" s="94"/>
      <c r="AH52" s="94" t="s">
        <v>489</v>
      </c>
      <c r="AI52" s="94"/>
      <c r="AJ52" s="94">
        <v>0</v>
      </c>
      <c r="AK52" s="94"/>
      <c r="AL52" s="521">
        <v>0</v>
      </c>
      <c r="AM52" s="521"/>
      <c r="AN52" s="522">
        <v>0</v>
      </c>
      <c r="AO52" s="522"/>
      <c r="AP52" s="522" t="s">
        <v>492</v>
      </c>
      <c r="AQ52" s="522"/>
      <c r="AR52" s="521" t="s">
        <v>492</v>
      </c>
      <c r="AS52" s="141">
        <v>53370</v>
      </c>
      <c r="AT52" s="524">
        <v>270982</v>
      </c>
      <c r="AU52" s="524">
        <v>185</v>
      </c>
      <c r="AV52" s="524">
        <f t="shared" si="16"/>
        <v>357398</v>
      </c>
      <c r="AW52" s="524">
        <v>337134</v>
      </c>
      <c r="AX52" s="524">
        <v>20254</v>
      </c>
      <c r="AY52" s="524">
        <v>10</v>
      </c>
      <c r="AZ52" s="524">
        <f t="shared" si="17"/>
        <v>39</v>
      </c>
      <c r="BA52" s="524">
        <v>11</v>
      </c>
      <c r="BB52" s="524">
        <v>0</v>
      </c>
      <c r="BC52" s="524">
        <v>28</v>
      </c>
      <c r="BD52" s="141">
        <f t="shared" si="18"/>
        <v>327</v>
      </c>
      <c r="BE52" s="524">
        <v>100</v>
      </c>
      <c r="BF52" s="524">
        <v>227</v>
      </c>
      <c r="BG52" s="524">
        <v>74</v>
      </c>
      <c r="BH52" s="524">
        <v>213</v>
      </c>
      <c r="BI52" s="524">
        <v>18313</v>
      </c>
      <c r="BJ52" s="524">
        <v>37906</v>
      </c>
      <c r="BK52" s="524">
        <v>185</v>
      </c>
      <c r="BL52" s="524">
        <f t="shared" si="19"/>
        <v>68556</v>
      </c>
      <c r="BM52" s="524">
        <v>58710</v>
      </c>
      <c r="BN52" s="524">
        <v>9836</v>
      </c>
      <c r="BO52" s="525">
        <v>10</v>
      </c>
    </row>
    <row r="53" spans="2:67" ht="12" customHeight="1">
      <c r="B53" s="551" t="s">
        <v>195</v>
      </c>
      <c r="C53" s="552">
        <f t="shared" si="14"/>
        <v>84</v>
      </c>
      <c r="D53" s="94">
        <v>38</v>
      </c>
      <c r="E53" s="94">
        <v>0</v>
      </c>
      <c r="F53" s="94">
        <v>46</v>
      </c>
      <c r="G53" s="94">
        <v>24</v>
      </c>
      <c r="H53" s="94">
        <v>27</v>
      </c>
      <c r="I53" s="94">
        <v>15</v>
      </c>
      <c r="J53" s="94">
        <v>6</v>
      </c>
      <c r="K53" s="94">
        <v>5</v>
      </c>
      <c r="L53" s="94">
        <v>4</v>
      </c>
      <c r="M53" s="94">
        <v>1</v>
      </c>
      <c r="N53" s="94">
        <v>2</v>
      </c>
      <c r="O53" s="94">
        <v>0</v>
      </c>
      <c r="P53" s="94">
        <v>0</v>
      </c>
      <c r="Q53" s="520">
        <v>0</v>
      </c>
      <c r="R53" s="520">
        <f t="shared" si="15"/>
        <v>1611</v>
      </c>
      <c r="S53" s="94">
        <v>617</v>
      </c>
      <c r="T53" s="94">
        <v>994</v>
      </c>
      <c r="U53" s="94">
        <v>574</v>
      </c>
      <c r="V53" s="94">
        <v>964</v>
      </c>
      <c r="W53" s="94"/>
      <c r="X53" s="94">
        <v>52</v>
      </c>
      <c r="Y53" s="94"/>
      <c r="Z53" s="94">
        <v>170</v>
      </c>
      <c r="AA53" s="94"/>
      <c r="AB53" s="94">
        <v>210</v>
      </c>
      <c r="AC53" s="94"/>
      <c r="AD53" s="520">
        <v>149</v>
      </c>
      <c r="AE53" s="520"/>
      <c r="AF53" s="94">
        <v>185</v>
      </c>
      <c r="AG53" s="94"/>
      <c r="AH53" s="94">
        <v>242</v>
      </c>
      <c r="AI53" s="94"/>
      <c r="AJ53" s="94" t="s">
        <v>489</v>
      </c>
      <c r="AK53" s="94"/>
      <c r="AL53" s="521" t="s">
        <v>489</v>
      </c>
      <c r="AM53" s="521"/>
      <c r="AN53" s="522" t="s">
        <v>492</v>
      </c>
      <c r="AO53" s="522"/>
      <c r="AP53" s="522" t="s">
        <v>492</v>
      </c>
      <c r="AQ53" s="522"/>
      <c r="AR53" s="521" t="s">
        <v>492</v>
      </c>
      <c r="AS53" s="141">
        <v>166266</v>
      </c>
      <c r="AT53" s="524">
        <v>471486</v>
      </c>
      <c r="AU53" s="524">
        <v>8678</v>
      </c>
      <c r="AV53" s="524">
        <f t="shared" si="16"/>
        <v>909741</v>
      </c>
      <c r="AW53" s="524">
        <v>881573</v>
      </c>
      <c r="AX53" s="524">
        <v>25754</v>
      </c>
      <c r="AY53" s="524">
        <v>2414</v>
      </c>
      <c r="AZ53" s="524">
        <f t="shared" si="17"/>
        <v>72</v>
      </c>
      <c r="BA53" s="524">
        <v>26</v>
      </c>
      <c r="BB53" s="524">
        <v>0</v>
      </c>
      <c r="BC53" s="524">
        <v>46</v>
      </c>
      <c r="BD53" s="141">
        <f t="shared" si="18"/>
        <v>581</v>
      </c>
      <c r="BE53" s="524">
        <v>243</v>
      </c>
      <c r="BF53" s="524">
        <v>338</v>
      </c>
      <c r="BG53" s="524">
        <v>200</v>
      </c>
      <c r="BH53" s="524">
        <v>308</v>
      </c>
      <c r="BI53" s="524">
        <v>49787</v>
      </c>
      <c r="BJ53" s="524">
        <v>155028</v>
      </c>
      <c r="BK53" s="524">
        <v>8678</v>
      </c>
      <c r="BL53" s="524">
        <f t="shared" si="19"/>
        <v>292662</v>
      </c>
      <c r="BM53" s="524">
        <v>274119</v>
      </c>
      <c r="BN53" s="524">
        <v>16247</v>
      </c>
      <c r="BO53" s="525">
        <v>2296</v>
      </c>
    </row>
    <row r="54" spans="2:67" ht="12" customHeight="1">
      <c r="B54" s="551" t="s">
        <v>197</v>
      </c>
      <c r="C54" s="552">
        <f t="shared" si="14"/>
        <v>36</v>
      </c>
      <c r="D54" s="94">
        <v>19</v>
      </c>
      <c r="E54" s="94">
        <v>3</v>
      </c>
      <c r="F54" s="94">
        <v>14</v>
      </c>
      <c r="G54" s="94">
        <v>4</v>
      </c>
      <c r="H54" s="94">
        <v>10</v>
      </c>
      <c r="I54" s="94">
        <v>7</v>
      </c>
      <c r="J54" s="94">
        <v>8</v>
      </c>
      <c r="K54" s="94">
        <v>4</v>
      </c>
      <c r="L54" s="94">
        <v>2</v>
      </c>
      <c r="M54" s="94">
        <v>1</v>
      </c>
      <c r="N54" s="94">
        <v>0</v>
      </c>
      <c r="O54" s="94">
        <v>0</v>
      </c>
      <c r="P54" s="94">
        <v>0</v>
      </c>
      <c r="Q54" s="520">
        <v>0</v>
      </c>
      <c r="R54" s="520">
        <f t="shared" si="15"/>
        <v>822</v>
      </c>
      <c r="S54" s="94">
        <v>219</v>
      </c>
      <c r="T54" s="94">
        <v>603</v>
      </c>
      <c r="U54" s="94">
        <v>203</v>
      </c>
      <c r="V54" s="94">
        <v>591</v>
      </c>
      <c r="W54" s="94"/>
      <c r="X54" s="94">
        <v>8</v>
      </c>
      <c r="Y54" s="94"/>
      <c r="Z54" s="94">
        <v>60</v>
      </c>
      <c r="AA54" s="94"/>
      <c r="AB54" s="94">
        <v>110</v>
      </c>
      <c r="AC54" s="94"/>
      <c r="AD54" s="520">
        <v>188</v>
      </c>
      <c r="AE54" s="520"/>
      <c r="AF54" s="94">
        <v>152</v>
      </c>
      <c r="AG54" s="94"/>
      <c r="AH54" s="94" t="s">
        <v>489</v>
      </c>
      <c r="AI54" s="94"/>
      <c r="AJ54" s="94" t="s">
        <v>489</v>
      </c>
      <c r="AK54" s="94"/>
      <c r="AL54" s="521">
        <v>0</v>
      </c>
      <c r="AM54" s="521"/>
      <c r="AN54" s="522" t="s">
        <v>492</v>
      </c>
      <c r="AO54" s="522"/>
      <c r="AP54" s="522" t="s">
        <v>492</v>
      </c>
      <c r="AQ54" s="522"/>
      <c r="AR54" s="521" t="s">
        <v>492</v>
      </c>
      <c r="AS54" s="141">
        <v>72048</v>
      </c>
      <c r="AT54" s="524">
        <v>179878</v>
      </c>
      <c r="AU54" s="524">
        <v>1351</v>
      </c>
      <c r="AV54" s="524">
        <f t="shared" si="16"/>
        <v>332540</v>
      </c>
      <c r="AW54" s="524">
        <v>250840</v>
      </c>
      <c r="AX54" s="524">
        <v>81520</v>
      </c>
      <c r="AY54" s="524">
        <v>180</v>
      </c>
      <c r="AZ54" s="524">
        <f t="shared" si="17"/>
        <v>29</v>
      </c>
      <c r="BA54" s="524">
        <v>12</v>
      </c>
      <c r="BB54" s="524">
        <v>3</v>
      </c>
      <c r="BC54" s="524">
        <v>14</v>
      </c>
      <c r="BD54" s="141">
        <f t="shared" si="18"/>
        <v>366</v>
      </c>
      <c r="BE54" s="524">
        <v>97</v>
      </c>
      <c r="BF54" s="524">
        <v>269</v>
      </c>
      <c r="BG54" s="524">
        <v>81</v>
      </c>
      <c r="BH54" s="524">
        <v>257</v>
      </c>
      <c r="BI54" s="524">
        <v>24839</v>
      </c>
      <c r="BJ54" s="524">
        <v>41827</v>
      </c>
      <c r="BK54" s="524">
        <v>1351</v>
      </c>
      <c r="BL54" s="524">
        <f t="shared" si="19"/>
        <v>99034</v>
      </c>
      <c r="BM54" s="524">
        <v>57151</v>
      </c>
      <c r="BN54" s="524">
        <v>41703</v>
      </c>
      <c r="BO54" s="525">
        <v>180</v>
      </c>
    </row>
    <row r="55" spans="2:67" ht="12" customHeight="1">
      <c r="B55" s="551" t="s">
        <v>199</v>
      </c>
      <c r="C55" s="552">
        <f t="shared" si="14"/>
        <v>17</v>
      </c>
      <c r="D55" s="94">
        <v>8</v>
      </c>
      <c r="E55" s="94">
        <v>2</v>
      </c>
      <c r="F55" s="94">
        <v>7</v>
      </c>
      <c r="G55" s="520">
        <v>4</v>
      </c>
      <c r="H55" s="94">
        <v>5</v>
      </c>
      <c r="I55" s="94">
        <v>4</v>
      </c>
      <c r="J55" s="94">
        <v>2</v>
      </c>
      <c r="K55" s="94">
        <v>0</v>
      </c>
      <c r="L55" s="94">
        <v>1</v>
      </c>
      <c r="M55" s="94">
        <v>1</v>
      </c>
      <c r="N55" s="94" t="s">
        <v>492</v>
      </c>
      <c r="O55" s="94">
        <v>0</v>
      </c>
      <c r="P55" s="94">
        <v>0</v>
      </c>
      <c r="Q55" s="520">
        <v>0</v>
      </c>
      <c r="R55" s="520">
        <f t="shared" si="15"/>
        <v>440</v>
      </c>
      <c r="S55" s="94">
        <v>101</v>
      </c>
      <c r="T55" s="94">
        <v>339</v>
      </c>
      <c r="U55" s="94">
        <v>93</v>
      </c>
      <c r="V55" s="94">
        <v>333</v>
      </c>
      <c r="W55" s="94"/>
      <c r="X55" s="94">
        <v>11</v>
      </c>
      <c r="Y55" s="94"/>
      <c r="Z55" s="94">
        <v>30</v>
      </c>
      <c r="AA55" s="94"/>
      <c r="AB55" s="94">
        <v>59</v>
      </c>
      <c r="AC55" s="94"/>
      <c r="AD55" s="520">
        <v>51</v>
      </c>
      <c r="AE55" s="520"/>
      <c r="AF55" s="94">
        <v>0</v>
      </c>
      <c r="AG55" s="65" t="s">
        <v>488</v>
      </c>
      <c r="AH55" s="94">
        <v>289</v>
      </c>
      <c r="AI55" s="94"/>
      <c r="AJ55" s="94" t="s">
        <v>489</v>
      </c>
      <c r="AK55" s="94"/>
      <c r="AL55" s="521">
        <v>0</v>
      </c>
      <c r="AM55" s="521"/>
      <c r="AN55" s="522" t="s">
        <v>492</v>
      </c>
      <c r="AO55" s="522"/>
      <c r="AP55" s="522" t="s">
        <v>492</v>
      </c>
      <c r="AQ55" s="522"/>
      <c r="AR55" s="521" t="s">
        <v>492</v>
      </c>
      <c r="AS55" s="141">
        <v>34909</v>
      </c>
      <c r="AT55" s="524">
        <v>156668</v>
      </c>
      <c r="AU55" s="141">
        <v>7543</v>
      </c>
      <c r="AV55" s="524">
        <f t="shared" si="16"/>
        <v>224012</v>
      </c>
      <c r="AW55" s="141">
        <v>216229</v>
      </c>
      <c r="AX55" s="141">
        <v>7783</v>
      </c>
      <c r="AY55" s="141">
        <v>0</v>
      </c>
      <c r="AZ55" s="524">
        <f t="shared" si="17"/>
        <v>15</v>
      </c>
      <c r="BA55" s="141">
        <v>7</v>
      </c>
      <c r="BB55" s="141">
        <v>1</v>
      </c>
      <c r="BC55" s="141">
        <v>7</v>
      </c>
      <c r="BD55" s="141">
        <f t="shared" si="18"/>
        <v>151</v>
      </c>
      <c r="BE55" s="141">
        <v>51</v>
      </c>
      <c r="BF55" s="141">
        <v>100</v>
      </c>
      <c r="BG55" s="141">
        <v>43</v>
      </c>
      <c r="BH55" s="141">
        <v>94</v>
      </c>
      <c r="BI55" s="141">
        <v>12823</v>
      </c>
      <c r="BJ55" s="141">
        <v>22903</v>
      </c>
      <c r="BK55" s="524">
        <v>7543</v>
      </c>
      <c r="BL55" s="524">
        <f t="shared" si="19"/>
        <v>62181</v>
      </c>
      <c r="BM55" s="141">
        <v>54398</v>
      </c>
      <c r="BN55" s="141">
        <v>7783</v>
      </c>
      <c r="BO55" s="525">
        <v>0</v>
      </c>
    </row>
    <row r="56" spans="2:67" ht="12" customHeight="1">
      <c r="B56" s="551" t="s">
        <v>201</v>
      </c>
      <c r="C56" s="552">
        <f t="shared" si="14"/>
        <v>42</v>
      </c>
      <c r="D56" s="94">
        <v>18</v>
      </c>
      <c r="E56" s="94">
        <v>1</v>
      </c>
      <c r="F56" s="94">
        <v>23</v>
      </c>
      <c r="G56" s="94">
        <v>13</v>
      </c>
      <c r="H56" s="94">
        <v>7</v>
      </c>
      <c r="I56" s="94">
        <v>10</v>
      </c>
      <c r="J56" s="94">
        <v>3</v>
      </c>
      <c r="K56" s="94">
        <v>4</v>
      </c>
      <c r="L56" s="94">
        <v>3</v>
      </c>
      <c r="M56" s="94">
        <v>2</v>
      </c>
      <c r="N56" s="94" t="s">
        <v>492</v>
      </c>
      <c r="O56" s="94">
        <v>0</v>
      </c>
      <c r="P56" s="94">
        <v>0</v>
      </c>
      <c r="Q56" s="520">
        <v>0</v>
      </c>
      <c r="R56" s="520">
        <f t="shared" si="15"/>
        <v>892</v>
      </c>
      <c r="S56" s="94">
        <v>313</v>
      </c>
      <c r="T56" s="94">
        <v>579</v>
      </c>
      <c r="U56" s="94">
        <v>288</v>
      </c>
      <c r="V56" s="94">
        <v>566</v>
      </c>
      <c r="W56" s="94"/>
      <c r="X56" s="94">
        <v>30</v>
      </c>
      <c r="Y56" s="94"/>
      <c r="Z56" s="94">
        <v>35</v>
      </c>
      <c r="AA56" s="94"/>
      <c r="AB56" s="94">
        <v>153</v>
      </c>
      <c r="AC56" s="94"/>
      <c r="AD56" s="520">
        <v>66</v>
      </c>
      <c r="AE56" s="520"/>
      <c r="AF56" s="94">
        <v>146</v>
      </c>
      <c r="AG56" s="65" t="s">
        <v>488</v>
      </c>
      <c r="AH56" s="94">
        <v>462</v>
      </c>
      <c r="AI56" s="94"/>
      <c r="AJ56" s="94" t="s">
        <v>489</v>
      </c>
      <c r="AK56" s="94"/>
      <c r="AL56" s="521">
        <v>0</v>
      </c>
      <c r="AM56" s="521"/>
      <c r="AN56" s="522" t="s">
        <v>492</v>
      </c>
      <c r="AO56" s="522"/>
      <c r="AP56" s="522" t="s">
        <v>492</v>
      </c>
      <c r="AQ56" s="522"/>
      <c r="AR56" s="521" t="s">
        <v>492</v>
      </c>
      <c r="AS56" s="141">
        <v>80797</v>
      </c>
      <c r="AT56" s="141">
        <v>276720</v>
      </c>
      <c r="AU56" s="141">
        <v>2808</v>
      </c>
      <c r="AV56" s="524">
        <f t="shared" si="16"/>
        <v>482863</v>
      </c>
      <c r="AW56" s="141">
        <v>429747</v>
      </c>
      <c r="AX56" s="141">
        <v>53086</v>
      </c>
      <c r="AY56" s="141">
        <v>30</v>
      </c>
      <c r="AZ56" s="524">
        <f t="shared" si="17"/>
        <v>33</v>
      </c>
      <c r="BA56" s="141">
        <v>9</v>
      </c>
      <c r="BB56" s="141">
        <v>1</v>
      </c>
      <c r="BC56" s="141">
        <v>23</v>
      </c>
      <c r="BD56" s="141">
        <f t="shared" si="18"/>
        <v>284</v>
      </c>
      <c r="BE56" s="141">
        <v>138</v>
      </c>
      <c r="BF56" s="141">
        <v>146</v>
      </c>
      <c r="BG56" s="141">
        <v>113</v>
      </c>
      <c r="BH56" s="141">
        <v>133</v>
      </c>
      <c r="BI56" s="141">
        <v>27277</v>
      </c>
      <c r="BJ56" s="141">
        <v>77071</v>
      </c>
      <c r="BK56" s="141">
        <v>2808</v>
      </c>
      <c r="BL56" s="524">
        <f t="shared" si="19"/>
        <v>144739</v>
      </c>
      <c r="BM56" s="141">
        <v>137291</v>
      </c>
      <c r="BN56" s="141">
        <v>7418</v>
      </c>
      <c r="BO56" s="525">
        <v>30</v>
      </c>
    </row>
    <row r="57" spans="2:67" ht="12" customHeight="1">
      <c r="B57" s="551" t="s">
        <v>203</v>
      </c>
      <c r="C57" s="552">
        <f t="shared" si="14"/>
        <v>32</v>
      </c>
      <c r="D57" s="94">
        <v>13</v>
      </c>
      <c r="E57" s="94">
        <v>0</v>
      </c>
      <c r="F57" s="94">
        <v>19</v>
      </c>
      <c r="G57" s="94">
        <v>13</v>
      </c>
      <c r="H57" s="94">
        <v>3</v>
      </c>
      <c r="I57" s="94">
        <v>7</v>
      </c>
      <c r="J57" s="94">
        <v>2</v>
      </c>
      <c r="K57" s="94">
        <v>5</v>
      </c>
      <c r="L57" s="94">
        <v>2</v>
      </c>
      <c r="M57" s="94">
        <v>0</v>
      </c>
      <c r="N57" s="94" t="s">
        <v>492</v>
      </c>
      <c r="O57" s="94">
        <v>0</v>
      </c>
      <c r="P57" s="94">
        <v>0</v>
      </c>
      <c r="Q57" s="520">
        <v>0</v>
      </c>
      <c r="R57" s="520">
        <f t="shared" si="15"/>
        <v>555</v>
      </c>
      <c r="S57" s="94">
        <v>179</v>
      </c>
      <c r="T57" s="94">
        <v>376</v>
      </c>
      <c r="U57" s="94">
        <v>158</v>
      </c>
      <c r="V57" s="94">
        <v>364</v>
      </c>
      <c r="W57" s="94"/>
      <c r="X57" s="94">
        <v>23</v>
      </c>
      <c r="Y57" s="94"/>
      <c r="Z57" s="94">
        <v>19</v>
      </c>
      <c r="AA57" s="65" t="s">
        <v>488</v>
      </c>
      <c r="AB57" s="94">
        <v>137</v>
      </c>
      <c r="AC57" s="94"/>
      <c r="AD57" s="520" t="s">
        <v>489</v>
      </c>
      <c r="AE57" s="65" t="s">
        <v>488</v>
      </c>
      <c r="AF57" s="94">
        <v>376</v>
      </c>
      <c r="AG57" s="94"/>
      <c r="AH57" s="94" t="s">
        <v>489</v>
      </c>
      <c r="AI57" s="94"/>
      <c r="AJ57" s="94">
        <v>0</v>
      </c>
      <c r="AK57" s="94"/>
      <c r="AL57" s="521">
        <v>0</v>
      </c>
      <c r="AM57" s="521"/>
      <c r="AN57" s="522" t="s">
        <v>492</v>
      </c>
      <c r="AO57" s="522"/>
      <c r="AP57" s="522" t="s">
        <v>492</v>
      </c>
      <c r="AQ57" s="522"/>
      <c r="AR57" s="521" t="s">
        <v>492</v>
      </c>
      <c r="AS57" s="141">
        <v>42590</v>
      </c>
      <c r="AT57" s="141">
        <v>182958</v>
      </c>
      <c r="AU57" s="141">
        <v>0</v>
      </c>
      <c r="AV57" s="524">
        <f t="shared" si="16"/>
        <v>458381</v>
      </c>
      <c r="AW57" s="141">
        <v>431384</v>
      </c>
      <c r="AX57" s="141">
        <v>26927</v>
      </c>
      <c r="AY57" s="141">
        <v>70</v>
      </c>
      <c r="AZ57" s="524">
        <f t="shared" si="17"/>
        <v>25</v>
      </c>
      <c r="BA57" s="141">
        <v>6</v>
      </c>
      <c r="BB57" s="141">
        <v>0</v>
      </c>
      <c r="BC57" s="141">
        <v>19</v>
      </c>
      <c r="BD57" s="141">
        <f t="shared" si="18"/>
        <v>179</v>
      </c>
      <c r="BE57" s="141">
        <v>76</v>
      </c>
      <c r="BF57" s="141">
        <v>103</v>
      </c>
      <c r="BG57" s="141">
        <v>55</v>
      </c>
      <c r="BH57" s="141">
        <v>91</v>
      </c>
      <c r="BI57" s="141">
        <v>13947</v>
      </c>
      <c r="BJ57" s="141">
        <v>92616</v>
      </c>
      <c r="BK57" s="141">
        <v>0</v>
      </c>
      <c r="BL57" s="524">
        <f t="shared" si="19"/>
        <v>175766</v>
      </c>
      <c r="BM57" s="141">
        <v>168133</v>
      </c>
      <c r="BN57" s="141">
        <v>7563</v>
      </c>
      <c r="BO57" s="525">
        <v>70</v>
      </c>
    </row>
    <row r="58" spans="2:67" ht="12" customHeight="1">
      <c r="B58" s="551" t="s">
        <v>205</v>
      </c>
      <c r="C58" s="552">
        <f t="shared" si="14"/>
        <v>24</v>
      </c>
      <c r="D58" s="94">
        <v>7</v>
      </c>
      <c r="E58" s="94">
        <v>2</v>
      </c>
      <c r="F58" s="94">
        <v>15</v>
      </c>
      <c r="G58" s="94">
        <v>5</v>
      </c>
      <c r="H58" s="94">
        <v>11</v>
      </c>
      <c r="I58" s="94">
        <v>5</v>
      </c>
      <c r="J58" s="94">
        <v>1</v>
      </c>
      <c r="K58" s="94">
        <v>0</v>
      </c>
      <c r="L58" s="94">
        <v>2</v>
      </c>
      <c r="M58" s="94">
        <v>0</v>
      </c>
      <c r="N58" s="94" t="s">
        <v>492</v>
      </c>
      <c r="O58" s="94">
        <v>0</v>
      </c>
      <c r="P58" s="94">
        <v>0</v>
      </c>
      <c r="Q58" s="520">
        <v>0</v>
      </c>
      <c r="R58" s="520">
        <f t="shared" si="15"/>
        <v>280</v>
      </c>
      <c r="S58" s="94">
        <v>75</v>
      </c>
      <c r="T58" s="94">
        <v>205</v>
      </c>
      <c r="U58" s="94">
        <v>57</v>
      </c>
      <c r="V58" s="94">
        <v>195</v>
      </c>
      <c r="W58" s="94"/>
      <c r="X58" s="94">
        <v>10</v>
      </c>
      <c r="Y58" s="94"/>
      <c r="Z58" s="94">
        <v>55</v>
      </c>
      <c r="AA58" s="94"/>
      <c r="AB58" s="94">
        <v>68</v>
      </c>
      <c r="AC58" s="94"/>
      <c r="AD58" s="520" t="s">
        <v>489</v>
      </c>
      <c r="AE58" s="520"/>
      <c r="AF58" s="94">
        <v>0</v>
      </c>
      <c r="AG58" s="94"/>
      <c r="AH58" s="94" t="s">
        <v>489</v>
      </c>
      <c r="AI58" s="94"/>
      <c r="AJ58" s="94">
        <v>0</v>
      </c>
      <c r="AK58" s="94"/>
      <c r="AL58" s="521">
        <v>0</v>
      </c>
      <c r="AM58" s="521"/>
      <c r="AN58" s="522" t="s">
        <v>492</v>
      </c>
      <c r="AO58" s="522"/>
      <c r="AP58" s="522" t="s">
        <v>492</v>
      </c>
      <c r="AQ58" s="522"/>
      <c r="AR58" s="521" t="s">
        <v>492</v>
      </c>
      <c r="AS58" s="141">
        <v>22930</v>
      </c>
      <c r="AT58" s="141">
        <v>41155</v>
      </c>
      <c r="AU58" s="141">
        <v>0</v>
      </c>
      <c r="AV58" s="524">
        <f t="shared" si="16"/>
        <v>76622</v>
      </c>
      <c r="AW58" s="141">
        <v>60042</v>
      </c>
      <c r="AX58" s="141">
        <v>16420</v>
      </c>
      <c r="AY58" s="141">
        <v>160</v>
      </c>
      <c r="AZ58" s="524">
        <f t="shared" si="17"/>
        <v>22</v>
      </c>
      <c r="BA58" s="141">
        <v>5</v>
      </c>
      <c r="BB58" s="141">
        <v>2</v>
      </c>
      <c r="BC58" s="141">
        <v>15</v>
      </c>
      <c r="BD58" s="141">
        <f t="shared" si="18"/>
        <v>153</v>
      </c>
      <c r="BE58" s="141">
        <v>63</v>
      </c>
      <c r="BF58" s="141">
        <v>90</v>
      </c>
      <c r="BG58" s="141">
        <v>45</v>
      </c>
      <c r="BH58" s="141">
        <v>80</v>
      </c>
      <c r="BI58" s="141">
        <v>10736</v>
      </c>
      <c r="BJ58" s="141">
        <v>31729</v>
      </c>
      <c r="BK58" s="141">
        <v>0</v>
      </c>
      <c r="BL58" s="524">
        <f t="shared" si="19"/>
        <v>53374</v>
      </c>
      <c r="BM58" s="141">
        <v>45642</v>
      </c>
      <c r="BN58" s="141">
        <v>7572</v>
      </c>
      <c r="BO58" s="525">
        <v>160</v>
      </c>
    </row>
    <row r="59" spans="2:67" ht="12" customHeight="1">
      <c r="B59" s="551" t="s">
        <v>207</v>
      </c>
      <c r="C59" s="552">
        <f t="shared" si="14"/>
        <v>64</v>
      </c>
      <c r="D59" s="94">
        <v>25</v>
      </c>
      <c r="E59" s="94">
        <v>1</v>
      </c>
      <c r="F59" s="94">
        <v>38</v>
      </c>
      <c r="G59" s="94">
        <v>15</v>
      </c>
      <c r="H59" s="94">
        <v>24</v>
      </c>
      <c r="I59" s="94">
        <v>8</v>
      </c>
      <c r="J59" s="94">
        <v>9</v>
      </c>
      <c r="K59" s="94">
        <v>4</v>
      </c>
      <c r="L59" s="94">
        <v>4</v>
      </c>
      <c r="M59" s="94">
        <v>0</v>
      </c>
      <c r="N59" s="94" t="s">
        <v>492</v>
      </c>
      <c r="O59" s="94">
        <v>0</v>
      </c>
      <c r="P59" s="94">
        <v>0</v>
      </c>
      <c r="Q59" s="520">
        <v>0</v>
      </c>
      <c r="R59" s="520">
        <f t="shared" si="15"/>
        <v>937</v>
      </c>
      <c r="S59" s="94">
        <v>300</v>
      </c>
      <c r="T59" s="94">
        <v>637</v>
      </c>
      <c r="U59" s="94">
        <v>257</v>
      </c>
      <c r="V59" s="94">
        <v>608</v>
      </c>
      <c r="W59" s="94"/>
      <c r="X59" s="94">
        <v>31</v>
      </c>
      <c r="Y59" s="94"/>
      <c r="Z59" s="94">
        <v>147</v>
      </c>
      <c r="AA59" s="94"/>
      <c r="AB59" s="94">
        <v>119</v>
      </c>
      <c r="AC59" s="94"/>
      <c r="AD59" s="520">
        <v>223</v>
      </c>
      <c r="AE59" s="520"/>
      <c r="AF59" s="94">
        <v>146</v>
      </c>
      <c r="AG59" s="94"/>
      <c r="AH59" s="94">
        <v>271</v>
      </c>
      <c r="AI59" s="94"/>
      <c r="AJ59" s="94">
        <v>0</v>
      </c>
      <c r="AK59" s="94"/>
      <c r="AL59" s="521">
        <v>0</v>
      </c>
      <c r="AM59" s="521"/>
      <c r="AN59" s="522" t="s">
        <v>492</v>
      </c>
      <c r="AO59" s="522"/>
      <c r="AP59" s="522" t="s">
        <v>492</v>
      </c>
      <c r="AQ59" s="522"/>
      <c r="AR59" s="521" t="s">
        <v>492</v>
      </c>
      <c r="AS59" s="141">
        <v>78565</v>
      </c>
      <c r="AT59" s="141">
        <v>162578</v>
      </c>
      <c r="AU59" s="141">
        <v>3258</v>
      </c>
      <c r="AV59" s="524">
        <f t="shared" si="16"/>
        <v>324010</v>
      </c>
      <c r="AW59" s="141">
        <v>281416</v>
      </c>
      <c r="AX59" s="141">
        <v>40166</v>
      </c>
      <c r="AY59" s="141">
        <v>2428</v>
      </c>
      <c r="AZ59" s="524">
        <f t="shared" si="17"/>
        <v>56</v>
      </c>
      <c r="BA59" s="141">
        <v>18</v>
      </c>
      <c r="BB59" s="141">
        <v>1</v>
      </c>
      <c r="BC59" s="141">
        <v>37</v>
      </c>
      <c r="BD59" s="141">
        <f t="shared" si="18"/>
        <v>520</v>
      </c>
      <c r="BE59" s="141">
        <v>226</v>
      </c>
      <c r="BF59" s="141">
        <v>294</v>
      </c>
      <c r="BG59" s="141">
        <v>183</v>
      </c>
      <c r="BH59" s="141">
        <v>265</v>
      </c>
      <c r="BI59" s="141">
        <v>46859</v>
      </c>
      <c r="BJ59" s="141">
        <v>126426</v>
      </c>
      <c r="BK59" s="141">
        <v>3258</v>
      </c>
      <c r="BL59" s="524">
        <f t="shared" si="19"/>
        <v>218765</v>
      </c>
      <c r="BM59" s="141">
        <v>202210</v>
      </c>
      <c r="BN59" s="141">
        <v>14127</v>
      </c>
      <c r="BO59" s="525">
        <v>2428</v>
      </c>
    </row>
    <row r="60" spans="2:67" ht="12" customHeight="1">
      <c r="B60" s="551" t="s">
        <v>209</v>
      </c>
      <c r="C60" s="552">
        <f t="shared" si="14"/>
        <v>83</v>
      </c>
      <c r="D60" s="94">
        <v>40</v>
      </c>
      <c r="E60" s="94">
        <v>0</v>
      </c>
      <c r="F60" s="94">
        <v>43</v>
      </c>
      <c r="G60" s="94">
        <v>24</v>
      </c>
      <c r="H60" s="94">
        <v>25</v>
      </c>
      <c r="I60" s="94">
        <v>19</v>
      </c>
      <c r="J60" s="94">
        <v>9</v>
      </c>
      <c r="K60" s="94">
        <v>3</v>
      </c>
      <c r="L60" s="94">
        <v>2</v>
      </c>
      <c r="M60" s="94">
        <v>0</v>
      </c>
      <c r="N60" s="94">
        <v>1</v>
      </c>
      <c r="O60" s="94">
        <v>0</v>
      </c>
      <c r="P60" s="94">
        <v>0</v>
      </c>
      <c r="Q60" s="520">
        <v>0</v>
      </c>
      <c r="R60" s="520">
        <f t="shared" si="15"/>
        <v>1135</v>
      </c>
      <c r="S60" s="94">
        <v>424</v>
      </c>
      <c r="T60" s="94">
        <v>711</v>
      </c>
      <c r="U60" s="94">
        <v>380</v>
      </c>
      <c r="V60" s="94">
        <v>683</v>
      </c>
      <c r="W60" s="94"/>
      <c r="X60" s="94">
        <v>48</v>
      </c>
      <c r="Y60" s="94"/>
      <c r="Z60" s="94">
        <v>152</v>
      </c>
      <c r="AA60" s="94"/>
      <c r="AB60" s="94">
        <v>268</v>
      </c>
      <c r="AC60" s="94"/>
      <c r="AD60" s="520">
        <v>213</v>
      </c>
      <c r="AE60" s="520"/>
      <c r="AF60" s="94">
        <v>127</v>
      </c>
      <c r="AG60" s="94"/>
      <c r="AH60" s="94" t="s">
        <v>489</v>
      </c>
      <c r="AI60" s="94"/>
      <c r="AJ60" s="94">
        <v>0</v>
      </c>
      <c r="AK60" s="94"/>
      <c r="AL60" s="521" t="s">
        <v>489</v>
      </c>
      <c r="AM60" s="521"/>
      <c r="AN60" s="522" t="s">
        <v>492</v>
      </c>
      <c r="AO60" s="522"/>
      <c r="AP60" s="522" t="s">
        <v>492</v>
      </c>
      <c r="AQ60" s="522"/>
      <c r="AR60" s="521" t="s">
        <v>492</v>
      </c>
      <c r="AS60" s="141">
        <v>111534</v>
      </c>
      <c r="AT60" s="141">
        <v>379091</v>
      </c>
      <c r="AU60" s="141">
        <v>4766</v>
      </c>
      <c r="AV60" s="524">
        <f t="shared" si="16"/>
        <v>687898</v>
      </c>
      <c r="AW60" s="141">
        <v>654586</v>
      </c>
      <c r="AX60" s="141">
        <v>33067</v>
      </c>
      <c r="AY60" s="141">
        <v>245</v>
      </c>
      <c r="AZ60" s="524">
        <f t="shared" si="17"/>
        <v>77</v>
      </c>
      <c r="BA60" s="141">
        <v>34</v>
      </c>
      <c r="BB60" s="141">
        <v>0</v>
      </c>
      <c r="BC60" s="141">
        <v>43</v>
      </c>
      <c r="BD60" s="141">
        <f t="shared" si="18"/>
        <v>681</v>
      </c>
      <c r="BE60" s="141">
        <v>328</v>
      </c>
      <c r="BF60" s="141">
        <v>353</v>
      </c>
      <c r="BG60" s="141">
        <v>284</v>
      </c>
      <c r="BH60" s="141">
        <v>325</v>
      </c>
      <c r="BI60" s="141">
        <v>65228</v>
      </c>
      <c r="BJ60" s="141">
        <v>216666</v>
      </c>
      <c r="BK60" s="141">
        <v>4766</v>
      </c>
      <c r="BL60" s="524">
        <f t="shared" si="19"/>
        <v>367236</v>
      </c>
      <c r="BM60" s="141">
        <v>338913</v>
      </c>
      <c r="BN60" s="141">
        <v>28078</v>
      </c>
      <c r="BO60" s="525">
        <v>245</v>
      </c>
    </row>
    <row r="61" spans="2:67" ht="12" customHeight="1">
      <c r="B61" s="551" t="s">
        <v>211</v>
      </c>
      <c r="C61" s="552">
        <f t="shared" si="14"/>
        <v>45</v>
      </c>
      <c r="D61" s="94">
        <v>18</v>
      </c>
      <c r="E61" s="94">
        <v>3</v>
      </c>
      <c r="F61" s="94">
        <v>24</v>
      </c>
      <c r="G61" s="94">
        <v>20</v>
      </c>
      <c r="H61" s="94">
        <v>8</v>
      </c>
      <c r="I61" s="94">
        <v>10</v>
      </c>
      <c r="J61" s="94">
        <v>1</v>
      </c>
      <c r="K61" s="94">
        <v>4</v>
      </c>
      <c r="L61" s="94">
        <v>1</v>
      </c>
      <c r="M61" s="94">
        <v>0</v>
      </c>
      <c r="N61" s="94" t="s">
        <v>492</v>
      </c>
      <c r="O61" s="94">
        <v>1</v>
      </c>
      <c r="P61" s="94">
        <v>0</v>
      </c>
      <c r="Q61" s="520">
        <v>0</v>
      </c>
      <c r="R61" s="520">
        <f t="shared" si="15"/>
        <v>801</v>
      </c>
      <c r="S61" s="94">
        <v>186</v>
      </c>
      <c r="T61" s="94">
        <v>615</v>
      </c>
      <c r="U61" s="94">
        <v>163</v>
      </c>
      <c r="V61" s="94">
        <v>598</v>
      </c>
      <c r="W61" s="94"/>
      <c r="X61" s="94">
        <v>39</v>
      </c>
      <c r="Y61" s="94"/>
      <c r="Z61" s="94">
        <v>48</v>
      </c>
      <c r="AA61" s="94"/>
      <c r="AB61" s="94">
        <v>138</v>
      </c>
      <c r="AC61" s="94"/>
      <c r="AD61" s="520" t="s">
        <v>489</v>
      </c>
      <c r="AE61" s="520"/>
      <c r="AF61" s="94">
        <v>164</v>
      </c>
      <c r="AG61" s="94"/>
      <c r="AH61" s="94" t="s">
        <v>489</v>
      </c>
      <c r="AI61" s="94"/>
      <c r="AJ61" s="94">
        <v>0</v>
      </c>
      <c r="AK61" s="94"/>
      <c r="AL61" s="521">
        <v>0</v>
      </c>
      <c r="AM61" s="521"/>
      <c r="AN61" s="522" t="s">
        <v>489</v>
      </c>
      <c r="AO61" s="522"/>
      <c r="AP61" s="522" t="s">
        <v>492</v>
      </c>
      <c r="AQ61" s="522"/>
      <c r="AR61" s="521" t="s">
        <v>492</v>
      </c>
      <c r="AS61" s="141">
        <v>66352</v>
      </c>
      <c r="AT61" s="141">
        <v>189826</v>
      </c>
      <c r="AU61" s="141">
        <v>873</v>
      </c>
      <c r="AV61" s="524">
        <f t="shared" si="16"/>
        <v>336854</v>
      </c>
      <c r="AW61" s="141">
        <v>249530</v>
      </c>
      <c r="AX61" s="141">
        <v>87324</v>
      </c>
      <c r="AY61" s="141">
        <v>0</v>
      </c>
      <c r="AZ61" s="524">
        <f t="shared" si="17"/>
        <v>39</v>
      </c>
      <c r="BA61" s="141">
        <v>13</v>
      </c>
      <c r="BB61" s="141">
        <v>3</v>
      </c>
      <c r="BC61" s="141">
        <v>23</v>
      </c>
      <c r="BD61" s="141">
        <f t="shared" si="18"/>
        <v>253</v>
      </c>
      <c r="BE61" s="141">
        <v>129</v>
      </c>
      <c r="BF61" s="141">
        <v>124</v>
      </c>
      <c r="BG61" s="141">
        <v>107</v>
      </c>
      <c r="BH61" s="141">
        <v>107</v>
      </c>
      <c r="BI61" s="141">
        <v>21784</v>
      </c>
      <c r="BJ61" s="141">
        <v>104254</v>
      </c>
      <c r="BK61" s="141">
        <v>873</v>
      </c>
      <c r="BL61" s="524">
        <f t="shared" si="19"/>
        <v>176253</v>
      </c>
      <c r="BM61" s="141">
        <v>172793</v>
      </c>
      <c r="BN61" s="141">
        <v>3460</v>
      </c>
      <c r="BO61" s="525">
        <v>0</v>
      </c>
    </row>
    <row r="62" spans="2:67" ht="12" customHeight="1">
      <c r="B62" s="551" t="s">
        <v>213</v>
      </c>
      <c r="C62" s="552">
        <f t="shared" si="14"/>
        <v>77</v>
      </c>
      <c r="D62" s="94">
        <v>10</v>
      </c>
      <c r="E62" s="94">
        <v>0</v>
      </c>
      <c r="F62" s="94">
        <v>67</v>
      </c>
      <c r="G62" s="94">
        <v>36</v>
      </c>
      <c r="H62" s="94">
        <v>30</v>
      </c>
      <c r="I62" s="94">
        <v>7</v>
      </c>
      <c r="J62" s="94">
        <v>0</v>
      </c>
      <c r="K62" s="94">
        <v>1</v>
      </c>
      <c r="L62" s="94">
        <v>1</v>
      </c>
      <c r="M62" s="94">
        <v>2</v>
      </c>
      <c r="N62" s="94" t="s">
        <v>492</v>
      </c>
      <c r="O62" s="94">
        <v>0</v>
      </c>
      <c r="P62" s="94">
        <v>0</v>
      </c>
      <c r="Q62" s="520">
        <v>0</v>
      </c>
      <c r="R62" s="520">
        <f t="shared" si="15"/>
        <v>692</v>
      </c>
      <c r="S62" s="94">
        <v>171</v>
      </c>
      <c r="T62" s="94">
        <v>521</v>
      </c>
      <c r="U62" s="94">
        <v>113</v>
      </c>
      <c r="V62" s="94">
        <v>449</v>
      </c>
      <c r="W62" s="94"/>
      <c r="X62" s="94">
        <v>78</v>
      </c>
      <c r="Y62" s="94"/>
      <c r="Z62" s="94">
        <v>149</v>
      </c>
      <c r="AA62" s="94"/>
      <c r="AB62" s="94">
        <v>99</v>
      </c>
      <c r="AC62" s="94"/>
      <c r="AD62" s="520">
        <v>0</v>
      </c>
      <c r="AE62" s="520"/>
      <c r="AF62" s="94" t="s">
        <v>489</v>
      </c>
      <c r="AG62" s="94"/>
      <c r="AH62" s="94" t="s">
        <v>489</v>
      </c>
      <c r="AI62" s="94"/>
      <c r="AJ62" s="94" t="s">
        <v>489</v>
      </c>
      <c r="AK62" s="94"/>
      <c r="AL62" s="521">
        <v>0</v>
      </c>
      <c r="AM62" s="521"/>
      <c r="AN62" s="521" t="s">
        <v>492</v>
      </c>
      <c r="AO62" s="521"/>
      <c r="AP62" s="521" t="s">
        <v>492</v>
      </c>
      <c r="AQ62" s="521"/>
      <c r="AR62" s="521" t="s">
        <v>492</v>
      </c>
      <c r="AS62" s="141">
        <v>51596</v>
      </c>
      <c r="AT62" s="141">
        <v>328966</v>
      </c>
      <c r="AU62" s="141">
        <v>1860</v>
      </c>
      <c r="AV62" s="524">
        <f t="shared" si="16"/>
        <v>419893</v>
      </c>
      <c r="AW62" s="141">
        <v>397143</v>
      </c>
      <c r="AX62" s="141">
        <v>22750</v>
      </c>
      <c r="AY62" s="141">
        <v>0</v>
      </c>
      <c r="AZ62" s="524">
        <f t="shared" si="17"/>
        <v>73</v>
      </c>
      <c r="BA62" s="141">
        <v>6</v>
      </c>
      <c r="BB62" s="141">
        <v>0</v>
      </c>
      <c r="BC62" s="141">
        <v>67</v>
      </c>
      <c r="BD62" s="141">
        <f t="shared" si="18"/>
        <v>326</v>
      </c>
      <c r="BE62" s="141">
        <v>106</v>
      </c>
      <c r="BF62" s="141">
        <v>220</v>
      </c>
      <c r="BG62" s="141">
        <v>48</v>
      </c>
      <c r="BH62" s="141">
        <v>148</v>
      </c>
      <c r="BI62" s="141">
        <v>13562</v>
      </c>
      <c r="BJ62" s="141">
        <v>31687</v>
      </c>
      <c r="BK62" s="141">
        <v>1860</v>
      </c>
      <c r="BL62" s="524">
        <f t="shared" si="19"/>
        <v>59951</v>
      </c>
      <c r="BM62" s="141">
        <v>52695</v>
      </c>
      <c r="BN62" s="141">
        <v>7256</v>
      </c>
      <c r="BO62" s="525">
        <v>0</v>
      </c>
    </row>
    <row r="63" spans="1:67" s="555" customFormat="1" ht="12" customHeight="1">
      <c r="A63" s="496"/>
      <c r="B63" s="556" t="s">
        <v>215</v>
      </c>
      <c r="C63" s="557">
        <f t="shared" si="14"/>
        <v>32</v>
      </c>
      <c r="D63" s="102">
        <v>17</v>
      </c>
      <c r="E63" s="102">
        <v>2</v>
      </c>
      <c r="F63" s="102">
        <v>13</v>
      </c>
      <c r="G63" s="102">
        <v>2</v>
      </c>
      <c r="H63" s="102">
        <v>15</v>
      </c>
      <c r="I63" s="102">
        <v>6</v>
      </c>
      <c r="J63" s="102">
        <v>3</v>
      </c>
      <c r="K63" s="102">
        <v>3</v>
      </c>
      <c r="L63" s="102">
        <v>3</v>
      </c>
      <c r="M63" s="102">
        <v>0</v>
      </c>
      <c r="N63" s="102" t="s">
        <v>492</v>
      </c>
      <c r="O63" s="102">
        <v>0</v>
      </c>
      <c r="P63" s="102">
        <v>0</v>
      </c>
      <c r="Q63" s="558">
        <v>0</v>
      </c>
      <c r="R63" s="558">
        <f t="shared" si="15"/>
        <v>594</v>
      </c>
      <c r="S63" s="102">
        <v>221</v>
      </c>
      <c r="T63" s="102">
        <v>373</v>
      </c>
      <c r="U63" s="102">
        <v>205</v>
      </c>
      <c r="V63" s="102">
        <v>361</v>
      </c>
      <c r="W63" s="102"/>
      <c r="X63" s="102" t="s">
        <v>489</v>
      </c>
      <c r="Y63" s="559" t="s">
        <v>488</v>
      </c>
      <c r="Z63" s="102">
        <v>97</v>
      </c>
      <c r="AA63" s="102"/>
      <c r="AB63" s="102">
        <v>83</v>
      </c>
      <c r="AC63" s="102"/>
      <c r="AD63" s="558">
        <v>74</v>
      </c>
      <c r="AE63" s="558"/>
      <c r="AF63" s="102">
        <v>120</v>
      </c>
      <c r="AG63" s="102"/>
      <c r="AH63" s="102">
        <v>220</v>
      </c>
      <c r="AI63" s="102"/>
      <c r="AJ63" s="102">
        <v>0</v>
      </c>
      <c r="AK63" s="102"/>
      <c r="AL63" s="558">
        <v>0</v>
      </c>
      <c r="AM63" s="558"/>
      <c r="AN63" s="558" t="s">
        <v>492</v>
      </c>
      <c r="AO63" s="558"/>
      <c r="AP63" s="558" t="s">
        <v>492</v>
      </c>
      <c r="AQ63" s="558"/>
      <c r="AR63" s="558" t="s">
        <v>492</v>
      </c>
      <c r="AS63" s="102">
        <v>59395</v>
      </c>
      <c r="AT63" s="287">
        <v>124272</v>
      </c>
      <c r="AU63" s="102">
        <v>2208</v>
      </c>
      <c r="AV63" s="287">
        <f t="shared" si="16"/>
        <v>238156</v>
      </c>
      <c r="AW63" s="102">
        <v>206397</v>
      </c>
      <c r="AX63" s="102">
        <v>31759</v>
      </c>
      <c r="AY63" s="102">
        <v>0</v>
      </c>
      <c r="AZ63" s="287">
        <f t="shared" si="17"/>
        <v>26</v>
      </c>
      <c r="BA63" s="102">
        <v>12</v>
      </c>
      <c r="BB63" s="102">
        <v>1</v>
      </c>
      <c r="BC63" s="102">
        <v>13</v>
      </c>
      <c r="BD63" s="287">
        <f t="shared" si="18"/>
        <v>254</v>
      </c>
      <c r="BE63" s="102">
        <v>127</v>
      </c>
      <c r="BF63" s="102">
        <v>127</v>
      </c>
      <c r="BG63" s="102">
        <v>111</v>
      </c>
      <c r="BH63" s="102">
        <v>115</v>
      </c>
      <c r="BI63" s="102">
        <v>21150</v>
      </c>
      <c r="BJ63" s="102">
        <v>89990</v>
      </c>
      <c r="BK63" s="287">
        <v>2208</v>
      </c>
      <c r="BL63" s="287">
        <f t="shared" si="19"/>
        <v>142887</v>
      </c>
      <c r="BM63" s="102">
        <v>135367</v>
      </c>
      <c r="BN63" s="102">
        <v>7520</v>
      </c>
      <c r="BO63" s="560">
        <v>0</v>
      </c>
    </row>
    <row r="64" spans="2:63" ht="12" customHeight="1">
      <c r="B64" s="561" t="s">
        <v>493</v>
      </c>
      <c r="C64" s="501"/>
      <c r="D64" s="501"/>
      <c r="E64" s="501"/>
      <c r="F64" s="501"/>
      <c r="G64" s="501"/>
      <c r="H64" s="501"/>
      <c r="I64" s="501"/>
      <c r="J64" s="501"/>
      <c r="K64" s="501"/>
      <c r="L64" s="501"/>
      <c r="M64" s="501"/>
      <c r="N64" s="501"/>
      <c r="O64" s="501"/>
      <c r="P64" s="501"/>
      <c r="Q64" s="501"/>
      <c r="R64" s="501"/>
      <c r="S64" s="501"/>
      <c r="T64" s="501"/>
      <c r="BK64" s="94"/>
    </row>
    <row r="65" spans="2:20" ht="12" customHeight="1">
      <c r="B65" s="561"/>
      <c r="C65" s="501"/>
      <c r="D65" s="501"/>
      <c r="E65" s="501"/>
      <c r="F65" s="501"/>
      <c r="G65" s="501"/>
      <c r="H65" s="501"/>
      <c r="I65" s="501"/>
      <c r="J65" s="501"/>
      <c r="K65" s="501"/>
      <c r="L65" s="501"/>
      <c r="M65" s="501"/>
      <c r="N65" s="501"/>
      <c r="O65" s="501"/>
      <c r="P65" s="501"/>
      <c r="Q65" s="501"/>
      <c r="R65" s="501"/>
      <c r="S65" s="501"/>
      <c r="T65" s="501"/>
    </row>
    <row r="66" spans="2:20" ht="12" customHeight="1">
      <c r="B66" s="561"/>
      <c r="C66" s="501"/>
      <c r="D66" s="501"/>
      <c r="E66" s="501"/>
      <c r="F66" s="501"/>
      <c r="G66" s="501"/>
      <c r="H66" s="501"/>
      <c r="I66" s="501"/>
      <c r="J66" s="501"/>
      <c r="K66" s="501"/>
      <c r="L66" s="501"/>
      <c r="M66" s="501"/>
      <c r="N66" s="501"/>
      <c r="O66" s="501"/>
      <c r="P66" s="501"/>
      <c r="Q66" s="501"/>
      <c r="R66" s="501"/>
      <c r="S66" s="501"/>
      <c r="T66" s="501"/>
    </row>
    <row r="67" spans="2:20" ht="12">
      <c r="B67" s="561"/>
      <c r="C67" s="501"/>
      <c r="D67" s="501"/>
      <c r="E67" s="501"/>
      <c r="F67" s="501"/>
      <c r="G67" s="501"/>
      <c r="H67" s="501"/>
      <c r="I67" s="501"/>
      <c r="J67" s="501"/>
      <c r="K67" s="501"/>
      <c r="L67" s="501"/>
      <c r="M67" s="501"/>
      <c r="N67" s="501"/>
      <c r="O67" s="501"/>
      <c r="P67" s="501"/>
      <c r="Q67" s="501"/>
      <c r="R67" s="501"/>
      <c r="S67" s="501"/>
      <c r="T67" s="501"/>
    </row>
    <row r="68" spans="3:20" ht="12">
      <c r="C68" s="501"/>
      <c r="D68" s="501"/>
      <c r="E68" s="501"/>
      <c r="F68" s="501"/>
      <c r="G68" s="501"/>
      <c r="H68" s="501"/>
      <c r="I68" s="501"/>
      <c r="J68" s="501"/>
      <c r="K68" s="501"/>
      <c r="L68" s="501"/>
      <c r="M68" s="501"/>
      <c r="N68" s="501"/>
      <c r="O68" s="501"/>
      <c r="P68" s="501"/>
      <c r="Q68" s="501"/>
      <c r="R68" s="501"/>
      <c r="S68" s="501"/>
      <c r="T68" s="501"/>
    </row>
    <row r="69" spans="3:20" ht="12">
      <c r="C69" s="501"/>
      <c r="D69" s="501"/>
      <c r="E69" s="501"/>
      <c r="F69" s="501"/>
      <c r="G69" s="501"/>
      <c r="H69" s="501"/>
      <c r="I69" s="501"/>
      <c r="J69" s="501"/>
      <c r="K69" s="501"/>
      <c r="L69" s="501"/>
      <c r="M69" s="501"/>
      <c r="N69" s="501"/>
      <c r="O69" s="501"/>
      <c r="P69" s="501"/>
      <c r="Q69" s="501"/>
      <c r="R69" s="501"/>
      <c r="S69" s="501"/>
      <c r="T69" s="501"/>
    </row>
    <row r="70" spans="2:20" ht="12">
      <c r="B70" s="562"/>
      <c r="C70" s="501"/>
      <c r="D70" s="501"/>
      <c r="E70" s="501"/>
      <c r="F70" s="501"/>
      <c r="G70" s="501"/>
      <c r="H70" s="501"/>
      <c r="I70" s="501"/>
      <c r="J70" s="501"/>
      <c r="K70" s="501"/>
      <c r="L70" s="501"/>
      <c r="M70" s="501"/>
      <c r="N70" s="501"/>
      <c r="O70" s="501"/>
      <c r="P70" s="501"/>
      <c r="Q70" s="501"/>
      <c r="R70" s="501"/>
      <c r="S70" s="501"/>
      <c r="T70" s="501"/>
    </row>
    <row r="71" spans="2:20" ht="12">
      <c r="B71" s="562"/>
      <c r="C71" s="501"/>
      <c r="D71" s="501"/>
      <c r="E71" s="501"/>
      <c r="F71" s="501"/>
      <c r="G71" s="501"/>
      <c r="H71" s="501"/>
      <c r="I71" s="501"/>
      <c r="J71" s="501"/>
      <c r="K71" s="501"/>
      <c r="L71" s="501"/>
      <c r="M71" s="501"/>
      <c r="N71" s="501"/>
      <c r="O71" s="501"/>
      <c r="P71" s="501"/>
      <c r="Q71" s="501"/>
      <c r="R71" s="501"/>
      <c r="S71" s="501"/>
      <c r="T71" s="501"/>
    </row>
    <row r="72" spans="2:20" ht="12">
      <c r="B72" s="523"/>
      <c r="C72" s="501"/>
      <c r="D72" s="501"/>
      <c r="E72" s="501"/>
      <c r="F72" s="501"/>
      <c r="G72" s="501"/>
      <c r="H72" s="501"/>
      <c r="I72" s="501"/>
      <c r="J72" s="501"/>
      <c r="K72" s="501"/>
      <c r="L72" s="501"/>
      <c r="M72" s="501"/>
      <c r="N72" s="501"/>
      <c r="O72" s="501"/>
      <c r="P72" s="501"/>
      <c r="Q72" s="501"/>
      <c r="R72" s="501"/>
      <c r="S72" s="501"/>
      <c r="T72" s="501"/>
    </row>
    <row r="73" spans="3:20" ht="12">
      <c r="C73" s="501"/>
      <c r="D73" s="501"/>
      <c r="E73" s="501"/>
      <c r="F73" s="501"/>
      <c r="G73" s="501"/>
      <c r="H73" s="501"/>
      <c r="I73" s="501"/>
      <c r="J73" s="501"/>
      <c r="K73" s="501"/>
      <c r="L73" s="501"/>
      <c r="M73" s="501"/>
      <c r="N73" s="501"/>
      <c r="O73" s="501"/>
      <c r="P73" s="501"/>
      <c r="Q73" s="501"/>
      <c r="R73" s="501"/>
      <c r="S73" s="501"/>
      <c r="T73" s="501"/>
    </row>
    <row r="74" spans="3:20" ht="12">
      <c r="C74" s="501"/>
      <c r="D74" s="501"/>
      <c r="E74" s="501"/>
      <c r="F74" s="501"/>
      <c r="G74" s="501"/>
      <c r="H74" s="501"/>
      <c r="I74" s="501"/>
      <c r="J74" s="501"/>
      <c r="K74" s="501"/>
      <c r="L74" s="501"/>
      <c r="M74" s="501"/>
      <c r="N74" s="501"/>
      <c r="O74" s="501"/>
      <c r="P74" s="501"/>
      <c r="Q74" s="501"/>
      <c r="R74" s="501"/>
      <c r="S74" s="501"/>
      <c r="T74" s="501"/>
    </row>
    <row r="75" spans="3:20" ht="12">
      <c r="C75" s="501"/>
      <c r="D75" s="501"/>
      <c r="E75" s="501"/>
      <c r="F75" s="501"/>
      <c r="G75" s="501"/>
      <c r="H75" s="501"/>
      <c r="I75" s="501"/>
      <c r="J75" s="501"/>
      <c r="K75" s="501"/>
      <c r="L75" s="501"/>
      <c r="M75" s="501"/>
      <c r="N75" s="501"/>
      <c r="O75" s="501"/>
      <c r="P75" s="501"/>
      <c r="Q75" s="501"/>
      <c r="R75" s="501"/>
      <c r="S75" s="501"/>
      <c r="T75" s="501"/>
    </row>
    <row r="76" spans="3:20" ht="12">
      <c r="C76" s="501"/>
      <c r="D76" s="501"/>
      <c r="E76" s="501"/>
      <c r="F76" s="501"/>
      <c r="G76" s="501"/>
      <c r="H76" s="501"/>
      <c r="I76" s="501"/>
      <c r="J76" s="501"/>
      <c r="K76" s="501"/>
      <c r="L76" s="501"/>
      <c r="M76" s="501"/>
      <c r="N76" s="501"/>
      <c r="O76" s="501"/>
      <c r="P76" s="501"/>
      <c r="Q76" s="501"/>
      <c r="R76" s="501"/>
      <c r="S76" s="501"/>
      <c r="T76" s="501"/>
    </row>
    <row r="77" spans="3:20" ht="12">
      <c r="C77" s="501"/>
      <c r="D77" s="501"/>
      <c r="E77" s="501"/>
      <c r="F77" s="501"/>
      <c r="G77" s="501"/>
      <c r="H77" s="501"/>
      <c r="I77" s="501"/>
      <c r="J77" s="501"/>
      <c r="K77" s="501"/>
      <c r="L77" s="501"/>
      <c r="M77" s="501"/>
      <c r="N77" s="501"/>
      <c r="O77" s="501"/>
      <c r="P77" s="501"/>
      <c r="Q77" s="501"/>
      <c r="R77" s="501"/>
      <c r="S77" s="501"/>
      <c r="T77" s="501"/>
    </row>
    <row r="78" spans="3:20" ht="12">
      <c r="C78" s="501"/>
      <c r="D78" s="501"/>
      <c r="E78" s="501"/>
      <c r="F78" s="501"/>
      <c r="G78" s="501"/>
      <c r="H78" s="501"/>
      <c r="I78" s="501"/>
      <c r="J78" s="501"/>
      <c r="K78" s="501"/>
      <c r="L78" s="501"/>
      <c r="M78" s="501"/>
      <c r="N78" s="501"/>
      <c r="O78" s="501"/>
      <c r="P78" s="501"/>
      <c r="Q78" s="501"/>
      <c r="R78" s="501"/>
      <c r="S78" s="501"/>
      <c r="T78" s="501"/>
    </row>
    <row r="79" spans="3:20" ht="12">
      <c r="C79" s="501"/>
      <c r="D79" s="501"/>
      <c r="E79" s="501"/>
      <c r="F79" s="501"/>
      <c r="G79" s="501"/>
      <c r="H79" s="501"/>
      <c r="I79" s="501"/>
      <c r="J79" s="501"/>
      <c r="K79" s="501"/>
      <c r="L79" s="501"/>
      <c r="M79" s="501"/>
      <c r="N79" s="501"/>
      <c r="O79" s="501"/>
      <c r="P79" s="501"/>
      <c r="Q79" s="501"/>
      <c r="R79" s="501"/>
      <c r="S79" s="501"/>
      <c r="T79" s="501"/>
    </row>
    <row r="80" spans="3:20" ht="12">
      <c r="C80" s="501"/>
      <c r="D80" s="501"/>
      <c r="E80" s="501"/>
      <c r="F80" s="501"/>
      <c r="G80" s="501"/>
      <c r="H80" s="501"/>
      <c r="I80" s="501"/>
      <c r="J80" s="501"/>
      <c r="K80" s="501"/>
      <c r="L80" s="501"/>
      <c r="M80" s="501"/>
      <c r="N80" s="501"/>
      <c r="O80" s="501"/>
      <c r="P80" s="501"/>
      <c r="Q80" s="501"/>
      <c r="R80" s="501"/>
      <c r="S80" s="501"/>
      <c r="T80" s="501"/>
    </row>
    <row r="81" spans="3:20" ht="12">
      <c r="C81" s="501"/>
      <c r="D81" s="501"/>
      <c r="E81" s="501"/>
      <c r="F81" s="501"/>
      <c r="G81" s="501"/>
      <c r="H81" s="501"/>
      <c r="I81" s="501"/>
      <c r="J81" s="501"/>
      <c r="K81" s="501"/>
      <c r="L81" s="501"/>
      <c r="M81" s="501"/>
      <c r="N81" s="501"/>
      <c r="O81" s="501"/>
      <c r="P81" s="501"/>
      <c r="Q81" s="501"/>
      <c r="R81" s="501"/>
      <c r="S81" s="501"/>
      <c r="T81" s="501"/>
    </row>
    <row r="82" spans="3:20" ht="12">
      <c r="C82" s="501"/>
      <c r="D82" s="501"/>
      <c r="E82" s="501"/>
      <c r="F82" s="501"/>
      <c r="G82" s="501"/>
      <c r="H82" s="501"/>
      <c r="I82" s="501"/>
      <c r="J82" s="501"/>
      <c r="K82" s="501"/>
      <c r="L82" s="501"/>
      <c r="M82" s="501"/>
      <c r="N82" s="501"/>
      <c r="O82" s="501"/>
      <c r="P82" s="501"/>
      <c r="Q82" s="501"/>
      <c r="R82" s="501"/>
      <c r="S82" s="501"/>
      <c r="T82" s="501"/>
    </row>
    <row r="83" spans="3:20" ht="12">
      <c r="C83" s="501"/>
      <c r="D83" s="501"/>
      <c r="E83" s="501"/>
      <c r="F83" s="501"/>
      <c r="G83" s="501"/>
      <c r="H83" s="501"/>
      <c r="I83" s="501"/>
      <c r="J83" s="501"/>
      <c r="K83" s="501"/>
      <c r="L83" s="501"/>
      <c r="M83" s="501"/>
      <c r="N83" s="501"/>
      <c r="O83" s="501"/>
      <c r="P83" s="501"/>
      <c r="Q83" s="501"/>
      <c r="R83" s="501"/>
      <c r="S83" s="501"/>
      <c r="T83" s="501"/>
    </row>
    <row r="84" spans="3:20" ht="12">
      <c r="C84" s="501"/>
      <c r="D84" s="501"/>
      <c r="E84" s="501"/>
      <c r="F84" s="501"/>
      <c r="G84" s="501"/>
      <c r="H84" s="501"/>
      <c r="I84" s="501"/>
      <c r="J84" s="501"/>
      <c r="K84" s="501"/>
      <c r="L84" s="501"/>
      <c r="M84" s="501"/>
      <c r="N84" s="501"/>
      <c r="O84" s="501"/>
      <c r="P84" s="501"/>
      <c r="Q84" s="501"/>
      <c r="R84" s="501"/>
      <c r="S84" s="501"/>
      <c r="T84" s="501"/>
    </row>
    <row r="85" spans="3:20" ht="12">
      <c r="C85" s="501"/>
      <c r="D85" s="501"/>
      <c r="E85" s="501"/>
      <c r="F85" s="501"/>
      <c r="G85" s="501"/>
      <c r="H85" s="501"/>
      <c r="I85" s="501"/>
      <c r="J85" s="501"/>
      <c r="K85" s="501"/>
      <c r="L85" s="501"/>
      <c r="M85" s="501"/>
      <c r="N85" s="501"/>
      <c r="O85" s="501"/>
      <c r="P85" s="501"/>
      <c r="Q85" s="501"/>
      <c r="R85" s="501"/>
      <c r="S85" s="501"/>
      <c r="T85" s="501"/>
    </row>
    <row r="86" spans="3:20" ht="12">
      <c r="C86" s="501"/>
      <c r="D86" s="501"/>
      <c r="E86" s="501"/>
      <c r="F86" s="501"/>
      <c r="G86" s="501"/>
      <c r="H86" s="501"/>
      <c r="I86" s="501"/>
      <c r="J86" s="501"/>
      <c r="K86" s="501"/>
      <c r="L86" s="501"/>
      <c r="M86" s="501"/>
      <c r="N86" s="501"/>
      <c r="O86" s="501"/>
      <c r="P86" s="501"/>
      <c r="Q86" s="501"/>
      <c r="R86" s="501"/>
      <c r="S86" s="501"/>
      <c r="T86" s="501"/>
    </row>
    <row r="87" spans="3:20" ht="12">
      <c r="C87" s="501"/>
      <c r="D87" s="501"/>
      <c r="E87" s="501"/>
      <c r="F87" s="501"/>
      <c r="G87" s="501"/>
      <c r="H87" s="501"/>
      <c r="I87" s="501"/>
      <c r="J87" s="501"/>
      <c r="K87" s="501"/>
      <c r="L87" s="501"/>
      <c r="M87" s="501"/>
      <c r="N87" s="501"/>
      <c r="O87" s="501"/>
      <c r="P87" s="501"/>
      <c r="Q87" s="501"/>
      <c r="R87" s="501"/>
      <c r="S87" s="501"/>
      <c r="T87" s="501"/>
    </row>
    <row r="88" spans="3:20" ht="12">
      <c r="C88" s="501"/>
      <c r="D88" s="501"/>
      <c r="E88" s="501"/>
      <c r="F88" s="501"/>
      <c r="G88" s="501"/>
      <c r="H88" s="501"/>
      <c r="I88" s="501"/>
      <c r="J88" s="501"/>
      <c r="K88" s="501"/>
      <c r="L88" s="501"/>
      <c r="M88" s="501"/>
      <c r="N88" s="501"/>
      <c r="O88" s="501"/>
      <c r="P88" s="501"/>
      <c r="Q88" s="501"/>
      <c r="R88" s="501"/>
      <c r="S88" s="501"/>
      <c r="T88" s="501"/>
    </row>
    <row r="89" spans="3:20" ht="12">
      <c r="C89" s="501"/>
      <c r="D89" s="501"/>
      <c r="E89" s="501"/>
      <c r="F89" s="501"/>
      <c r="G89" s="501"/>
      <c r="H89" s="501"/>
      <c r="I89" s="501"/>
      <c r="J89" s="501"/>
      <c r="K89" s="501"/>
      <c r="L89" s="501"/>
      <c r="M89" s="501"/>
      <c r="N89" s="501"/>
      <c r="O89" s="501"/>
      <c r="P89" s="501"/>
      <c r="Q89" s="501"/>
      <c r="R89" s="501"/>
      <c r="S89" s="501"/>
      <c r="T89" s="501"/>
    </row>
    <row r="90" spans="3:20" ht="12">
      <c r="C90" s="501"/>
      <c r="D90" s="501"/>
      <c r="E90" s="501"/>
      <c r="F90" s="501"/>
      <c r="G90" s="501"/>
      <c r="H90" s="501"/>
      <c r="I90" s="501"/>
      <c r="J90" s="501"/>
      <c r="K90" s="501"/>
      <c r="L90" s="501"/>
      <c r="M90" s="501"/>
      <c r="N90" s="501"/>
      <c r="O90" s="501"/>
      <c r="P90" s="501"/>
      <c r="Q90" s="501"/>
      <c r="R90" s="501"/>
      <c r="S90" s="501"/>
      <c r="T90" s="501"/>
    </row>
    <row r="91" spans="3:20" ht="12">
      <c r="C91" s="501"/>
      <c r="D91" s="501"/>
      <c r="E91" s="501"/>
      <c r="F91" s="501"/>
      <c r="G91" s="501"/>
      <c r="H91" s="501"/>
      <c r="I91" s="501"/>
      <c r="J91" s="501"/>
      <c r="K91" s="501"/>
      <c r="L91" s="501"/>
      <c r="M91" s="501"/>
      <c r="N91" s="501"/>
      <c r="O91" s="501"/>
      <c r="P91" s="501"/>
      <c r="Q91" s="501"/>
      <c r="R91" s="501"/>
      <c r="S91" s="501"/>
      <c r="T91" s="501"/>
    </row>
    <row r="92" spans="3:20" ht="12">
      <c r="C92" s="501"/>
      <c r="D92" s="501"/>
      <c r="E92" s="501"/>
      <c r="F92" s="501"/>
      <c r="G92" s="501"/>
      <c r="H92" s="501"/>
      <c r="I92" s="501"/>
      <c r="J92" s="501"/>
      <c r="K92" s="501"/>
      <c r="L92" s="501"/>
      <c r="M92" s="501"/>
      <c r="N92" s="501"/>
      <c r="O92" s="501"/>
      <c r="P92" s="501"/>
      <c r="Q92" s="501"/>
      <c r="R92" s="501"/>
      <c r="S92" s="501"/>
      <c r="T92" s="501"/>
    </row>
    <row r="93" spans="3:20" ht="12">
      <c r="C93" s="501"/>
      <c r="D93" s="501"/>
      <c r="E93" s="501"/>
      <c r="F93" s="501"/>
      <c r="G93" s="501"/>
      <c r="H93" s="501"/>
      <c r="I93" s="501"/>
      <c r="J93" s="501"/>
      <c r="K93" s="501"/>
      <c r="L93" s="501"/>
      <c r="M93" s="501"/>
      <c r="N93" s="501"/>
      <c r="O93" s="501"/>
      <c r="P93" s="501"/>
      <c r="Q93" s="501"/>
      <c r="R93" s="501"/>
      <c r="S93" s="501"/>
      <c r="T93" s="501"/>
    </row>
    <row r="94" spans="3:20" ht="12">
      <c r="C94" s="501"/>
      <c r="D94" s="501"/>
      <c r="E94" s="501"/>
      <c r="F94" s="501"/>
      <c r="G94" s="501"/>
      <c r="H94" s="501"/>
      <c r="I94" s="501"/>
      <c r="J94" s="501"/>
      <c r="K94" s="501"/>
      <c r="L94" s="501"/>
      <c r="M94" s="501"/>
      <c r="N94" s="501"/>
      <c r="O94" s="501"/>
      <c r="P94" s="501"/>
      <c r="Q94" s="501"/>
      <c r="R94" s="501"/>
      <c r="S94" s="501"/>
      <c r="T94" s="501"/>
    </row>
    <row r="95" spans="3:20" ht="12">
      <c r="C95" s="501"/>
      <c r="D95" s="501"/>
      <c r="E95" s="501"/>
      <c r="F95" s="501"/>
      <c r="G95" s="501"/>
      <c r="H95" s="501"/>
      <c r="I95" s="501"/>
      <c r="J95" s="501"/>
      <c r="K95" s="501"/>
      <c r="L95" s="501"/>
      <c r="M95" s="501"/>
      <c r="N95" s="501"/>
      <c r="O95" s="501"/>
      <c r="P95" s="501"/>
      <c r="Q95" s="501"/>
      <c r="R95" s="501"/>
      <c r="S95" s="501"/>
      <c r="T95" s="501"/>
    </row>
    <row r="96" spans="3:20" ht="12">
      <c r="C96" s="501"/>
      <c r="D96" s="501"/>
      <c r="E96" s="501"/>
      <c r="F96" s="501"/>
      <c r="G96" s="501"/>
      <c r="H96" s="501"/>
      <c r="I96" s="501"/>
      <c r="J96" s="501"/>
      <c r="K96" s="501"/>
      <c r="L96" s="501"/>
      <c r="M96" s="501"/>
      <c r="N96" s="501"/>
      <c r="O96" s="501"/>
      <c r="P96" s="501"/>
      <c r="Q96" s="501"/>
      <c r="R96" s="501"/>
      <c r="S96" s="501"/>
      <c r="T96" s="501"/>
    </row>
    <row r="97" spans="3:20" ht="12">
      <c r="C97" s="501"/>
      <c r="D97" s="501"/>
      <c r="E97" s="501"/>
      <c r="F97" s="501"/>
      <c r="G97" s="501"/>
      <c r="H97" s="501"/>
      <c r="I97" s="501"/>
      <c r="J97" s="501"/>
      <c r="K97" s="501"/>
      <c r="L97" s="501"/>
      <c r="M97" s="501"/>
      <c r="N97" s="501"/>
      <c r="O97" s="501"/>
      <c r="P97" s="501"/>
      <c r="Q97" s="501"/>
      <c r="R97" s="501"/>
      <c r="S97" s="501"/>
      <c r="T97" s="501"/>
    </row>
    <row r="98" spans="3:20" ht="12">
      <c r="C98" s="501"/>
      <c r="D98" s="501"/>
      <c r="E98" s="501"/>
      <c r="F98" s="501"/>
      <c r="G98" s="501"/>
      <c r="H98" s="501"/>
      <c r="I98" s="501"/>
      <c r="J98" s="501"/>
      <c r="K98" s="501"/>
      <c r="L98" s="501"/>
      <c r="M98" s="501"/>
      <c r="N98" s="501"/>
      <c r="O98" s="501"/>
      <c r="P98" s="501"/>
      <c r="Q98" s="501"/>
      <c r="R98" s="501"/>
      <c r="S98" s="501"/>
      <c r="T98" s="501"/>
    </row>
    <row r="99" spans="3:20" ht="12">
      <c r="C99" s="501"/>
      <c r="D99" s="501"/>
      <c r="E99" s="501"/>
      <c r="F99" s="501"/>
      <c r="G99" s="501"/>
      <c r="H99" s="501"/>
      <c r="I99" s="501"/>
      <c r="J99" s="501"/>
      <c r="K99" s="501"/>
      <c r="L99" s="501"/>
      <c r="M99" s="501"/>
      <c r="N99" s="501"/>
      <c r="O99" s="501"/>
      <c r="P99" s="501"/>
      <c r="Q99" s="501"/>
      <c r="R99" s="501"/>
      <c r="S99" s="501"/>
      <c r="T99" s="501"/>
    </row>
    <row r="100" spans="3:20" ht="12">
      <c r="C100" s="501"/>
      <c r="D100" s="501"/>
      <c r="E100" s="501"/>
      <c r="F100" s="501"/>
      <c r="G100" s="501"/>
      <c r="H100" s="501"/>
      <c r="I100" s="501"/>
      <c r="J100" s="501"/>
      <c r="K100" s="501"/>
      <c r="L100" s="501"/>
      <c r="M100" s="501"/>
      <c r="N100" s="501"/>
      <c r="O100" s="501"/>
      <c r="P100" s="501"/>
      <c r="Q100" s="501"/>
      <c r="R100" s="501"/>
      <c r="S100" s="501"/>
      <c r="T100" s="501"/>
    </row>
    <row r="101" spans="3:20" ht="12">
      <c r="C101" s="501"/>
      <c r="D101" s="501"/>
      <c r="E101" s="501"/>
      <c r="F101" s="501"/>
      <c r="G101" s="501"/>
      <c r="H101" s="501"/>
      <c r="I101" s="501"/>
      <c r="J101" s="501"/>
      <c r="K101" s="501"/>
      <c r="L101" s="501"/>
      <c r="M101" s="501"/>
      <c r="N101" s="501"/>
      <c r="O101" s="501"/>
      <c r="P101" s="501"/>
      <c r="Q101" s="501"/>
      <c r="R101" s="501"/>
      <c r="S101" s="501"/>
      <c r="T101" s="501"/>
    </row>
    <row r="102" spans="3:20" ht="12">
      <c r="C102" s="501"/>
      <c r="D102" s="501"/>
      <c r="E102" s="501"/>
      <c r="F102" s="501"/>
      <c r="G102" s="501"/>
      <c r="H102" s="501"/>
      <c r="I102" s="501"/>
      <c r="J102" s="501"/>
      <c r="K102" s="501"/>
      <c r="L102" s="501"/>
      <c r="M102" s="501"/>
      <c r="N102" s="501"/>
      <c r="O102" s="501"/>
      <c r="P102" s="501"/>
      <c r="Q102" s="501"/>
      <c r="R102" s="501"/>
      <c r="S102" s="501"/>
      <c r="T102" s="501"/>
    </row>
    <row r="103" spans="3:20" ht="12">
      <c r="C103" s="501"/>
      <c r="D103" s="501"/>
      <c r="E103" s="501"/>
      <c r="F103" s="501"/>
      <c r="G103" s="501"/>
      <c r="H103" s="501"/>
      <c r="I103" s="501"/>
      <c r="J103" s="501"/>
      <c r="K103" s="501"/>
      <c r="L103" s="501"/>
      <c r="M103" s="501"/>
      <c r="N103" s="501"/>
      <c r="O103" s="501"/>
      <c r="P103" s="501"/>
      <c r="Q103" s="501"/>
      <c r="R103" s="501"/>
      <c r="S103" s="501"/>
      <c r="T103" s="501"/>
    </row>
    <row r="104" spans="3:20" ht="12">
      <c r="C104" s="501"/>
      <c r="D104" s="501"/>
      <c r="E104" s="501"/>
      <c r="F104" s="501"/>
      <c r="G104" s="501"/>
      <c r="H104" s="501"/>
      <c r="I104" s="501"/>
      <c r="J104" s="501"/>
      <c r="K104" s="501"/>
      <c r="L104" s="501"/>
      <c r="M104" s="501"/>
      <c r="N104" s="501"/>
      <c r="O104" s="501"/>
      <c r="P104" s="501"/>
      <c r="Q104" s="501"/>
      <c r="R104" s="501"/>
      <c r="S104" s="501"/>
      <c r="T104" s="501"/>
    </row>
    <row r="105" spans="3:20" ht="12">
      <c r="C105" s="501"/>
      <c r="D105" s="501"/>
      <c r="E105" s="501"/>
      <c r="F105" s="501"/>
      <c r="G105" s="501"/>
      <c r="H105" s="501"/>
      <c r="I105" s="501"/>
      <c r="J105" s="501"/>
      <c r="K105" s="501"/>
      <c r="L105" s="501"/>
      <c r="M105" s="501"/>
      <c r="N105" s="501"/>
      <c r="O105" s="501"/>
      <c r="P105" s="501"/>
      <c r="Q105" s="501"/>
      <c r="R105" s="501"/>
      <c r="S105" s="501"/>
      <c r="T105" s="501"/>
    </row>
    <row r="106" spans="3:20" ht="12">
      <c r="C106" s="501"/>
      <c r="D106" s="501"/>
      <c r="E106" s="501"/>
      <c r="F106" s="501"/>
      <c r="G106" s="501"/>
      <c r="H106" s="501"/>
      <c r="I106" s="501"/>
      <c r="J106" s="501"/>
      <c r="K106" s="501"/>
      <c r="L106" s="501"/>
      <c r="M106" s="501"/>
      <c r="N106" s="501"/>
      <c r="O106" s="501"/>
      <c r="P106" s="501"/>
      <c r="Q106" s="501"/>
      <c r="R106" s="501"/>
      <c r="S106" s="501"/>
      <c r="T106" s="501"/>
    </row>
    <row r="107" spans="3:20" ht="12">
      <c r="C107" s="501"/>
      <c r="D107" s="501"/>
      <c r="E107" s="501"/>
      <c r="F107" s="501"/>
      <c r="G107" s="501"/>
      <c r="H107" s="501"/>
      <c r="I107" s="501"/>
      <c r="J107" s="501"/>
      <c r="K107" s="501"/>
      <c r="L107" s="501"/>
      <c r="M107" s="501"/>
      <c r="N107" s="501"/>
      <c r="O107" s="501"/>
      <c r="P107" s="501"/>
      <c r="Q107" s="501"/>
      <c r="R107" s="501"/>
      <c r="S107" s="501"/>
      <c r="T107" s="501"/>
    </row>
    <row r="108" spans="3:20" ht="12">
      <c r="C108" s="501"/>
      <c r="D108" s="501"/>
      <c r="E108" s="501"/>
      <c r="F108" s="501"/>
      <c r="G108" s="501"/>
      <c r="H108" s="501"/>
      <c r="I108" s="501"/>
      <c r="J108" s="501"/>
      <c r="K108" s="501"/>
      <c r="L108" s="501"/>
      <c r="M108" s="501"/>
      <c r="N108" s="501"/>
      <c r="O108" s="501"/>
      <c r="P108" s="501"/>
      <c r="Q108" s="501"/>
      <c r="R108" s="501"/>
      <c r="S108" s="501"/>
      <c r="T108" s="501"/>
    </row>
    <row r="109" spans="3:20" ht="12">
      <c r="C109" s="501"/>
      <c r="D109" s="501"/>
      <c r="E109" s="501"/>
      <c r="F109" s="501"/>
      <c r="G109" s="501"/>
      <c r="H109" s="501"/>
      <c r="I109" s="501"/>
      <c r="J109" s="501"/>
      <c r="K109" s="501"/>
      <c r="L109" s="501"/>
      <c r="M109" s="501"/>
      <c r="N109" s="501"/>
      <c r="O109" s="501"/>
      <c r="P109" s="501"/>
      <c r="Q109" s="501"/>
      <c r="R109" s="501"/>
      <c r="S109" s="501"/>
      <c r="T109" s="501"/>
    </row>
    <row r="110" spans="3:20" ht="12">
      <c r="C110" s="501"/>
      <c r="D110" s="501"/>
      <c r="E110" s="501"/>
      <c r="F110" s="501"/>
      <c r="G110" s="501"/>
      <c r="H110" s="501"/>
      <c r="I110" s="501"/>
      <c r="J110" s="501"/>
      <c r="K110" s="501"/>
      <c r="L110" s="501"/>
      <c r="M110" s="501"/>
      <c r="N110" s="501"/>
      <c r="O110" s="501"/>
      <c r="P110" s="501"/>
      <c r="Q110" s="501"/>
      <c r="R110" s="501"/>
      <c r="S110" s="501"/>
      <c r="T110" s="501"/>
    </row>
    <row r="111" spans="3:20" ht="12">
      <c r="C111" s="501"/>
      <c r="D111" s="501"/>
      <c r="E111" s="501"/>
      <c r="F111" s="501"/>
      <c r="G111" s="501"/>
      <c r="H111" s="501"/>
      <c r="I111" s="501"/>
      <c r="J111" s="501"/>
      <c r="K111" s="501"/>
      <c r="L111" s="501"/>
      <c r="M111" s="501"/>
      <c r="N111" s="501"/>
      <c r="O111" s="501"/>
      <c r="P111" s="501"/>
      <c r="Q111" s="501"/>
      <c r="R111" s="501"/>
      <c r="S111" s="501"/>
      <c r="T111" s="501"/>
    </row>
    <row r="112" spans="3:20" ht="12">
      <c r="C112" s="501"/>
      <c r="D112" s="501"/>
      <c r="E112" s="501"/>
      <c r="F112" s="501"/>
      <c r="G112" s="501"/>
      <c r="H112" s="501"/>
      <c r="I112" s="501"/>
      <c r="J112" s="501"/>
      <c r="K112" s="501"/>
      <c r="L112" s="501"/>
      <c r="M112" s="501"/>
      <c r="N112" s="501"/>
      <c r="O112" s="501"/>
      <c r="P112" s="501"/>
      <c r="Q112" s="501"/>
      <c r="R112" s="501"/>
      <c r="S112" s="501"/>
      <c r="T112" s="501"/>
    </row>
    <row r="113" spans="3:20" ht="12">
      <c r="C113" s="501"/>
      <c r="D113" s="501"/>
      <c r="E113" s="501"/>
      <c r="F113" s="501"/>
      <c r="G113" s="501"/>
      <c r="H113" s="501"/>
      <c r="I113" s="501"/>
      <c r="J113" s="501"/>
      <c r="K113" s="501"/>
      <c r="L113" s="501"/>
      <c r="M113" s="501"/>
      <c r="N113" s="501"/>
      <c r="O113" s="501"/>
      <c r="P113" s="501"/>
      <c r="Q113" s="501"/>
      <c r="R113" s="501"/>
      <c r="S113" s="501"/>
      <c r="T113" s="501"/>
    </row>
    <row r="114" spans="3:20" ht="12">
      <c r="C114" s="501"/>
      <c r="D114" s="501"/>
      <c r="E114" s="501"/>
      <c r="F114" s="501"/>
      <c r="G114" s="501"/>
      <c r="H114" s="501"/>
      <c r="I114" s="501"/>
      <c r="J114" s="501"/>
      <c r="K114" s="501"/>
      <c r="L114" s="501"/>
      <c r="M114" s="501"/>
      <c r="N114" s="501"/>
      <c r="O114" s="501"/>
      <c r="P114" s="501"/>
      <c r="Q114" s="501"/>
      <c r="R114" s="501"/>
      <c r="S114" s="501"/>
      <c r="T114" s="501"/>
    </row>
    <row r="115" spans="3:20" ht="12">
      <c r="C115" s="501"/>
      <c r="D115" s="501"/>
      <c r="E115" s="501"/>
      <c r="F115" s="501"/>
      <c r="G115" s="501"/>
      <c r="H115" s="501"/>
      <c r="I115" s="501"/>
      <c r="J115" s="501"/>
      <c r="K115" s="501"/>
      <c r="L115" s="501"/>
      <c r="M115" s="501"/>
      <c r="N115" s="501"/>
      <c r="O115" s="501"/>
      <c r="P115" s="501"/>
      <c r="Q115" s="501"/>
      <c r="R115" s="501"/>
      <c r="S115" s="501"/>
      <c r="T115" s="501"/>
    </row>
    <row r="116" spans="3:20" ht="12">
      <c r="C116" s="501"/>
      <c r="D116" s="501"/>
      <c r="E116" s="501"/>
      <c r="F116" s="501"/>
      <c r="G116" s="501"/>
      <c r="H116" s="501"/>
      <c r="I116" s="501"/>
      <c r="J116" s="501"/>
      <c r="K116" s="501"/>
      <c r="L116" s="501"/>
      <c r="M116" s="501"/>
      <c r="N116" s="501"/>
      <c r="O116" s="501"/>
      <c r="P116" s="501"/>
      <c r="Q116" s="501"/>
      <c r="R116" s="501"/>
      <c r="S116" s="501"/>
      <c r="T116" s="501"/>
    </row>
    <row r="117" spans="3:20" ht="12">
      <c r="C117" s="501"/>
      <c r="D117" s="501"/>
      <c r="E117" s="501"/>
      <c r="F117" s="501"/>
      <c r="G117" s="501"/>
      <c r="H117" s="501"/>
      <c r="I117" s="501"/>
      <c r="J117" s="501"/>
      <c r="K117" s="501"/>
      <c r="L117" s="501"/>
      <c r="M117" s="501"/>
      <c r="N117" s="501"/>
      <c r="O117" s="501"/>
      <c r="P117" s="501"/>
      <c r="Q117" s="501"/>
      <c r="R117" s="501"/>
      <c r="S117" s="501"/>
      <c r="T117" s="501"/>
    </row>
    <row r="118" spans="3:20" ht="12">
      <c r="C118" s="501"/>
      <c r="D118" s="501"/>
      <c r="E118" s="501"/>
      <c r="F118" s="501"/>
      <c r="G118" s="501"/>
      <c r="H118" s="501"/>
      <c r="I118" s="501"/>
      <c r="J118" s="501"/>
      <c r="K118" s="501"/>
      <c r="L118" s="501"/>
      <c r="M118" s="501"/>
      <c r="N118" s="501"/>
      <c r="O118" s="501"/>
      <c r="P118" s="501"/>
      <c r="Q118" s="501"/>
      <c r="R118" s="501"/>
      <c r="S118" s="501"/>
      <c r="T118" s="501"/>
    </row>
    <row r="119" spans="3:20" ht="12">
      <c r="C119" s="501"/>
      <c r="D119" s="501"/>
      <c r="E119" s="501"/>
      <c r="F119" s="501"/>
      <c r="G119" s="501"/>
      <c r="H119" s="501"/>
      <c r="I119" s="501"/>
      <c r="J119" s="501"/>
      <c r="K119" s="501"/>
      <c r="L119" s="501"/>
      <c r="M119" s="501"/>
      <c r="N119" s="501"/>
      <c r="O119" s="501"/>
      <c r="P119" s="501"/>
      <c r="Q119" s="501"/>
      <c r="R119" s="501"/>
      <c r="S119" s="501"/>
      <c r="T119" s="501"/>
    </row>
    <row r="120" spans="3:20" ht="12">
      <c r="C120" s="501"/>
      <c r="D120" s="501"/>
      <c r="E120" s="501"/>
      <c r="F120" s="501"/>
      <c r="G120" s="501"/>
      <c r="H120" s="501"/>
      <c r="I120" s="501"/>
      <c r="J120" s="501"/>
      <c r="K120" s="501"/>
      <c r="L120" s="501"/>
      <c r="M120" s="501"/>
      <c r="N120" s="501"/>
      <c r="O120" s="501"/>
      <c r="P120" s="501"/>
      <c r="Q120" s="501"/>
      <c r="R120" s="501"/>
      <c r="S120" s="501"/>
      <c r="T120" s="501"/>
    </row>
    <row r="121" spans="3:20" ht="12">
      <c r="C121" s="501"/>
      <c r="D121" s="501"/>
      <c r="E121" s="501"/>
      <c r="F121" s="501"/>
      <c r="G121" s="501"/>
      <c r="H121" s="501"/>
      <c r="I121" s="501"/>
      <c r="J121" s="501"/>
      <c r="K121" s="501"/>
      <c r="L121" s="501"/>
      <c r="M121" s="501"/>
      <c r="N121" s="501"/>
      <c r="O121" s="501"/>
      <c r="P121" s="501"/>
      <c r="Q121" s="501"/>
      <c r="R121" s="501"/>
      <c r="S121" s="501"/>
      <c r="T121" s="501"/>
    </row>
    <row r="122" spans="3:20" ht="12">
      <c r="C122" s="501"/>
      <c r="D122" s="501"/>
      <c r="E122" s="501"/>
      <c r="F122" s="501"/>
      <c r="G122" s="501"/>
      <c r="H122" s="501"/>
      <c r="I122" s="501"/>
      <c r="J122" s="501"/>
      <c r="K122" s="501"/>
      <c r="L122" s="501"/>
      <c r="M122" s="501"/>
      <c r="N122" s="501"/>
      <c r="O122" s="501"/>
      <c r="P122" s="501"/>
      <c r="Q122" s="501"/>
      <c r="R122" s="501"/>
      <c r="S122" s="501"/>
      <c r="T122" s="501"/>
    </row>
    <row r="123" spans="3:20" ht="12">
      <c r="C123" s="501"/>
      <c r="D123" s="501"/>
      <c r="E123" s="501"/>
      <c r="F123" s="501"/>
      <c r="G123" s="501"/>
      <c r="H123" s="501"/>
      <c r="I123" s="501"/>
      <c r="J123" s="501"/>
      <c r="K123" s="501"/>
      <c r="L123" s="501"/>
      <c r="M123" s="501"/>
      <c r="N123" s="501"/>
      <c r="O123" s="501"/>
      <c r="P123" s="501"/>
      <c r="Q123" s="501"/>
      <c r="R123" s="501"/>
      <c r="S123" s="501"/>
      <c r="T123" s="501"/>
    </row>
    <row r="124" spans="3:20" ht="12">
      <c r="C124" s="501"/>
      <c r="D124" s="501"/>
      <c r="E124" s="501"/>
      <c r="F124" s="501"/>
      <c r="G124" s="501"/>
      <c r="H124" s="501"/>
      <c r="I124" s="501"/>
      <c r="J124" s="501"/>
      <c r="K124" s="501"/>
      <c r="L124" s="501"/>
      <c r="M124" s="501"/>
      <c r="N124" s="501"/>
      <c r="O124" s="501"/>
      <c r="P124" s="501"/>
      <c r="Q124" s="501"/>
      <c r="R124" s="501"/>
      <c r="S124" s="501"/>
      <c r="T124" s="501"/>
    </row>
    <row r="125" spans="3:20" ht="12">
      <c r="C125" s="501"/>
      <c r="D125" s="501"/>
      <c r="E125" s="501"/>
      <c r="F125" s="501"/>
      <c r="G125" s="501"/>
      <c r="H125" s="501"/>
      <c r="I125" s="501"/>
      <c r="J125" s="501"/>
      <c r="K125" s="501"/>
      <c r="L125" s="501"/>
      <c r="M125" s="501"/>
      <c r="N125" s="501"/>
      <c r="O125" s="501"/>
      <c r="P125" s="501"/>
      <c r="Q125" s="501"/>
      <c r="R125" s="501"/>
      <c r="S125" s="501"/>
      <c r="T125" s="501"/>
    </row>
    <row r="126" spans="3:20" ht="12">
      <c r="C126" s="501"/>
      <c r="D126" s="501"/>
      <c r="E126" s="501"/>
      <c r="F126" s="501"/>
      <c r="G126" s="501"/>
      <c r="H126" s="501"/>
      <c r="I126" s="501"/>
      <c r="J126" s="501"/>
      <c r="K126" s="501"/>
      <c r="L126" s="501"/>
      <c r="M126" s="501"/>
      <c r="N126" s="501"/>
      <c r="O126" s="501"/>
      <c r="P126" s="501"/>
      <c r="Q126" s="501"/>
      <c r="R126" s="501"/>
      <c r="S126" s="501"/>
      <c r="T126" s="501"/>
    </row>
    <row r="127" spans="3:20" ht="12">
      <c r="C127" s="501"/>
      <c r="D127" s="501"/>
      <c r="E127" s="501"/>
      <c r="F127" s="501"/>
      <c r="G127" s="501"/>
      <c r="H127" s="501"/>
      <c r="I127" s="501"/>
      <c r="J127" s="501"/>
      <c r="K127" s="501"/>
      <c r="L127" s="501"/>
      <c r="M127" s="501"/>
      <c r="N127" s="501"/>
      <c r="O127" s="501"/>
      <c r="P127" s="501"/>
      <c r="Q127" s="501"/>
      <c r="R127" s="501"/>
      <c r="S127" s="501"/>
      <c r="T127" s="501"/>
    </row>
    <row r="128" spans="3:20" ht="12">
      <c r="C128" s="501"/>
      <c r="D128" s="501"/>
      <c r="E128" s="501"/>
      <c r="F128" s="501"/>
      <c r="G128" s="501"/>
      <c r="H128" s="501"/>
      <c r="I128" s="501"/>
      <c r="J128" s="501"/>
      <c r="K128" s="501"/>
      <c r="L128" s="501"/>
      <c r="M128" s="501"/>
      <c r="N128" s="501"/>
      <c r="O128" s="501"/>
      <c r="P128" s="501"/>
      <c r="Q128" s="501"/>
      <c r="R128" s="501"/>
      <c r="S128" s="501"/>
      <c r="T128" s="501"/>
    </row>
    <row r="129" spans="3:20" ht="12">
      <c r="C129" s="501"/>
      <c r="D129" s="501"/>
      <c r="E129" s="501"/>
      <c r="F129" s="501"/>
      <c r="G129" s="501"/>
      <c r="H129" s="501"/>
      <c r="I129" s="501"/>
      <c r="J129" s="501"/>
      <c r="K129" s="501"/>
      <c r="L129" s="501"/>
      <c r="M129" s="501"/>
      <c r="N129" s="501"/>
      <c r="O129" s="501"/>
      <c r="P129" s="501"/>
      <c r="Q129" s="501"/>
      <c r="R129" s="501"/>
      <c r="S129" s="501"/>
      <c r="T129" s="501"/>
    </row>
    <row r="130" spans="3:20" ht="12">
      <c r="C130" s="501"/>
      <c r="D130" s="501"/>
      <c r="E130" s="501"/>
      <c r="F130" s="501"/>
      <c r="G130" s="501"/>
      <c r="H130" s="501"/>
      <c r="I130" s="501"/>
      <c r="J130" s="501"/>
      <c r="K130" s="501"/>
      <c r="L130" s="501"/>
      <c r="M130" s="501"/>
      <c r="N130" s="501"/>
      <c r="O130" s="501"/>
      <c r="P130" s="501"/>
      <c r="Q130" s="501"/>
      <c r="R130" s="501"/>
      <c r="S130" s="501"/>
      <c r="T130" s="501"/>
    </row>
    <row r="131" spans="3:20" ht="12">
      <c r="C131" s="501"/>
      <c r="D131" s="501"/>
      <c r="E131" s="501"/>
      <c r="F131" s="501"/>
      <c r="G131" s="501"/>
      <c r="H131" s="501"/>
      <c r="I131" s="501"/>
      <c r="J131" s="501"/>
      <c r="K131" s="501"/>
      <c r="L131" s="501"/>
      <c r="M131" s="501"/>
      <c r="N131" s="501"/>
      <c r="O131" s="501"/>
      <c r="P131" s="501"/>
      <c r="Q131" s="501"/>
      <c r="R131" s="501"/>
      <c r="S131" s="501"/>
      <c r="T131" s="501"/>
    </row>
    <row r="132" spans="3:20" ht="12">
      <c r="C132" s="501"/>
      <c r="D132" s="501"/>
      <c r="E132" s="501"/>
      <c r="F132" s="501"/>
      <c r="G132" s="501"/>
      <c r="H132" s="501"/>
      <c r="I132" s="501"/>
      <c r="J132" s="501"/>
      <c r="K132" s="501"/>
      <c r="L132" s="501"/>
      <c r="M132" s="501"/>
      <c r="N132" s="501"/>
      <c r="O132" s="501"/>
      <c r="P132" s="501"/>
      <c r="Q132" s="501"/>
      <c r="R132" s="501"/>
      <c r="S132" s="501"/>
      <c r="T132" s="501"/>
    </row>
  </sheetData>
  <mergeCells count="44">
    <mergeCell ref="AU4:AU6"/>
    <mergeCell ref="C3:AY3"/>
    <mergeCell ref="D5:F5"/>
    <mergeCell ref="G5:Q5"/>
    <mergeCell ref="R5:T5"/>
    <mergeCell ref="U5:V5"/>
    <mergeCell ref="AZ3:BO3"/>
    <mergeCell ref="W6:X6"/>
    <mergeCell ref="Y6:Z6"/>
    <mergeCell ref="AA6:AB6"/>
    <mergeCell ref="AC6:AD6"/>
    <mergeCell ref="AE6:AF6"/>
    <mergeCell ref="AG6:AH6"/>
    <mergeCell ref="AI6:AJ6"/>
    <mergeCell ref="BL5:BL6"/>
    <mergeCell ref="AQ6:AR6"/>
    <mergeCell ref="BM5:BM6"/>
    <mergeCell ref="BN5:BN6"/>
    <mergeCell ref="BO5:BO6"/>
    <mergeCell ref="AX5:AX6"/>
    <mergeCell ref="AY5:AY6"/>
    <mergeCell ref="AZ5:AZ6"/>
    <mergeCell ref="BA5:BC5"/>
    <mergeCell ref="BK4:BK6"/>
    <mergeCell ref="BL4:BO4"/>
    <mergeCell ref="BI4:BI6"/>
    <mergeCell ref="B3:B6"/>
    <mergeCell ref="C4:Q4"/>
    <mergeCell ref="AS4:AS6"/>
    <mergeCell ref="AT4:AT6"/>
    <mergeCell ref="AK6:AL6"/>
    <mergeCell ref="R4:AR4"/>
    <mergeCell ref="W5:AR5"/>
    <mergeCell ref="C5:C6"/>
    <mergeCell ref="AO6:AP6"/>
    <mergeCell ref="AM6:AN6"/>
    <mergeCell ref="BJ4:BJ6"/>
    <mergeCell ref="BD5:BF5"/>
    <mergeCell ref="BG5:BH5"/>
    <mergeCell ref="AV5:AV6"/>
    <mergeCell ref="AW5:AW6"/>
    <mergeCell ref="AZ4:BC4"/>
    <mergeCell ref="BD4:BH4"/>
    <mergeCell ref="AV4:AY4"/>
  </mergeCells>
  <printOptions/>
  <pageMargins left="0.75" right="0.75" top="1" bottom="1" header="0.512" footer="0.512"/>
  <pageSetup orientation="portrait" paperSize="9"/>
</worksheet>
</file>

<file path=xl/worksheets/sheet15.xml><?xml version="1.0" encoding="utf-8"?>
<worksheet xmlns="http://schemas.openxmlformats.org/spreadsheetml/2006/main" xmlns:r="http://schemas.openxmlformats.org/officeDocument/2006/relationships">
  <dimension ref="B2:AQ40"/>
  <sheetViews>
    <sheetView workbookViewId="0" topLeftCell="A1">
      <selection activeCell="A1" sqref="A1"/>
    </sheetView>
  </sheetViews>
  <sheetFormatPr defaultColWidth="9.00390625" defaultRowHeight="13.5"/>
  <cols>
    <col min="1" max="1" width="2.625" style="563" customWidth="1"/>
    <col min="2" max="2" width="2.00390625" style="563" customWidth="1"/>
    <col min="3" max="3" width="16.75390625" style="563" customWidth="1"/>
    <col min="4" max="4" width="9.125" style="563" bestFit="1" customWidth="1"/>
    <col min="5" max="5" width="11.625" style="563" bestFit="1" customWidth="1"/>
    <col min="6" max="6" width="10.75390625" style="563" bestFit="1" customWidth="1"/>
    <col min="7" max="7" width="9.00390625" style="563" customWidth="1"/>
    <col min="8" max="8" width="11.625" style="563" bestFit="1" customWidth="1"/>
    <col min="9" max="11" width="10.75390625" style="563" bestFit="1" customWidth="1"/>
    <col min="12" max="12" width="9.00390625" style="566" customWidth="1"/>
    <col min="13" max="13" width="11.625" style="563" bestFit="1" customWidth="1"/>
    <col min="14" max="14" width="10.75390625" style="563" bestFit="1" customWidth="1"/>
    <col min="15" max="15" width="9.00390625" style="569" customWidth="1"/>
    <col min="16" max="16" width="9.00390625" style="567" customWidth="1"/>
    <col min="17" max="17" width="9.00390625" style="563" customWidth="1"/>
    <col min="18" max="18" width="9.00390625" style="568" customWidth="1"/>
    <col min="19" max="19" width="9.875" style="569" bestFit="1" customWidth="1"/>
    <col min="20" max="20" width="9.00390625" style="568" customWidth="1"/>
    <col min="21" max="21" width="9.00390625" style="563" customWidth="1"/>
    <col min="22" max="22" width="9.00390625" style="568" customWidth="1"/>
    <col min="23" max="23" width="9.00390625" style="565" customWidth="1"/>
    <col min="24" max="24" width="9.00390625" style="568" customWidth="1"/>
    <col min="25" max="25" width="9.875" style="563" bestFit="1" customWidth="1"/>
    <col min="26" max="26" width="9.00390625" style="567" customWidth="1"/>
    <col min="27" max="27" width="9.00390625" style="563" customWidth="1"/>
    <col min="28" max="28" width="9.00390625" style="568" customWidth="1"/>
    <col min="29" max="29" width="9.00390625" style="563" customWidth="1"/>
    <col min="30" max="30" width="12.875" style="563" customWidth="1"/>
    <col min="31" max="34" width="9.00390625" style="563" customWidth="1"/>
    <col min="35" max="35" width="10.75390625" style="563" customWidth="1"/>
    <col min="36" max="39" width="9.00390625" style="563" customWidth="1"/>
    <col min="40" max="40" width="10.375" style="563" customWidth="1"/>
    <col min="41" max="41" width="10.75390625" style="563" bestFit="1" customWidth="1"/>
    <col min="42" max="42" width="2.75390625" style="563" customWidth="1"/>
    <col min="43" max="43" width="14.00390625" style="563" customWidth="1"/>
    <col min="44" max="16384" width="9.00390625" style="563" customWidth="1"/>
  </cols>
  <sheetData>
    <row r="2" spans="2:15" ht="14.25">
      <c r="B2" s="564" t="s">
        <v>1222</v>
      </c>
      <c r="H2" s="565"/>
      <c r="I2" s="565"/>
      <c r="J2" s="565"/>
      <c r="K2" s="565"/>
      <c r="M2" s="565"/>
      <c r="N2" s="565"/>
      <c r="O2" s="566"/>
    </row>
    <row r="3" spans="2:43" ht="12.75" thickBot="1">
      <c r="B3" s="570"/>
      <c r="C3" s="570"/>
      <c r="D3" s="570"/>
      <c r="E3" s="570"/>
      <c r="F3" s="570"/>
      <c r="G3" s="570"/>
      <c r="H3" s="570"/>
      <c r="I3" s="570"/>
      <c r="J3" s="570"/>
      <c r="K3" s="570"/>
      <c r="L3" s="571"/>
      <c r="M3" s="570"/>
      <c r="N3" s="570"/>
      <c r="O3" s="572"/>
      <c r="P3" s="573"/>
      <c r="Q3" s="570"/>
      <c r="R3" s="574"/>
      <c r="S3" s="572"/>
      <c r="T3" s="574"/>
      <c r="U3" s="570"/>
      <c r="V3" s="574"/>
      <c r="W3" s="575"/>
      <c r="X3" s="574"/>
      <c r="Y3" s="570"/>
      <c r="Z3" s="573"/>
      <c r="AA3" s="570"/>
      <c r="AB3" s="574"/>
      <c r="AC3" s="570"/>
      <c r="AD3" s="576"/>
      <c r="AE3" s="570"/>
      <c r="AF3" s="570"/>
      <c r="AG3" s="570"/>
      <c r="AH3" s="570"/>
      <c r="AI3" s="570"/>
      <c r="AJ3" s="570"/>
      <c r="AK3" s="570"/>
      <c r="AL3" s="570"/>
      <c r="AM3" s="570"/>
      <c r="AN3" s="570"/>
      <c r="AO3" s="570"/>
      <c r="AP3" s="570"/>
      <c r="AQ3" s="576" t="s">
        <v>496</v>
      </c>
    </row>
    <row r="4" spans="2:43" ht="12.75" thickTop="1">
      <c r="B4" s="1477" t="s">
        <v>497</v>
      </c>
      <c r="C4" s="1477"/>
      <c r="D4" s="1477" t="s">
        <v>498</v>
      </c>
      <c r="E4" s="1477" t="s">
        <v>499</v>
      </c>
      <c r="F4" s="1477" t="s">
        <v>500</v>
      </c>
      <c r="G4" s="1479" t="s">
        <v>501</v>
      </c>
      <c r="H4" s="1479" t="s">
        <v>502</v>
      </c>
      <c r="I4" s="1490" t="s">
        <v>503</v>
      </c>
      <c r="J4" s="1490"/>
      <c r="K4" s="1490"/>
      <c r="L4" s="1490"/>
      <c r="M4" s="1490"/>
      <c r="N4" s="1490"/>
      <c r="O4" s="1490"/>
      <c r="P4" s="1490"/>
      <c r="Q4" s="1490"/>
      <c r="R4" s="1490"/>
      <c r="S4" s="1490"/>
      <c r="T4" s="1490"/>
      <c r="U4" s="1490"/>
      <c r="V4" s="1490"/>
      <c r="W4" s="1490"/>
      <c r="X4" s="1490"/>
      <c r="Y4" s="1490"/>
      <c r="Z4" s="1490"/>
      <c r="AA4" s="1490"/>
      <c r="AB4" s="1490"/>
      <c r="AC4" s="1490"/>
      <c r="AD4" s="1490"/>
      <c r="AE4" s="1490"/>
      <c r="AF4" s="1490"/>
      <c r="AG4" s="1490"/>
      <c r="AH4" s="1490"/>
      <c r="AI4" s="1490"/>
      <c r="AJ4" s="1477" t="s">
        <v>504</v>
      </c>
      <c r="AK4" s="1477"/>
      <c r="AL4" s="1491" t="s">
        <v>505</v>
      </c>
      <c r="AM4" s="1491"/>
      <c r="AN4" s="1479" t="s">
        <v>506</v>
      </c>
      <c r="AO4" s="1477" t="s">
        <v>507</v>
      </c>
      <c r="AP4" s="1477" t="s">
        <v>508</v>
      </c>
      <c r="AQ4" s="1477"/>
    </row>
    <row r="5" spans="2:43" ht="12">
      <c r="B5" s="1478"/>
      <c r="C5" s="1478"/>
      <c r="D5" s="1478"/>
      <c r="E5" s="1478"/>
      <c r="F5" s="1478"/>
      <c r="G5" s="1478"/>
      <c r="H5" s="1480"/>
      <c r="I5" s="1482" t="s">
        <v>509</v>
      </c>
      <c r="J5" s="1482"/>
      <c r="K5" s="1482"/>
      <c r="L5" s="1482"/>
      <c r="M5" s="1478" t="s">
        <v>510</v>
      </c>
      <c r="N5" s="1478"/>
      <c r="O5" s="1478"/>
      <c r="P5" s="1478"/>
      <c r="Q5" s="1478"/>
      <c r="R5" s="1478"/>
      <c r="S5" s="1486" t="s">
        <v>511</v>
      </c>
      <c r="T5" s="1486"/>
      <c r="U5" s="1486"/>
      <c r="V5" s="1486"/>
      <c r="W5" s="1486"/>
      <c r="X5" s="1486"/>
      <c r="Y5" s="1486"/>
      <c r="Z5" s="1486"/>
      <c r="AA5" s="1486"/>
      <c r="AB5" s="1483" t="s">
        <v>512</v>
      </c>
      <c r="AC5" s="1483"/>
      <c r="AD5" s="1483"/>
      <c r="AE5" s="1483"/>
      <c r="AF5" s="1483"/>
      <c r="AG5" s="1483"/>
      <c r="AH5" s="1483"/>
      <c r="AI5" s="1483"/>
      <c r="AJ5" s="1478"/>
      <c r="AK5" s="1478"/>
      <c r="AL5" s="1492"/>
      <c r="AM5" s="1492"/>
      <c r="AN5" s="1480"/>
      <c r="AO5" s="1478"/>
      <c r="AP5" s="1478"/>
      <c r="AQ5" s="1478"/>
    </row>
    <row r="6" spans="2:43" ht="12">
      <c r="B6" s="1478"/>
      <c r="C6" s="1478"/>
      <c r="D6" s="1478"/>
      <c r="E6" s="1478"/>
      <c r="F6" s="1478"/>
      <c r="G6" s="1478"/>
      <c r="H6" s="1480"/>
      <c r="I6" s="1480" t="s">
        <v>513</v>
      </c>
      <c r="J6" s="1480" t="s">
        <v>514</v>
      </c>
      <c r="K6" s="1480" t="s">
        <v>515</v>
      </c>
      <c r="L6" s="1481" t="s">
        <v>516</v>
      </c>
      <c r="M6" s="1478" t="s">
        <v>517</v>
      </c>
      <c r="N6" s="1480" t="s">
        <v>518</v>
      </c>
      <c r="O6" s="1480"/>
      <c r="P6" s="1480"/>
      <c r="Q6" s="1480"/>
      <c r="R6" s="1483" t="s">
        <v>519</v>
      </c>
      <c r="S6" s="1484" t="s">
        <v>520</v>
      </c>
      <c r="T6" s="1485" t="s">
        <v>521</v>
      </c>
      <c r="U6" s="1485"/>
      <c r="V6" s="1485"/>
      <c r="W6" s="1485"/>
      <c r="X6" s="1485"/>
      <c r="Y6" s="1485"/>
      <c r="Z6" s="1483" t="s">
        <v>522</v>
      </c>
      <c r="AA6" s="1483"/>
      <c r="AB6" s="1483" t="s">
        <v>1182</v>
      </c>
      <c r="AC6" s="1483"/>
      <c r="AD6" s="1483"/>
      <c r="AE6" s="1483"/>
      <c r="AF6" s="1478" t="s">
        <v>1183</v>
      </c>
      <c r="AG6" s="1478"/>
      <c r="AH6" s="1478"/>
      <c r="AI6" s="1478"/>
      <c r="AJ6" s="1478" t="s">
        <v>1184</v>
      </c>
      <c r="AK6" s="1478" t="s">
        <v>1185</v>
      </c>
      <c r="AL6" s="1493" t="s">
        <v>1186</v>
      </c>
      <c r="AM6" s="1478" t="s">
        <v>495</v>
      </c>
      <c r="AN6" s="1480"/>
      <c r="AO6" s="1478"/>
      <c r="AP6" s="1478"/>
      <c r="AQ6" s="1478"/>
    </row>
    <row r="7" spans="2:43" ht="12">
      <c r="B7" s="1478"/>
      <c r="C7" s="1478"/>
      <c r="D7" s="1478"/>
      <c r="E7" s="1478"/>
      <c r="F7" s="1478"/>
      <c r="G7" s="1478"/>
      <c r="H7" s="1480"/>
      <c r="I7" s="1480"/>
      <c r="J7" s="1478"/>
      <c r="K7" s="1480"/>
      <c r="L7" s="1481"/>
      <c r="M7" s="1478"/>
      <c r="N7" s="1480" t="s">
        <v>1187</v>
      </c>
      <c r="O7" s="1484" t="s">
        <v>1188</v>
      </c>
      <c r="P7" s="1483" t="s">
        <v>1189</v>
      </c>
      <c r="Q7" s="1483"/>
      <c r="R7" s="1483"/>
      <c r="S7" s="1484"/>
      <c r="T7" s="1483" t="s">
        <v>1190</v>
      </c>
      <c r="U7" s="1478" t="s">
        <v>1191</v>
      </c>
      <c r="V7" s="1485" t="s">
        <v>1192</v>
      </c>
      <c r="W7" s="1485"/>
      <c r="X7" s="1485"/>
      <c r="Y7" s="1485"/>
      <c r="Z7" s="1483" t="s">
        <v>1193</v>
      </c>
      <c r="AA7" s="1478" t="s">
        <v>1194</v>
      </c>
      <c r="AB7" s="1489" t="s">
        <v>1195</v>
      </c>
      <c r="AC7" s="1478" t="s">
        <v>1196</v>
      </c>
      <c r="AD7" s="1487" t="s">
        <v>1197</v>
      </c>
      <c r="AE7" s="1478" t="s">
        <v>1198</v>
      </c>
      <c r="AF7" s="1487" t="s">
        <v>1197</v>
      </c>
      <c r="AG7" s="1478" t="s">
        <v>1199</v>
      </c>
      <c r="AH7" s="1488" t="s">
        <v>1200</v>
      </c>
      <c r="AI7" s="579"/>
      <c r="AJ7" s="1478"/>
      <c r="AK7" s="1478"/>
      <c r="AL7" s="1494"/>
      <c r="AM7" s="1478"/>
      <c r="AN7" s="1480"/>
      <c r="AO7" s="1478"/>
      <c r="AP7" s="1478"/>
      <c r="AQ7" s="1478"/>
    </row>
    <row r="8" spans="2:43" ht="24">
      <c r="B8" s="1478"/>
      <c r="C8" s="1478"/>
      <c r="D8" s="1478"/>
      <c r="E8" s="1478"/>
      <c r="F8" s="1478"/>
      <c r="G8" s="1478"/>
      <c r="H8" s="1480"/>
      <c r="I8" s="1480"/>
      <c r="J8" s="1478"/>
      <c r="K8" s="1480"/>
      <c r="L8" s="1481"/>
      <c r="M8" s="1478"/>
      <c r="N8" s="1480"/>
      <c r="O8" s="1484"/>
      <c r="P8" s="578" t="s">
        <v>1201</v>
      </c>
      <c r="Q8" s="577" t="s">
        <v>1202</v>
      </c>
      <c r="R8" s="1483"/>
      <c r="S8" s="1484"/>
      <c r="T8" s="1483"/>
      <c r="U8" s="1478"/>
      <c r="V8" s="578" t="s">
        <v>1203</v>
      </c>
      <c r="W8" s="580" t="s">
        <v>1204</v>
      </c>
      <c r="X8" s="578" t="s">
        <v>1205</v>
      </c>
      <c r="Y8" s="581" t="s">
        <v>1204</v>
      </c>
      <c r="Z8" s="1483"/>
      <c r="AA8" s="1478"/>
      <c r="AB8" s="1483"/>
      <c r="AC8" s="1478"/>
      <c r="AD8" s="1487"/>
      <c r="AE8" s="1478"/>
      <c r="AF8" s="1487"/>
      <c r="AG8" s="1478"/>
      <c r="AH8" s="1478"/>
      <c r="AI8" s="582" t="s">
        <v>1206</v>
      </c>
      <c r="AJ8" s="1478"/>
      <c r="AK8" s="1478"/>
      <c r="AL8" s="1477"/>
      <c r="AM8" s="1478"/>
      <c r="AN8" s="1480"/>
      <c r="AO8" s="1478"/>
      <c r="AP8" s="1478"/>
      <c r="AQ8" s="1478"/>
    </row>
    <row r="9" spans="2:43" s="583" customFormat="1" ht="12">
      <c r="B9" s="584"/>
      <c r="C9" s="585"/>
      <c r="D9" s="584"/>
      <c r="E9" s="586"/>
      <c r="F9" s="586"/>
      <c r="G9" s="586"/>
      <c r="H9" s="587"/>
      <c r="I9" s="587"/>
      <c r="J9" s="586"/>
      <c r="K9" s="587"/>
      <c r="L9" s="588"/>
      <c r="M9" s="586"/>
      <c r="N9" s="587"/>
      <c r="O9" s="589"/>
      <c r="P9" s="590"/>
      <c r="Q9" s="586"/>
      <c r="R9" s="590"/>
      <c r="S9" s="589"/>
      <c r="T9" s="590"/>
      <c r="U9" s="586"/>
      <c r="V9" s="590"/>
      <c r="W9" s="591"/>
      <c r="X9" s="590"/>
      <c r="Y9" s="592"/>
      <c r="Z9" s="590"/>
      <c r="AA9" s="586"/>
      <c r="AB9" s="590"/>
      <c r="AC9" s="586"/>
      <c r="AD9" s="593"/>
      <c r="AE9" s="586"/>
      <c r="AF9" s="593"/>
      <c r="AG9" s="586"/>
      <c r="AH9" s="586"/>
      <c r="AI9" s="594"/>
      <c r="AJ9" s="586"/>
      <c r="AK9" s="586"/>
      <c r="AL9" s="595">
        <v>49</v>
      </c>
      <c r="AM9" s="586"/>
      <c r="AN9" s="596">
        <v>1</v>
      </c>
      <c r="AO9" s="589"/>
      <c r="AP9" s="584"/>
      <c r="AQ9" s="585"/>
    </row>
    <row r="10" spans="2:43" s="597" customFormat="1" ht="15.75" customHeight="1">
      <c r="B10" s="1475" t="s">
        <v>833</v>
      </c>
      <c r="C10" s="1476"/>
      <c r="D10" s="600">
        <f aca="true" t="shared" si="0" ref="D10:J10">SUM(D13,D20,D27)</f>
        <v>12675</v>
      </c>
      <c r="E10" s="601">
        <f t="shared" si="0"/>
        <v>12906.4</v>
      </c>
      <c r="F10" s="601">
        <f t="shared" si="0"/>
        <v>694.8</v>
      </c>
      <c r="G10" s="601">
        <f t="shared" si="0"/>
        <v>167.2</v>
      </c>
      <c r="H10" s="601">
        <f t="shared" si="0"/>
        <v>12043</v>
      </c>
      <c r="I10" s="601">
        <f t="shared" si="0"/>
        <v>4560.2</v>
      </c>
      <c r="J10" s="601">
        <f t="shared" si="0"/>
        <v>7482.8</v>
      </c>
      <c r="K10" s="601">
        <v>1109.1</v>
      </c>
      <c r="L10" s="601">
        <f>I10/H10*100</f>
        <v>37.865980237482354</v>
      </c>
      <c r="M10" s="601">
        <f>SUM(M13,M20,M27)</f>
        <v>7710</v>
      </c>
      <c r="N10" s="601">
        <f>SUM(N13,N20,N27)</f>
        <v>4333</v>
      </c>
      <c r="O10" s="601">
        <f>SUM(O13,O20,O27)</f>
        <v>169.6</v>
      </c>
      <c r="P10" s="601">
        <f>SUM(P13,P20,P27)</f>
        <v>1497.8</v>
      </c>
      <c r="Q10" s="601">
        <v>2665.6</v>
      </c>
      <c r="R10" s="601">
        <f>N10/H10*100</f>
        <v>35.97940712447065</v>
      </c>
      <c r="S10" s="601">
        <f aca="true" t="shared" si="1" ref="S10:AK10">SUM(S13,S20,S27)</f>
        <v>11918.7</v>
      </c>
      <c r="T10" s="602">
        <f t="shared" si="1"/>
        <v>7223</v>
      </c>
      <c r="U10" s="601">
        <f t="shared" si="1"/>
        <v>108.9</v>
      </c>
      <c r="V10" s="602">
        <f t="shared" si="1"/>
        <v>1044</v>
      </c>
      <c r="W10" s="601">
        <f t="shared" si="1"/>
        <v>11.2</v>
      </c>
      <c r="X10" s="602">
        <f t="shared" si="1"/>
        <v>6179</v>
      </c>
      <c r="Y10" s="601">
        <f t="shared" si="1"/>
        <v>97.5</v>
      </c>
      <c r="Z10" s="602">
        <f t="shared" si="1"/>
        <v>56</v>
      </c>
      <c r="AA10" s="601">
        <f t="shared" si="1"/>
        <v>15.2</v>
      </c>
      <c r="AB10" s="601">
        <f t="shared" si="1"/>
        <v>0.30000000000000004</v>
      </c>
      <c r="AC10" s="601">
        <f t="shared" si="1"/>
        <v>28.8</v>
      </c>
      <c r="AD10" s="601">
        <f t="shared" si="1"/>
        <v>2825.9</v>
      </c>
      <c r="AE10" s="601">
        <f t="shared" si="1"/>
        <v>1705.3000000000002</v>
      </c>
      <c r="AF10" s="601">
        <f t="shared" si="1"/>
        <v>248.8</v>
      </c>
      <c r="AG10" s="601">
        <f t="shared" si="1"/>
        <v>2487.5</v>
      </c>
      <c r="AH10" s="601">
        <f t="shared" si="1"/>
        <v>4746.6</v>
      </c>
      <c r="AI10" s="601">
        <f t="shared" si="1"/>
        <v>1109</v>
      </c>
      <c r="AJ10" s="602">
        <f t="shared" si="1"/>
        <v>13</v>
      </c>
      <c r="AK10" s="601">
        <f t="shared" si="1"/>
        <v>1.7</v>
      </c>
      <c r="AL10" s="603">
        <v>511</v>
      </c>
      <c r="AM10" s="602">
        <f>SUM(AM13,AM20,AM27)</f>
        <v>0</v>
      </c>
      <c r="AN10" s="602">
        <v>73</v>
      </c>
      <c r="AO10" s="601">
        <v>58915.7</v>
      </c>
      <c r="AP10" s="1475" t="s">
        <v>833</v>
      </c>
      <c r="AQ10" s="1476"/>
    </row>
    <row r="11" spans="2:43" s="597" customFormat="1" ht="15.75" customHeight="1">
      <c r="B11" s="598"/>
      <c r="C11" s="599"/>
      <c r="D11" s="600"/>
      <c r="E11" s="601"/>
      <c r="F11" s="601"/>
      <c r="G11" s="601"/>
      <c r="H11" s="601"/>
      <c r="I11" s="601"/>
      <c r="J11" s="601"/>
      <c r="K11" s="601"/>
      <c r="L11" s="601"/>
      <c r="M11" s="601"/>
      <c r="N11" s="601"/>
      <c r="O11" s="601"/>
      <c r="P11" s="601"/>
      <c r="Q11" s="601"/>
      <c r="R11" s="601"/>
      <c r="S11" s="601"/>
      <c r="T11" s="602"/>
      <c r="U11" s="601"/>
      <c r="V11" s="602"/>
      <c r="W11" s="601"/>
      <c r="X11" s="602"/>
      <c r="Y11" s="601"/>
      <c r="Z11" s="602"/>
      <c r="AA11" s="601"/>
      <c r="AB11" s="601"/>
      <c r="AC11" s="601"/>
      <c r="AD11" s="601"/>
      <c r="AE11" s="601"/>
      <c r="AF11" s="601"/>
      <c r="AG11" s="601"/>
      <c r="AH11" s="601"/>
      <c r="AI11" s="601"/>
      <c r="AJ11" s="602"/>
      <c r="AK11" s="601"/>
      <c r="AL11" s="603"/>
      <c r="AM11" s="602"/>
      <c r="AN11" s="602"/>
      <c r="AO11" s="601"/>
      <c r="AP11" s="598"/>
      <c r="AQ11" s="599"/>
    </row>
    <row r="12" spans="2:43" s="604" customFormat="1" ht="11.25">
      <c r="B12" s="605"/>
      <c r="C12" s="606"/>
      <c r="D12" s="607"/>
      <c r="E12" s="608"/>
      <c r="F12" s="608"/>
      <c r="G12" s="608"/>
      <c r="H12" s="608"/>
      <c r="I12" s="608"/>
      <c r="J12" s="608"/>
      <c r="K12" s="608"/>
      <c r="L12" s="608"/>
      <c r="M12" s="608"/>
      <c r="N12" s="608"/>
      <c r="O12" s="608"/>
      <c r="P12" s="601"/>
      <c r="Q12" s="601"/>
      <c r="R12" s="601"/>
      <c r="S12" s="601"/>
      <c r="T12" s="602"/>
      <c r="U12" s="608"/>
      <c r="V12" s="602"/>
      <c r="W12" s="601"/>
      <c r="X12" s="602"/>
      <c r="Y12" s="601"/>
      <c r="Z12" s="602"/>
      <c r="AA12" s="601"/>
      <c r="AB12" s="601"/>
      <c r="AC12" s="609"/>
      <c r="AD12" s="609"/>
      <c r="AE12" s="609"/>
      <c r="AF12" s="609"/>
      <c r="AG12" s="609"/>
      <c r="AH12" s="609"/>
      <c r="AI12" s="609"/>
      <c r="AJ12" s="603"/>
      <c r="AK12" s="609"/>
      <c r="AL12" s="610">
        <v>3</v>
      </c>
      <c r="AM12" s="603"/>
      <c r="AN12" s="603"/>
      <c r="AO12" s="611"/>
      <c r="AP12" s="605"/>
      <c r="AQ12" s="606"/>
    </row>
    <row r="13" spans="2:43" s="597" customFormat="1" ht="11.25" customHeight="1">
      <c r="B13" s="1475" t="s">
        <v>1207</v>
      </c>
      <c r="C13" s="1476"/>
      <c r="D13" s="600">
        <f>SUM(D15,D17)</f>
        <v>15</v>
      </c>
      <c r="E13" s="601">
        <f>SUM(E15:E17)</f>
        <v>933.9</v>
      </c>
      <c r="F13" s="601">
        <f>SUM(F15:F17)</f>
        <v>66.2</v>
      </c>
      <c r="G13" s="601">
        <f>SUM(G15,G17)</f>
        <v>0</v>
      </c>
      <c r="H13" s="601">
        <f>SUM(H15,H17)</f>
        <v>867.8</v>
      </c>
      <c r="I13" s="601">
        <f>SUM(I15,I17)</f>
        <v>760.5</v>
      </c>
      <c r="J13" s="601">
        <f>SUM(J15,J17)</f>
        <v>107.3</v>
      </c>
      <c r="K13" s="601">
        <f>SUM(K15,K17)</f>
        <v>0</v>
      </c>
      <c r="L13" s="601">
        <f>I13/H13*100</f>
        <v>87.63539986171929</v>
      </c>
      <c r="M13" s="601">
        <f>SUM(M15,M17)</f>
        <v>122.9</v>
      </c>
      <c r="N13" s="601">
        <f>SUM(N15,N17)</f>
        <v>744.9</v>
      </c>
      <c r="O13" s="601">
        <f>SUM(O15,O17)</f>
        <v>89.7</v>
      </c>
      <c r="P13" s="601">
        <f>SUM(P15,P17)</f>
        <v>590.7</v>
      </c>
      <c r="Q13" s="601">
        <f>SUM(Q15,Q17)</f>
        <v>64.4</v>
      </c>
      <c r="R13" s="601">
        <f>N13/H13*100</f>
        <v>85.8377506337866</v>
      </c>
      <c r="S13" s="601">
        <f aca="true" t="shared" si="2" ref="S13:AM13">SUM(S15,S17)</f>
        <v>831.2</v>
      </c>
      <c r="T13" s="602">
        <f t="shared" si="2"/>
        <v>739</v>
      </c>
      <c r="U13" s="601">
        <f t="shared" si="2"/>
        <v>25.200000000000003</v>
      </c>
      <c r="V13" s="602">
        <f t="shared" si="2"/>
        <v>0</v>
      </c>
      <c r="W13" s="601">
        <f t="shared" si="2"/>
        <v>0</v>
      </c>
      <c r="X13" s="602">
        <f t="shared" si="2"/>
        <v>739</v>
      </c>
      <c r="Y13" s="601">
        <f t="shared" si="2"/>
        <v>25.200000000000003</v>
      </c>
      <c r="Z13" s="602">
        <f t="shared" si="2"/>
        <v>30</v>
      </c>
      <c r="AA13" s="601">
        <f t="shared" si="2"/>
        <v>11.2</v>
      </c>
      <c r="AB13" s="601">
        <f t="shared" si="2"/>
        <v>0</v>
      </c>
      <c r="AC13" s="601">
        <f t="shared" si="2"/>
        <v>9.8</v>
      </c>
      <c r="AD13" s="601">
        <f t="shared" si="2"/>
        <v>698.9</v>
      </c>
      <c r="AE13" s="601">
        <f t="shared" si="2"/>
        <v>51.7</v>
      </c>
      <c r="AF13" s="601">
        <f t="shared" si="2"/>
        <v>7.9</v>
      </c>
      <c r="AG13" s="601">
        <f t="shared" si="2"/>
        <v>72.9</v>
      </c>
      <c r="AH13" s="601">
        <f t="shared" si="2"/>
        <v>26.4</v>
      </c>
      <c r="AI13" s="601">
        <f t="shared" si="2"/>
        <v>0</v>
      </c>
      <c r="AJ13" s="601">
        <f t="shared" si="2"/>
        <v>0</v>
      </c>
      <c r="AK13" s="601">
        <f t="shared" si="2"/>
        <v>0</v>
      </c>
      <c r="AL13" s="603">
        <f t="shared" si="2"/>
        <v>44</v>
      </c>
      <c r="AM13" s="602">
        <f t="shared" si="2"/>
        <v>0</v>
      </c>
      <c r="AN13" s="602">
        <v>57</v>
      </c>
      <c r="AO13" s="601">
        <v>7348.8</v>
      </c>
      <c r="AP13" s="1475" t="s">
        <v>1207</v>
      </c>
      <c r="AQ13" s="1476"/>
    </row>
    <row r="14" spans="2:43" s="597" customFormat="1" ht="11.25" customHeight="1">
      <c r="B14" s="598"/>
      <c r="C14" s="599"/>
      <c r="D14" s="600"/>
      <c r="E14" s="601"/>
      <c r="F14" s="601"/>
      <c r="G14" s="601"/>
      <c r="H14" s="601"/>
      <c r="I14" s="601"/>
      <c r="J14" s="601"/>
      <c r="K14" s="601"/>
      <c r="L14" s="601"/>
      <c r="M14" s="601"/>
      <c r="N14" s="601"/>
      <c r="O14" s="601"/>
      <c r="P14" s="601"/>
      <c r="Q14" s="601"/>
      <c r="R14" s="601"/>
      <c r="S14" s="601"/>
      <c r="T14" s="602"/>
      <c r="U14" s="601"/>
      <c r="V14" s="602"/>
      <c r="W14" s="601"/>
      <c r="X14" s="602"/>
      <c r="Y14" s="601"/>
      <c r="Z14" s="602"/>
      <c r="AA14" s="601"/>
      <c r="AB14" s="601"/>
      <c r="AC14" s="601"/>
      <c r="AD14" s="601"/>
      <c r="AE14" s="601"/>
      <c r="AF14" s="601"/>
      <c r="AG14" s="601"/>
      <c r="AH14" s="601"/>
      <c r="AI14" s="601"/>
      <c r="AJ14" s="601"/>
      <c r="AK14" s="601"/>
      <c r="AL14" s="603"/>
      <c r="AM14" s="602"/>
      <c r="AN14" s="602"/>
      <c r="AO14" s="601"/>
      <c r="AP14" s="598"/>
      <c r="AQ14" s="599"/>
    </row>
    <row r="15" spans="2:43" s="565" customFormat="1" ht="12">
      <c r="B15" s="612"/>
      <c r="C15" s="613" t="s">
        <v>1208</v>
      </c>
      <c r="D15" s="614">
        <v>6</v>
      </c>
      <c r="E15" s="615">
        <v>498.4</v>
      </c>
      <c r="F15" s="615">
        <v>26.1</v>
      </c>
      <c r="G15" s="615">
        <v>0</v>
      </c>
      <c r="H15" s="615">
        <v>472.4</v>
      </c>
      <c r="I15" s="615">
        <v>472.4</v>
      </c>
      <c r="J15" s="615">
        <v>0</v>
      </c>
      <c r="K15" s="615">
        <v>0</v>
      </c>
      <c r="L15" s="615">
        <f>I15/H15*100</f>
        <v>100</v>
      </c>
      <c r="M15" s="615">
        <v>0</v>
      </c>
      <c r="N15" s="615">
        <v>472.4</v>
      </c>
      <c r="O15" s="615">
        <v>83.3</v>
      </c>
      <c r="P15" s="615">
        <v>389</v>
      </c>
      <c r="Q15" s="615">
        <v>0</v>
      </c>
      <c r="R15" s="615">
        <f>N15/H15*100</f>
        <v>100</v>
      </c>
      <c r="S15" s="615">
        <v>444</v>
      </c>
      <c r="T15" s="616">
        <v>432</v>
      </c>
      <c r="U15" s="615">
        <v>18.3</v>
      </c>
      <c r="V15" s="616">
        <v>0</v>
      </c>
      <c r="W15" s="615">
        <v>0</v>
      </c>
      <c r="X15" s="616">
        <v>432</v>
      </c>
      <c r="Y15" s="615">
        <v>18.3</v>
      </c>
      <c r="Z15" s="616">
        <v>25</v>
      </c>
      <c r="AA15" s="615">
        <v>10</v>
      </c>
      <c r="AB15" s="615">
        <v>0</v>
      </c>
      <c r="AC15" s="617">
        <v>8.4</v>
      </c>
      <c r="AD15" s="617">
        <v>463.4</v>
      </c>
      <c r="AE15" s="617">
        <v>0.5</v>
      </c>
      <c r="AF15" s="617">
        <v>0</v>
      </c>
      <c r="AG15" s="617">
        <v>0</v>
      </c>
      <c r="AH15" s="617">
        <v>0</v>
      </c>
      <c r="AI15" s="617">
        <v>0</v>
      </c>
      <c r="AJ15" s="617">
        <v>0</v>
      </c>
      <c r="AK15" s="617">
        <v>0</v>
      </c>
      <c r="AL15" s="618">
        <v>33</v>
      </c>
      <c r="AM15" s="618">
        <v>0</v>
      </c>
      <c r="AN15" s="618">
        <v>53</v>
      </c>
      <c r="AO15" s="619">
        <v>4647.5</v>
      </c>
      <c r="AP15" s="612"/>
      <c r="AQ15" s="613" t="s">
        <v>1208</v>
      </c>
    </row>
    <row r="16" spans="2:43" s="565" customFormat="1" ht="12">
      <c r="B16" s="612"/>
      <c r="C16" s="613"/>
      <c r="D16" s="614"/>
      <c r="E16" s="615"/>
      <c r="F16" s="615"/>
      <c r="G16" s="615"/>
      <c r="H16" s="615"/>
      <c r="I16" s="615"/>
      <c r="J16" s="615"/>
      <c r="K16" s="615"/>
      <c r="L16" s="615"/>
      <c r="M16" s="615"/>
      <c r="N16" s="615"/>
      <c r="O16" s="615"/>
      <c r="P16" s="615"/>
      <c r="Q16" s="615"/>
      <c r="R16" s="615"/>
      <c r="S16" s="615"/>
      <c r="T16" s="616"/>
      <c r="U16" s="615"/>
      <c r="V16" s="616"/>
      <c r="W16" s="615"/>
      <c r="X16" s="616"/>
      <c r="Y16" s="615"/>
      <c r="Z16" s="616"/>
      <c r="AA16" s="615"/>
      <c r="AB16" s="615"/>
      <c r="AC16" s="617"/>
      <c r="AD16" s="617"/>
      <c r="AE16" s="617"/>
      <c r="AF16" s="617"/>
      <c r="AG16" s="617"/>
      <c r="AH16" s="617"/>
      <c r="AI16" s="617"/>
      <c r="AJ16" s="617"/>
      <c r="AK16" s="617"/>
      <c r="AL16" s="620">
        <v>3</v>
      </c>
      <c r="AM16" s="618"/>
      <c r="AN16" s="618"/>
      <c r="AO16" s="619"/>
      <c r="AP16" s="612"/>
      <c r="AQ16" s="613"/>
    </row>
    <row r="17" spans="2:43" s="565" customFormat="1" ht="12">
      <c r="B17" s="612"/>
      <c r="C17" s="613" t="s">
        <v>1209</v>
      </c>
      <c r="D17" s="614">
        <v>9</v>
      </c>
      <c r="E17" s="615">
        <v>435.5</v>
      </c>
      <c r="F17" s="615">
        <v>40.1</v>
      </c>
      <c r="G17" s="615">
        <v>0</v>
      </c>
      <c r="H17" s="615">
        <v>395.4</v>
      </c>
      <c r="I17" s="615">
        <v>288.1</v>
      </c>
      <c r="J17" s="615">
        <v>107.3</v>
      </c>
      <c r="K17" s="615">
        <v>0</v>
      </c>
      <c r="L17" s="615">
        <f>I17/H17*100</f>
        <v>72.86292362164897</v>
      </c>
      <c r="M17" s="615">
        <v>122.9</v>
      </c>
      <c r="N17" s="615">
        <v>272.5</v>
      </c>
      <c r="O17" s="615">
        <v>6.4</v>
      </c>
      <c r="P17" s="615">
        <v>201.7</v>
      </c>
      <c r="Q17" s="615">
        <v>64.4</v>
      </c>
      <c r="R17" s="615">
        <f>N17/H17*100</f>
        <v>68.91755184623167</v>
      </c>
      <c r="S17" s="615">
        <v>387.2</v>
      </c>
      <c r="T17" s="616">
        <v>307</v>
      </c>
      <c r="U17" s="615">
        <v>6.9</v>
      </c>
      <c r="V17" s="616">
        <v>0</v>
      </c>
      <c r="W17" s="615">
        <v>0</v>
      </c>
      <c r="X17" s="616">
        <v>307</v>
      </c>
      <c r="Y17" s="615">
        <v>6.9</v>
      </c>
      <c r="Z17" s="616">
        <v>5</v>
      </c>
      <c r="AA17" s="615">
        <v>1.2</v>
      </c>
      <c r="AB17" s="615">
        <v>0</v>
      </c>
      <c r="AC17" s="617">
        <v>1.4</v>
      </c>
      <c r="AD17" s="617">
        <v>235.5</v>
      </c>
      <c r="AE17" s="617">
        <v>51.2</v>
      </c>
      <c r="AF17" s="617">
        <v>7.9</v>
      </c>
      <c r="AG17" s="617">
        <v>72.9</v>
      </c>
      <c r="AH17" s="617">
        <v>26.4</v>
      </c>
      <c r="AI17" s="617">
        <v>0</v>
      </c>
      <c r="AJ17" s="617">
        <v>0</v>
      </c>
      <c r="AK17" s="617">
        <v>0</v>
      </c>
      <c r="AL17" s="618">
        <v>11</v>
      </c>
      <c r="AM17" s="618">
        <v>0</v>
      </c>
      <c r="AN17" s="618">
        <v>4</v>
      </c>
      <c r="AO17" s="619">
        <v>2701.3</v>
      </c>
      <c r="AP17" s="612"/>
      <c r="AQ17" s="613" t="s">
        <v>1209</v>
      </c>
    </row>
    <row r="18" spans="2:43" s="565" customFormat="1" ht="12">
      <c r="B18" s="612"/>
      <c r="C18" s="613"/>
      <c r="D18" s="614"/>
      <c r="E18" s="615"/>
      <c r="F18" s="615"/>
      <c r="G18" s="615"/>
      <c r="H18" s="615"/>
      <c r="I18" s="615"/>
      <c r="J18" s="615"/>
      <c r="K18" s="615"/>
      <c r="L18" s="615"/>
      <c r="M18" s="615"/>
      <c r="N18" s="615"/>
      <c r="O18" s="615"/>
      <c r="P18" s="615"/>
      <c r="Q18" s="615"/>
      <c r="R18" s="615"/>
      <c r="S18" s="615"/>
      <c r="T18" s="616"/>
      <c r="U18" s="615"/>
      <c r="V18" s="616"/>
      <c r="W18" s="615"/>
      <c r="X18" s="616"/>
      <c r="Y18" s="615"/>
      <c r="Z18" s="616"/>
      <c r="AA18" s="615"/>
      <c r="AB18" s="615"/>
      <c r="AC18" s="617"/>
      <c r="AD18" s="617"/>
      <c r="AE18" s="617"/>
      <c r="AF18" s="617"/>
      <c r="AG18" s="617"/>
      <c r="AH18" s="617"/>
      <c r="AI18" s="617"/>
      <c r="AJ18" s="617"/>
      <c r="AK18" s="617"/>
      <c r="AL18" s="618"/>
      <c r="AM18" s="618"/>
      <c r="AN18" s="618"/>
      <c r="AO18" s="619"/>
      <c r="AP18" s="612"/>
      <c r="AQ18" s="613"/>
    </row>
    <row r="19" spans="2:43" s="621" customFormat="1" ht="12">
      <c r="B19" s="622"/>
      <c r="C19" s="623"/>
      <c r="D19" s="624"/>
      <c r="E19" s="625"/>
      <c r="F19" s="625"/>
      <c r="G19" s="625"/>
      <c r="H19" s="625"/>
      <c r="I19" s="625"/>
      <c r="J19" s="625"/>
      <c r="K19" s="625"/>
      <c r="L19" s="625"/>
      <c r="M19" s="625"/>
      <c r="N19" s="625"/>
      <c r="O19" s="625"/>
      <c r="P19" s="615"/>
      <c r="Q19" s="615"/>
      <c r="R19" s="615"/>
      <c r="S19" s="615"/>
      <c r="T19" s="616"/>
      <c r="U19" s="625"/>
      <c r="V19" s="616"/>
      <c r="W19" s="615"/>
      <c r="X19" s="616"/>
      <c r="Y19" s="615"/>
      <c r="Z19" s="616"/>
      <c r="AA19" s="615"/>
      <c r="AB19" s="615"/>
      <c r="AC19" s="617"/>
      <c r="AD19" s="617"/>
      <c r="AE19" s="617"/>
      <c r="AF19" s="617"/>
      <c r="AG19" s="617"/>
      <c r="AH19" s="617"/>
      <c r="AI19" s="617"/>
      <c r="AJ19" s="618"/>
      <c r="AK19" s="617"/>
      <c r="AL19" s="610">
        <v>30</v>
      </c>
      <c r="AM19" s="618"/>
      <c r="AN19" s="610">
        <v>1</v>
      </c>
      <c r="AO19" s="619"/>
      <c r="AP19" s="622"/>
      <c r="AQ19" s="623"/>
    </row>
    <row r="20" spans="2:43" s="597" customFormat="1" ht="11.25" customHeight="1">
      <c r="B20" s="1475" t="s">
        <v>1210</v>
      </c>
      <c r="C20" s="1476"/>
      <c r="D20" s="600">
        <f aca="true" t="shared" si="3" ref="D20:K20">SUM(D22,D24)</f>
        <v>275</v>
      </c>
      <c r="E20" s="601">
        <f t="shared" si="3"/>
        <v>2700.8999999999996</v>
      </c>
      <c r="F20" s="601">
        <f t="shared" si="3"/>
        <v>206.20000000000002</v>
      </c>
      <c r="G20" s="601">
        <f t="shared" si="3"/>
        <v>132.6</v>
      </c>
      <c r="H20" s="601">
        <f t="shared" si="3"/>
        <v>2362</v>
      </c>
      <c r="I20" s="601">
        <f t="shared" si="3"/>
        <v>1396.6999999999998</v>
      </c>
      <c r="J20" s="601">
        <f t="shared" si="3"/>
        <v>965.3000000000001</v>
      </c>
      <c r="K20" s="601">
        <f t="shared" si="3"/>
        <v>25.1</v>
      </c>
      <c r="L20" s="601">
        <f>I20/H20*100</f>
        <v>59.13209144792548</v>
      </c>
      <c r="M20" s="601">
        <f>SUM(M22,M24)</f>
        <v>1106.7</v>
      </c>
      <c r="N20" s="601">
        <f>SUM(N22,N24)</f>
        <v>1255.3</v>
      </c>
      <c r="O20" s="601">
        <f>SUM(O22,O24)</f>
        <v>36.2</v>
      </c>
      <c r="P20" s="601">
        <f>SUM(P22,P24)</f>
        <v>651.8</v>
      </c>
      <c r="Q20" s="601">
        <f>SUM(Q22,Q24)</f>
        <v>567.3</v>
      </c>
      <c r="R20" s="601">
        <f>N20/H20*100</f>
        <v>53.14563928873836</v>
      </c>
      <c r="S20" s="601">
        <f aca="true" t="shared" si="4" ref="S20:AM20">SUM(S22,S24)</f>
        <v>2322.9</v>
      </c>
      <c r="T20" s="602">
        <f t="shared" si="4"/>
        <v>1566</v>
      </c>
      <c r="U20" s="601">
        <f t="shared" si="4"/>
        <v>36.1</v>
      </c>
      <c r="V20" s="602">
        <f t="shared" si="4"/>
        <v>14</v>
      </c>
      <c r="W20" s="601">
        <f t="shared" si="4"/>
        <v>0.5</v>
      </c>
      <c r="X20" s="602">
        <f t="shared" si="4"/>
        <v>1552</v>
      </c>
      <c r="Y20" s="601">
        <f t="shared" si="4"/>
        <v>35.5</v>
      </c>
      <c r="Z20" s="602">
        <f t="shared" si="4"/>
        <v>17</v>
      </c>
      <c r="AA20" s="601">
        <f t="shared" si="4"/>
        <v>3</v>
      </c>
      <c r="AB20" s="601">
        <f t="shared" si="4"/>
        <v>0.2</v>
      </c>
      <c r="AC20" s="601">
        <f t="shared" si="4"/>
        <v>3.3</v>
      </c>
      <c r="AD20" s="601">
        <f t="shared" si="4"/>
        <v>1188.6</v>
      </c>
      <c r="AE20" s="601">
        <f t="shared" si="4"/>
        <v>204.7</v>
      </c>
      <c r="AF20" s="601">
        <f t="shared" si="4"/>
        <v>58.6</v>
      </c>
      <c r="AG20" s="601">
        <f t="shared" si="4"/>
        <v>513.7</v>
      </c>
      <c r="AH20" s="601">
        <f t="shared" si="4"/>
        <v>393.1</v>
      </c>
      <c r="AI20" s="601">
        <f t="shared" si="4"/>
        <v>25.1</v>
      </c>
      <c r="AJ20" s="602">
        <f t="shared" si="4"/>
        <v>1</v>
      </c>
      <c r="AK20" s="601">
        <f t="shared" si="4"/>
        <v>0.3</v>
      </c>
      <c r="AL20" s="603">
        <f t="shared" si="4"/>
        <v>122</v>
      </c>
      <c r="AM20" s="602">
        <f t="shared" si="4"/>
        <v>0</v>
      </c>
      <c r="AN20" s="602">
        <v>10</v>
      </c>
      <c r="AO20" s="601">
        <v>14436.3</v>
      </c>
      <c r="AP20" s="1475" t="s">
        <v>1210</v>
      </c>
      <c r="AQ20" s="1476"/>
    </row>
    <row r="21" spans="2:43" s="597" customFormat="1" ht="11.25" customHeight="1">
      <c r="B21" s="598"/>
      <c r="C21" s="599"/>
      <c r="D21" s="600"/>
      <c r="E21" s="601"/>
      <c r="F21" s="601"/>
      <c r="G21" s="601"/>
      <c r="H21" s="601"/>
      <c r="I21" s="601"/>
      <c r="J21" s="601"/>
      <c r="K21" s="601"/>
      <c r="L21" s="601"/>
      <c r="M21" s="601"/>
      <c r="N21" s="601"/>
      <c r="O21" s="601"/>
      <c r="P21" s="601"/>
      <c r="Q21" s="601"/>
      <c r="R21" s="601"/>
      <c r="S21" s="601"/>
      <c r="T21" s="602"/>
      <c r="U21" s="601"/>
      <c r="V21" s="602"/>
      <c r="W21" s="601"/>
      <c r="X21" s="602"/>
      <c r="Y21" s="601"/>
      <c r="Z21" s="602"/>
      <c r="AA21" s="601"/>
      <c r="AB21" s="601"/>
      <c r="AC21" s="601"/>
      <c r="AD21" s="601"/>
      <c r="AE21" s="601"/>
      <c r="AF21" s="601"/>
      <c r="AG21" s="601"/>
      <c r="AH21" s="601"/>
      <c r="AI21" s="601"/>
      <c r="AJ21" s="602"/>
      <c r="AK21" s="601"/>
      <c r="AL21" s="620">
        <v>13</v>
      </c>
      <c r="AM21" s="602"/>
      <c r="AN21" s="625">
        <v>1</v>
      </c>
      <c r="AO21" s="601"/>
      <c r="AP21" s="598"/>
      <c r="AQ21" s="599"/>
    </row>
    <row r="22" spans="2:43" s="565" customFormat="1" ht="12">
      <c r="B22" s="612"/>
      <c r="C22" s="613" t="s">
        <v>1211</v>
      </c>
      <c r="D22" s="614">
        <v>43</v>
      </c>
      <c r="E22" s="615">
        <v>970.3</v>
      </c>
      <c r="F22" s="615">
        <v>48.9</v>
      </c>
      <c r="G22" s="615">
        <v>16</v>
      </c>
      <c r="H22" s="615">
        <v>905.5</v>
      </c>
      <c r="I22" s="615">
        <v>627.4</v>
      </c>
      <c r="J22" s="615">
        <v>278.1</v>
      </c>
      <c r="K22" s="615">
        <v>5.5</v>
      </c>
      <c r="L22" s="615">
        <f>I22/H22*100</f>
        <v>69.28768636112645</v>
      </c>
      <c r="M22" s="615">
        <v>325.1</v>
      </c>
      <c r="N22" s="615">
        <v>580.4</v>
      </c>
      <c r="O22" s="615">
        <v>15.8</v>
      </c>
      <c r="P22" s="615">
        <v>368</v>
      </c>
      <c r="Q22" s="615">
        <v>196.6</v>
      </c>
      <c r="R22" s="615">
        <f>N22/H22*100</f>
        <v>64.09718387631142</v>
      </c>
      <c r="S22" s="615">
        <v>888.5</v>
      </c>
      <c r="T22" s="616">
        <v>607</v>
      </c>
      <c r="U22" s="615">
        <v>16.1</v>
      </c>
      <c r="V22" s="616">
        <v>5</v>
      </c>
      <c r="W22" s="615">
        <v>0.1</v>
      </c>
      <c r="X22" s="616">
        <v>602</v>
      </c>
      <c r="Y22" s="615">
        <v>15.9</v>
      </c>
      <c r="Z22" s="616">
        <v>6</v>
      </c>
      <c r="AA22" s="615">
        <v>0.9</v>
      </c>
      <c r="AB22" s="615">
        <v>0.1</v>
      </c>
      <c r="AC22" s="617">
        <v>2.3</v>
      </c>
      <c r="AD22" s="617">
        <v>562.3</v>
      </c>
      <c r="AE22" s="617">
        <v>62.8</v>
      </c>
      <c r="AF22" s="617">
        <v>12</v>
      </c>
      <c r="AG22" s="617">
        <v>150.5</v>
      </c>
      <c r="AH22" s="617">
        <v>115.6</v>
      </c>
      <c r="AI22" s="617">
        <v>5.5</v>
      </c>
      <c r="AJ22" s="618">
        <v>0</v>
      </c>
      <c r="AK22" s="617">
        <v>0</v>
      </c>
      <c r="AL22" s="618">
        <v>33</v>
      </c>
      <c r="AM22" s="618">
        <v>0</v>
      </c>
      <c r="AN22" s="618">
        <v>5</v>
      </c>
      <c r="AO22" s="619">
        <v>5857.8</v>
      </c>
      <c r="AP22" s="612"/>
      <c r="AQ22" s="613" t="s">
        <v>1211</v>
      </c>
    </row>
    <row r="23" spans="2:43" s="565" customFormat="1" ht="12">
      <c r="B23" s="612"/>
      <c r="C23" s="613"/>
      <c r="D23" s="614"/>
      <c r="E23" s="615"/>
      <c r="F23" s="615"/>
      <c r="G23" s="615"/>
      <c r="H23" s="615"/>
      <c r="I23" s="615"/>
      <c r="J23" s="615"/>
      <c r="K23" s="615"/>
      <c r="L23" s="615"/>
      <c r="M23" s="615"/>
      <c r="N23" s="615"/>
      <c r="O23" s="615"/>
      <c r="P23" s="615"/>
      <c r="Q23" s="615"/>
      <c r="R23" s="615"/>
      <c r="S23" s="615"/>
      <c r="T23" s="616"/>
      <c r="U23" s="615"/>
      <c r="V23" s="616"/>
      <c r="W23" s="615"/>
      <c r="X23" s="616"/>
      <c r="Y23" s="615"/>
      <c r="Z23" s="616"/>
      <c r="AA23" s="615"/>
      <c r="AB23" s="615"/>
      <c r="AC23" s="617"/>
      <c r="AD23" s="617"/>
      <c r="AE23" s="617"/>
      <c r="AF23" s="617"/>
      <c r="AG23" s="617"/>
      <c r="AH23" s="617"/>
      <c r="AI23" s="617"/>
      <c r="AJ23" s="618"/>
      <c r="AK23" s="617"/>
      <c r="AL23" s="620">
        <v>17</v>
      </c>
      <c r="AM23" s="618"/>
      <c r="AN23" s="618"/>
      <c r="AO23" s="619"/>
      <c r="AP23" s="612"/>
      <c r="AQ23" s="613"/>
    </row>
    <row r="24" spans="2:43" s="565" customFormat="1" ht="12">
      <c r="B24" s="612"/>
      <c r="C24" s="613" t="s">
        <v>1212</v>
      </c>
      <c r="D24" s="614">
        <v>232</v>
      </c>
      <c r="E24" s="615">
        <v>1730.6</v>
      </c>
      <c r="F24" s="615">
        <v>157.3</v>
      </c>
      <c r="G24" s="615">
        <v>116.6</v>
      </c>
      <c r="H24" s="615">
        <v>1456.5</v>
      </c>
      <c r="I24" s="615">
        <v>769.3</v>
      </c>
      <c r="J24" s="615">
        <v>687.2</v>
      </c>
      <c r="K24" s="615">
        <v>19.6</v>
      </c>
      <c r="L24" s="615">
        <f>I24/H24*100</f>
        <v>52.81840027463096</v>
      </c>
      <c r="M24" s="615">
        <v>781.6</v>
      </c>
      <c r="N24" s="615">
        <v>674.9</v>
      </c>
      <c r="O24" s="615">
        <v>20.4</v>
      </c>
      <c r="P24" s="615">
        <v>283.8</v>
      </c>
      <c r="Q24" s="615">
        <v>370.7</v>
      </c>
      <c r="R24" s="615">
        <f>N24/H24*100</f>
        <v>46.337109509097154</v>
      </c>
      <c r="S24" s="615">
        <v>1434.4</v>
      </c>
      <c r="T24" s="616">
        <v>959</v>
      </c>
      <c r="U24" s="615">
        <v>20</v>
      </c>
      <c r="V24" s="616">
        <v>9</v>
      </c>
      <c r="W24" s="615">
        <v>0.4</v>
      </c>
      <c r="X24" s="616">
        <v>950</v>
      </c>
      <c r="Y24" s="615">
        <v>19.6</v>
      </c>
      <c r="Z24" s="616">
        <v>11</v>
      </c>
      <c r="AA24" s="615">
        <v>2.1</v>
      </c>
      <c r="AB24" s="615">
        <v>0.1</v>
      </c>
      <c r="AC24" s="617">
        <v>1</v>
      </c>
      <c r="AD24" s="617">
        <v>626.3</v>
      </c>
      <c r="AE24" s="617">
        <v>141.9</v>
      </c>
      <c r="AF24" s="617">
        <v>46.6</v>
      </c>
      <c r="AG24" s="617">
        <v>363.2</v>
      </c>
      <c r="AH24" s="617">
        <v>277.5</v>
      </c>
      <c r="AI24" s="617">
        <v>19.6</v>
      </c>
      <c r="AJ24" s="618">
        <v>1</v>
      </c>
      <c r="AK24" s="617">
        <v>0.3</v>
      </c>
      <c r="AL24" s="618">
        <v>89</v>
      </c>
      <c r="AM24" s="618">
        <v>0</v>
      </c>
      <c r="AN24" s="618">
        <v>5</v>
      </c>
      <c r="AO24" s="619">
        <v>8578.5</v>
      </c>
      <c r="AP24" s="612"/>
      <c r="AQ24" s="613" t="s">
        <v>1212</v>
      </c>
    </row>
    <row r="25" spans="2:43" s="565" customFormat="1" ht="12">
      <c r="B25" s="612"/>
      <c r="C25" s="613"/>
      <c r="D25" s="614"/>
      <c r="E25" s="615"/>
      <c r="F25" s="615"/>
      <c r="G25" s="615"/>
      <c r="H25" s="615"/>
      <c r="I25" s="615"/>
      <c r="J25" s="615"/>
      <c r="K25" s="615"/>
      <c r="L25" s="615"/>
      <c r="M25" s="615"/>
      <c r="N25" s="615"/>
      <c r="O25" s="615"/>
      <c r="P25" s="615"/>
      <c r="Q25" s="615"/>
      <c r="R25" s="615"/>
      <c r="S25" s="615"/>
      <c r="T25" s="616"/>
      <c r="U25" s="615"/>
      <c r="V25" s="616"/>
      <c r="W25" s="615"/>
      <c r="X25" s="616"/>
      <c r="Y25" s="615"/>
      <c r="Z25" s="616"/>
      <c r="AA25" s="615"/>
      <c r="AB25" s="615"/>
      <c r="AC25" s="617"/>
      <c r="AD25" s="617"/>
      <c r="AE25" s="617"/>
      <c r="AF25" s="617"/>
      <c r="AG25" s="617"/>
      <c r="AH25" s="617"/>
      <c r="AI25" s="617"/>
      <c r="AJ25" s="618"/>
      <c r="AK25" s="617"/>
      <c r="AL25" s="618"/>
      <c r="AM25" s="618"/>
      <c r="AN25" s="618"/>
      <c r="AO25" s="619"/>
      <c r="AP25" s="612"/>
      <c r="AQ25" s="613"/>
    </row>
    <row r="26" spans="2:43" s="621" customFormat="1" ht="12">
      <c r="B26" s="622"/>
      <c r="C26" s="623"/>
      <c r="D26" s="624"/>
      <c r="E26" s="625"/>
      <c r="F26" s="625"/>
      <c r="G26" s="625"/>
      <c r="H26" s="625"/>
      <c r="I26" s="625"/>
      <c r="J26" s="625"/>
      <c r="K26" s="625"/>
      <c r="L26" s="625"/>
      <c r="M26" s="625"/>
      <c r="N26" s="625"/>
      <c r="O26" s="625"/>
      <c r="P26" s="615"/>
      <c r="Q26" s="615"/>
      <c r="R26" s="615"/>
      <c r="S26" s="615"/>
      <c r="T26" s="616"/>
      <c r="U26" s="625"/>
      <c r="V26" s="616"/>
      <c r="W26" s="615"/>
      <c r="X26" s="616"/>
      <c r="Y26" s="615"/>
      <c r="Z26" s="616"/>
      <c r="AA26" s="615"/>
      <c r="AB26" s="615"/>
      <c r="AC26" s="617"/>
      <c r="AD26" s="617"/>
      <c r="AE26" s="617"/>
      <c r="AF26" s="617"/>
      <c r="AG26" s="617"/>
      <c r="AH26" s="617"/>
      <c r="AI26" s="617"/>
      <c r="AJ26" s="618"/>
      <c r="AK26" s="617"/>
      <c r="AL26" s="610">
        <v>16</v>
      </c>
      <c r="AM26" s="618"/>
      <c r="AN26" s="618"/>
      <c r="AO26" s="619"/>
      <c r="AP26" s="622"/>
      <c r="AQ26" s="623"/>
    </row>
    <row r="27" spans="2:43" s="626" customFormat="1" ht="11.25" customHeight="1">
      <c r="B27" s="1475" t="s">
        <v>1213</v>
      </c>
      <c r="C27" s="1476"/>
      <c r="D27" s="600">
        <f>SUM(D29,D35)</f>
        <v>12385</v>
      </c>
      <c r="E27" s="601">
        <f>SUM(E29,E35)</f>
        <v>9271.6</v>
      </c>
      <c r="F27" s="601">
        <v>422.4</v>
      </c>
      <c r="G27" s="601">
        <f>SUM(G29,G35)</f>
        <v>34.6</v>
      </c>
      <c r="H27" s="601">
        <f>SUM(H29,H35)</f>
        <v>8813.2</v>
      </c>
      <c r="I27" s="601">
        <v>2403</v>
      </c>
      <c r="J27" s="601">
        <v>6410.2</v>
      </c>
      <c r="K27" s="601">
        <v>1083.9</v>
      </c>
      <c r="L27" s="601">
        <f>I27/H27*100</f>
        <v>27.265919302863885</v>
      </c>
      <c r="M27" s="601">
        <f>SUM(M29,M35)</f>
        <v>6480.4</v>
      </c>
      <c r="N27" s="601">
        <f>SUM(N29,N35)</f>
        <v>2332.8</v>
      </c>
      <c r="O27" s="601">
        <f>SUM(O29,O35)</f>
        <v>43.699999999999996</v>
      </c>
      <c r="P27" s="601">
        <f>SUM(P29,P35)</f>
        <v>255.3</v>
      </c>
      <c r="Q27" s="601">
        <f>SUM(Q29,Q35)</f>
        <v>2033.8999999999999</v>
      </c>
      <c r="R27" s="601">
        <f>N27/H27*100</f>
        <v>26.469386828847636</v>
      </c>
      <c r="S27" s="601">
        <v>8764.6</v>
      </c>
      <c r="T27" s="602">
        <f>SUM(T29,T35)</f>
        <v>4918</v>
      </c>
      <c r="U27" s="601">
        <v>47.6</v>
      </c>
      <c r="V27" s="602">
        <f>SUM(V29,V35)</f>
        <v>1030</v>
      </c>
      <c r="W27" s="601">
        <f>SUM(W29,W35)</f>
        <v>10.7</v>
      </c>
      <c r="X27" s="602">
        <f>SUM(X29,X35)</f>
        <v>3888</v>
      </c>
      <c r="Y27" s="601">
        <f>SUM(Y29,Y35)</f>
        <v>36.800000000000004</v>
      </c>
      <c r="Z27" s="602">
        <f>SUM(Z29,Z35)</f>
        <v>9</v>
      </c>
      <c r="AA27" s="601">
        <v>1</v>
      </c>
      <c r="AB27" s="601">
        <f>SUM(AB29,AB35)</f>
        <v>0.1</v>
      </c>
      <c r="AC27" s="609">
        <v>15.7</v>
      </c>
      <c r="AD27" s="601">
        <f>SUM(AD29,AD35)</f>
        <v>938.4000000000001</v>
      </c>
      <c r="AE27" s="601">
        <f>SUM(AE29,AE35)</f>
        <v>1448.9</v>
      </c>
      <c r="AF27" s="609">
        <v>182.3</v>
      </c>
      <c r="AG27" s="601">
        <f>SUM(AG29,AG35)</f>
        <v>1900.9</v>
      </c>
      <c r="AH27" s="601">
        <f>SUM(AH29,AH35)</f>
        <v>4327.1</v>
      </c>
      <c r="AI27" s="601">
        <f>SUM(AI29,AI35)</f>
        <v>1083.9</v>
      </c>
      <c r="AJ27" s="603">
        <f>SUM(AJ29,AJ35)</f>
        <v>12</v>
      </c>
      <c r="AK27" s="609">
        <v>1.4</v>
      </c>
      <c r="AL27" s="603">
        <v>357</v>
      </c>
      <c r="AM27" s="603">
        <v>0</v>
      </c>
      <c r="AN27" s="603">
        <v>6</v>
      </c>
      <c r="AO27" s="611">
        <v>37130.6</v>
      </c>
      <c r="AP27" s="1475" t="s">
        <v>1213</v>
      </c>
      <c r="AQ27" s="1476"/>
    </row>
    <row r="28" spans="2:43" s="626" customFormat="1" ht="11.25" customHeight="1">
      <c r="B28" s="598"/>
      <c r="C28" s="599"/>
      <c r="D28" s="602"/>
      <c r="E28" s="601"/>
      <c r="F28" s="601"/>
      <c r="G28" s="601"/>
      <c r="H28" s="601"/>
      <c r="I28" s="601"/>
      <c r="J28" s="601"/>
      <c r="K28" s="601"/>
      <c r="L28" s="601"/>
      <c r="M28" s="601"/>
      <c r="N28" s="601"/>
      <c r="O28" s="601"/>
      <c r="P28" s="601"/>
      <c r="Q28" s="601"/>
      <c r="R28" s="601"/>
      <c r="S28" s="601"/>
      <c r="T28" s="602"/>
      <c r="U28" s="601"/>
      <c r="V28" s="602"/>
      <c r="W28" s="601"/>
      <c r="X28" s="602"/>
      <c r="Y28" s="601"/>
      <c r="Z28" s="602"/>
      <c r="AA28" s="601"/>
      <c r="AB28" s="601"/>
      <c r="AC28" s="609"/>
      <c r="AD28" s="601"/>
      <c r="AE28" s="601"/>
      <c r="AF28" s="609"/>
      <c r="AG28" s="601"/>
      <c r="AH28" s="601"/>
      <c r="AI28" s="601"/>
      <c r="AJ28" s="603"/>
      <c r="AK28" s="609"/>
      <c r="AL28" s="620">
        <v>3</v>
      </c>
      <c r="AM28" s="603"/>
      <c r="AN28" s="603"/>
      <c r="AO28" s="609"/>
      <c r="AP28" s="598"/>
      <c r="AQ28" s="599"/>
    </row>
    <row r="29" spans="2:43" ht="12">
      <c r="B29" s="627"/>
      <c r="C29" s="628" t="s">
        <v>1214</v>
      </c>
      <c r="D29" s="629">
        <f aca="true" t="shared" si="5" ref="D29:I29">SUM(D31:D33)</f>
        <v>1828</v>
      </c>
      <c r="E29" s="630">
        <f t="shared" si="5"/>
        <v>3112.8</v>
      </c>
      <c r="F29" s="630">
        <f t="shared" si="5"/>
        <v>116.5</v>
      </c>
      <c r="G29" s="630">
        <f t="shared" si="5"/>
        <v>11.6</v>
      </c>
      <c r="H29" s="630">
        <f t="shared" si="5"/>
        <v>2984.3</v>
      </c>
      <c r="I29" s="630">
        <f t="shared" si="5"/>
        <v>1203.7</v>
      </c>
      <c r="J29" s="630">
        <v>1780.5</v>
      </c>
      <c r="K29" s="630">
        <v>94.4</v>
      </c>
      <c r="L29" s="615">
        <f>I29/H29*100</f>
        <v>40.33441678115471</v>
      </c>
      <c r="M29" s="630">
        <v>2000</v>
      </c>
      <c r="N29" s="630">
        <v>984.3</v>
      </c>
      <c r="O29" s="630">
        <f>SUM(O31:O33)</f>
        <v>21.299999999999997</v>
      </c>
      <c r="P29" s="630">
        <f>SUM(P31:P33)</f>
        <v>135.8</v>
      </c>
      <c r="Q29" s="630">
        <v>827.3</v>
      </c>
      <c r="R29" s="615">
        <f>N29/H29*100</f>
        <v>32.98260898703213</v>
      </c>
      <c r="S29" s="630">
        <v>2959.1</v>
      </c>
      <c r="T29" s="629">
        <f aca="true" t="shared" si="6" ref="T29:AC29">SUM(T31:T33)</f>
        <v>2041</v>
      </c>
      <c r="U29" s="630">
        <f t="shared" si="6"/>
        <v>24.4</v>
      </c>
      <c r="V29" s="629">
        <f t="shared" si="6"/>
        <v>312</v>
      </c>
      <c r="W29" s="617">
        <f t="shared" si="6"/>
        <v>3.7</v>
      </c>
      <c r="X29" s="629">
        <f t="shared" si="6"/>
        <v>1729</v>
      </c>
      <c r="Y29" s="630">
        <f t="shared" si="6"/>
        <v>20.700000000000003</v>
      </c>
      <c r="Z29" s="629">
        <f t="shared" si="6"/>
        <v>5</v>
      </c>
      <c r="AA29" s="630">
        <f t="shared" si="6"/>
        <v>0.7999999999999999</v>
      </c>
      <c r="AB29" s="630">
        <f t="shared" si="6"/>
        <v>0</v>
      </c>
      <c r="AC29" s="630">
        <f t="shared" si="6"/>
        <v>8.4</v>
      </c>
      <c r="AD29" s="630">
        <v>482.6</v>
      </c>
      <c r="AE29" s="630">
        <f>SUM(AE31:AE33)</f>
        <v>712.7</v>
      </c>
      <c r="AF29" s="630">
        <v>43.5</v>
      </c>
      <c r="AG29" s="630">
        <f>SUM(AG31:AG33)</f>
        <v>793.1</v>
      </c>
      <c r="AH29" s="630">
        <f>SUM(AH31:AH33)</f>
        <v>944</v>
      </c>
      <c r="AI29" s="630">
        <f>SUM(AI31:AI33)</f>
        <v>94.3</v>
      </c>
      <c r="AJ29" s="618">
        <f>SUM(AJ31:AJ33)</f>
        <v>3</v>
      </c>
      <c r="AK29" s="630">
        <f>SUM(AK31:AK33)</f>
        <v>0.4</v>
      </c>
      <c r="AL29" s="583">
        <v>156</v>
      </c>
      <c r="AM29" s="629">
        <v>0</v>
      </c>
      <c r="AN29" s="629">
        <v>5</v>
      </c>
      <c r="AO29" s="630">
        <v>13494.1</v>
      </c>
      <c r="AP29" s="627"/>
      <c r="AQ29" s="628" t="s">
        <v>1214</v>
      </c>
    </row>
    <row r="30" spans="2:43" ht="12">
      <c r="B30" s="627"/>
      <c r="C30" s="628"/>
      <c r="D30" s="629"/>
      <c r="E30" s="630"/>
      <c r="F30" s="630"/>
      <c r="G30" s="630"/>
      <c r="H30" s="630"/>
      <c r="I30" s="630"/>
      <c r="J30" s="630"/>
      <c r="K30" s="630"/>
      <c r="L30" s="615"/>
      <c r="M30" s="630"/>
      <c r="N30" s="630"/>
      <c r="O30" s="630"/>
      <c r="P30" s="630"/>
      <c r="Q30" s="630"/>
      <c r="R30" s="615"/>
      <c r="S30" s="630"/>
      <c r="T30" s="629"/>
      <c r="U30" s="630"/>
      <c r="V30" s="629"/>
      <c r="W30" s="617"/>
      <c r="X30" s="629"/>
      <c r="Y30" s="630"/>
      <c r="Z30" s="629"/>
      <c r="AA30" s="630"/>
      <c r="AB30" s="630"/>
      <c r="AC30" s="630"/>
      <c r="AD30" s="630"/>
      <c r="AE30" s="630"/>
      <c r="AF30" s="630"/>
      <c r="AG30" s="630"/>
      <c r="AH30" s="630"/>
      <c r="AI30" s="630"/>
      <c r="AJ30" s="618"/>
      <c r="AK30" s="630"/>
      <c r="AL30" s="631">
        <v>1</v>
      </c>
      <c r="AM30" s="629"/>
      <c r="AN30" s="629"/>
      <c r="AO30" s="630"/>
      <c r="AP30" s="627"/>
      <c r="AQ30" s="628"/>
    </row>
    <row r="31" spans="2:43" ht="12">
      <c r="B31" s="627"/>
      <c r="C31" s="628" t="s">
        <v>1215</v>
      </c>
      <c r="D31" s="629">
        <v>886</v>
      </c>
      <c r="E31" s="630">
        <v>1596.5</v>
      </c>
      <c r="F31" s="630">
        <v>41.3</v>
      </c>
      <c r="G31" s="630">
        <v>4.8</v>
      </c>
      <c r="H31" s="630">
        <v>1550.2</v>
      </c>
      <c r="I31" s="630">
        <v>767.5</v>
      </c>
      <c r="J31" s="630">
        <v>782.7</v>
      </c>
      <c r="K31" s="630">
        <v>45.3</v>
      </c>
      <c r="L31" s="615">
        <f>I31/H31*100</f>
        <v>49.50974067862211</v>
      </c>
      <c r="M31" s="630">
        <v>901</v>
      </c>
      <c r="N31" s="630">
        <v>649.2</v>
      </c>
      <c r="O31" s="630">
        <v>11.6</v>
      </c>
      <c r="P31" s="632">
        <v>94.6</v>
      </c>
      <c r="Q31" s="630">
        <v>542.9</v>
      </c>
      <c r="R31" s="615">
        <f>N31/H31*100</f>
        <v>41.878467294542645</v>
      </c>
      <c r="S31" s="630">
        <v>1535.9</v>
      </c>
      <c r="T31" s="629">
        <v>1077</v>
      </c>
      <c r="U31" s="630">
        <v>13.6</v>
      </c>
      <c r="V31" s="629">
        <v>137</v>
      </c>
      <c r="W31" s="617">
        <v>1.8</v>
      </c>
      <c r="X31" s="629">
        <v>940</v>
      </c>
      <c r="Y31" s="630">
        <v>11.8</v>
      </c>
      <c r="Z31" s="633">
        <v>4</v>
      </c>
      <c r="AA31" s="630">
        <v>0.7</v>
      </c>
      <c r="AB31" s="630">
        <v>0</v>
      </c>
      <c r="AC31" s="630">
        <v>5.4</v>
      </c>
      <c r="AD31" s="630">
        <v>350.7</v>
      </c>
      <c r="AE31" s="630">
        <v>411.9</v>
      </c>
      <c r="AF31" s="630">
        <v>21.1</v>
      </c>
      <c r="AG31" s="630">
        <v>421.8</v>
      </c>
      <c r="AH31" s="630">
        <v>339.7</v>
      </c>
      <c r="AI31" s="630">
        <v>45.3</v>
      </c>
      <c r="AJ31" s="618">
        <v>2</v>
      </c>
      <c r="AK31" s="630">
        <v>0.3</v>
      </c>
      <c r="AL31" s="583">
        <v>100</v>
      </c>
      <c r="AM31" s="629">
        <v>0</v>
      </c>
      <c r="AN31" s="629">
        <v>5</v>
      </c>
      <c r="AO31" s="630">
        <v>7432.5</v>
      </c>
      <c r="AP31" s="627"/>
      <c r="AQ31" s="628" t="s">
        <v>1215</v>
      </c>
    </row>
    <row r="32" spans="2:43" ht="12">
      <c r="B32" s="627"/>
      <c r="C32" s="628"/>
      <c r="D32" s="629"/>
      <c r="E32" s="630"/>
      <c r="F32" s="630"/>
      <c r="G32" s="630"/>
      <c r="H32" s="630"/>
      <c r="I32" s="630"/>
      <c r="J32" s="630"/>
      <c r="K32" s="630"/>
      <c r="L32" s="615"/>
      <c r="M32" s="630"/>
      <c r="N32" s="630"/>
      <c r="O32" s="630"/>
      <c r="P32" s="632"/>
      <c r="Q32" s="630"/>
      <c r="R32" s="615"/>
      <c r="S32" s="630"/>
      <c r="T32" s="629"/>
      <c r="U32" s="630"/>
      <c r="V32" s="629"/>
      <c r="W32" s="617"/>
      <c r="X32" s="629"/>
      <c r="Y32" s="630"/>
      <c r="Z32" s="633"/>
      <c r="AA32" s="630"/>
      <c r="AB32" s="630"/>
      <c r="AC32" s="630"/>
      <c r="AD32" s="630"/>
      <c r="AE32" s="630"/>
      <c r="AF32" s="630"/>
      <c r="AG32" s="630"/>
      <c r="AH32" s="630"/>
      <c r="AI32" s="630"/>
      <c r="AJ32" s="618"/>
      <c r="AK32" s="630"/>
      <c r="AL32" s="631">
        <v>2</v>
      </c>
      <c r="AM32" s="629"/>
      <c r="AN32" s="629"/>
      <c r="AO32" s="630"/>
      <c r="AP32" s="627"/>
      <c r="AQ32" s="628"/>
    </row>
    <row r="33" spans="2:43" ht="12">
      <c r="B33" s="627"/>
      <c r="C33" s="628" t="s">
        <v>1216</v>
      </c>
      <c r="D33" s="629">
        <v>942</v>
      </c>
      <c r="E33" s="630">
        <v>1516.3</v>
      </c>
      <c r="F33" s="630">
        <v>75.2</v>
      </c>
      <c r="G33" s="630">
        <v>6.8</v>
      </c>
      <c r="H33" s="630">
        <v>1434.1</v>
      </c>
      <c r="I33" s="630">
        <v>436.2</v>
      </c>
      <c r="J33" s="630">
        <v>997.9</v>
      </c>
      <c r="K33" s="630">
        <v>49</v>
      </c>
      <c r="L33" s="615">
        <f>I33/H33*100</f>
        <v>30.416288961718152</v>
      </c>
      <c r="M33" s="630">
        <v>1098.9</v>
      </c>
      <c r="N33" s="630">
        <v>335.2</v>
      </c>
      <c r="O33" s="630">
        <v>9.7</v>
      </c>
      <c r="P33" s="632">
        <v>41.2</v>
      </c>
      <c r="Q33" s="630">
        <v>284.3</v>
      </c>
      <c r="R33" s="615">
        <f>N33/H33*100</f>
        <v>23.373544383236876</v>
      </c>
      <c r="S33" s="630">
        <v>1423.3</v>
      </c>
      <c r="T33" s="629">
        <v>964</v>
      </c>
      <c r="U33" s="630">
        <v>10.8</v>
      </c>
      <c r="V33" s="629">
        <v>175</v>
      </c>
      <c r="W33" s="617">
        <v>1.9</v>
      </c>
      <c r="X33" s="629">
        <v>789</v>
      </c>
      <c r="Y33" s="630">
        <v>8.9</v>
      </c>
      <c r="Z33" s="633">
        <v>1</v>
      </c>
      <c r="AA33" s="630">
        <v>0.1</v>
      </c>
      <c r="AB33" s="630">
        <v>0</v>
      </c>
      <c r="AC33" s="630">
        <v>3</v>
      </c>
      <c r="AD33" s="630">
        <v>132.4</v>
      </c>
      <c r="AE33" s="630">
        <v>300.8</v>
      </c>
      <c r="AF33" s="630">
        <v>22.3</v>
      </c>
      <c r="AG33" s="630">
        <v>371.3</v>
      </c>
      <c r="AH33" s="630">
        <v>604.3</v>
      </c>
      <c r="AI33" s="630">
        <v>49</v>
      </c>
      <c r="AJ33" s="618">
        <v>1</v>
      </c>
      <c r="AK33" s="630">
        <v>0.1</v>
      </c>
      <c r="AL33" s="583">
        <v>56</v>
      </c>
      <c r="AM33" s="629">
        <v>0</v>
      </c>
      <c r="AN33" s="629">
        <v>0</v>
      </c>
      <c r="AO33" s="630">
        <v>6061.6</v>
      </c>
      <c r="AP33" s="627"/>
      <c r="AQ33" s="628" t="s">
        <v>1216</v>
      </c>
    </row>
    <row r="34" spans="2:43" ht="12">
      <c r="B34" s="627"/>
      <c r="C34" s="628"/>
      <c r="D34" s="629"/>
      <c r="E34" s="630"/>
      <c r="F34" s="630"/>
      <c r="G34" s="630"/>
      <c r="H34" s="630"/>
      <c r="I34" s="630"/>
      <c r="J34" s="630"/>
      <c r="K34" s="630"/>
      <c r="L34" s="615"/>
      <c r="M34" s="630"/>
      <c r="N34" s="630"/>
      <c r="O34" s="630"/>
      <c r="P34" s="632"/>
      <c r="Q34" s="630"/>
      <c r="R34" s="615"/>
      <c r="S34" s="630"/>
      <c r="T34" s="629"/>
      <c r="U34" s="630"/>
      <c r="V34" s="629"/>
      <c r="W34" s="617"/>
      <c r="X34" s="629"/>
      <c r="Y34" s="630"/>
      <c r="Z34" s="633"/>
      <c r="AA34" s="630"/>
      <c r="AB34" s="630"/>
      <c r="AC34" s="630"/>
      <c r="AD34" s="630"/>
      <c r="AE34" s="630"/>
      <c r="AF34" s="630"/>
      <c r="AG34" s="630"/>
      <c r="AH34" s="630"/>
      <c r="AI34" s="630"/>
      <c r="AJ34" s="618"/>
      <c r="AK34" s="630"/>
      <c r="AL34" s="631">
        <v>13</v>
      </c>
      <c r="AM34" s="629"/>
      <c r="AN34" s="629"/>
      <c r="AO34" s="630"/>
      <c r="AP34" s="627"/>
      <c r="AQ34" s="628"/>
    </row>
    <row r="35" spans="2:43" ht="12">
      <c r="B35" s="634"/>
      <c r="C35" s="635" t="s">
        <v>841</v>
      </c>
      <c r="D35" s="636">
        <v>10557</v>
      </c>
      <c r="E35" s="637">
        <v>6158.8</v>
      </c>
      <c r="F35" s="637">
        <v>305.8</v>
      </c>
      <c r="G35" s="637">
        <v>23</v>
      </c>
      <c r="H35" s="637">
        <v>5828.9</v>
      </c>
      <c r="I35" s="637">
        <v>1199.2</v>
      </c>
      <c r="J35" s="637">
        <v>4629.7</v>
      </c>
      <c r="K35" s="637">
        <v>989.6</v>
      </c>
      <c r="L35" s="638">
        <f>I35/H35*100</f>
        <v>20.573350031738407</v>
      </c>
      <c r="M35" s="637">
        <v>4480.4</v>
      </c>
      <c r="N35" s="637">
        <v>1348.5</v>
      </c>
      <c r="O35" s="637">
        <v>22.4</v>
      </c>
      <c r="P35" s="639">
        <v>119.5</v>
      </c>
      <c r="Q35" s="637">
        <v>1206.6</v>
      </c>
      <c r="R35" s="638">
        <f>N35/H35*100</f>
        <v>23.13472524833159</v>
      </c>
      <c r="S35" s="637">
        <v>5805.5</v>
      </c>
      <c r="T35" s="636">
        <v>2877</v>
      </c>
      <c r="U35" s="637">
        <v>23.1</v>
      </c>
      <c r="V35" s="636">
        <v>718</v>
      </c>
      <c r="W35" s="640">
        <v>7</v>
      </c>
      <c r="X35" s="636">
        <v>2159</v>
      </c>
      <c r="Y35" s="637">
        <v>16.1</v>
      </c>
      <c r="Z35" s="641">
        <v>4</v>
      </c>
      <c r="AA35" s="637">
        <v>0.3</v>
      </c>
      <c r="AB35" s="637">
        <v>0.1</v>
      </c>
      <c r="AC35" s="637">
        <v>7.3</v>
      </c>
      <c r="AD35" s="637">
        <v>455.8</v>
      </c>
      <c r="AE35" s="637">
        <v>736.2</v>
      </c>
      <c r="AF35" s="637">
        <v>138.8</v>
      </c>
      <c r="AG35" s="637">
        <v>1107.8</v>
      </c>
      <c r="AH35" s="637">
        <v>3383.1</v>
      </c>
      <c r="AI35" s="637">
        <v>989.6</v>
      </c>
      <c r="AJ35" s="642">
        <v>9</v>
      </c>
      <c r="AK35" s="637">
        <v>1</v>
      </c>
      <c r="AL35" s="643">
        <v>201</v>
      </c>
      <c r="AM35" s="636">
        <v>0</v>
      </c>
      <c r="AN35" s="636">
        <v>1</v>
      </c>
      <c r="AO35" s="637">
        <v>23636.5</v>
      </c>
      <c r="AP35" s="634"/>
      <c r="AQ35" s="635" t="s">
        <v>841</v>
      </c>
    </row>
    <row r="36" ht="12">
      <c r="B36" s="563" t="s">
        <v>1217</v>
      </c>
    </row>
    <row r="37" ht="12">
      <c r="B37" s="563" t="s">
        <v>1218</v>
      </c>
    </row>
    <row r="38" ht="12">
      <c r="B38" s="563" t="s">
        <v>1219</v>
      </c>
    </row>
    <row r="39" ht="12">
      <c r="B39" s="563" t="s">
        <v>1220</v>
      </c>
    </row>
    <row r="40" ht="12">
      <c r="B40" s="563" t="s">
        <v>1221</v>
      </c>
    </row>
  </sheetData>
  <mergeCells count="55">
    <mergeCell ref="AP10:AQ10"/>
    <mergeCell ref="AP13:AQ13"/>
    <mergeCell ref="AP20:AQ20"/>
    <mergeCell ref="AP27:AQ27"/>
    <mergeCell ref="AN4:AN8"/>
    <mergeCell ref="AO4:AO8"/>
    <mergeCell ref="I4:AI4"/>
    <mergeCell ref="AP4:AQ8"/>
    <mergeCell ref="AB5:AI5"/>
    <mergeCell ref="AJ4:AK5"/>
    <mergeCell ref="AL4:AM5"/>
    <mergeCell ref="AJ6:AJ8"/>
    <mergeCell ref="AK6:AK8"/>
    <mergeCell ref="AL6:AL8"/>
    <mergeCell ref="AM6:AM8"/>
    <mergeCell ref="AB6:AE6"/>
    <mergeCell ref="AF7:AF8"/>
    <mergeCell ref="AG7:AG8"/>
    <mergeCell ref="AH7:AH8"/>
    <mergeCell ref="AF6:AI6"/>
    <mergeCell ref="AB7:AB8"/>
    <mergeCell ref="AC7:AC8"/>
    <mergeCell ref="AD7:AD8"/>
    <mergeCell ref="AE7:AE8"/>
    <mergeCell ref="U7:U8"/>
    <mergeCell ref="V7:Y7"/>
    <mergeCell ref="T6:Y6"/>
    <mergeCell ref="S5:AA5"/>
    <mergeCell ref="Z6:AA6"/>
    <mergeCell ref="Z7:Z8"/>
    <mergeCell ref="AA7:AA8"/>
    <mergeCell ref="R6:R8"/>
    <mergeCell ref="M5:R5"/>
    <mergeCell ref="S6:S8"/>
    <mergeCell ref="T7:T8"/>
    <mergeCell ref="N7:N8"/>
    <mergeCell ref="O7:O8"/>
    <mergeCell ref="P7:Q7"/>
    <mergeCell ref="N6:Q6"/>
    <mergeCell ref="K6:K8"/>
    <mergeCell ref="L6:L8"/>
    <mergeCell ref="M6:M8"/>
    <mergeCell ref="I5:L5"/>
    <mergeCell ref="G4:G8"/>
    <mergeCell ref="H4:H8"/>
    <mergeCell ref="I6:I8"/>
    <mergeCell ref="J6:J8"/>
    <mergeCell ref="B4:C8"/>
    <mergeCell ref="D4:D8"/>
    <mergeCell ref="E4:E8"/>
    <mergeCell ref="F4:F8"/>
    <mergeCell ref="B27:C27"/>
    <mergeCell ref="B10:C10"/>
    <mergeCell ref="B13:C13"/>
    <mergeCell ref="B20:C20"/>
  </mergeCells>
  <printOptions/>
  <pageMargins left="0.75" right="0.75" top="1" bottom="1" header="0.512" footer="0.512"/>
  <pageSetup orientation="portrait" paperSize="9"/>
</worksheet>
</file>

<file path=xl/worksheets/sheet16.xml><?xml version="1.0" encoding="utf-8"?>
<worksheet xmlns="http://schemas.openxmlformats.org/spreadsheetml/2006/main" xmlns:r="http://schemas.openxmlformats.org/officeDocument/2006/relationships">
  <dimension ref="B1:L21"/>
  <sheetViews>
    <sheetView workbookViewId="0" topLeftCell="A1">
      <selection activeCell="A1" sqref="A1"/>
    </sheetView>
  </sheetViews>
  <sheetFormatPr defaultColWidth="9.00390625" defaultRowHeight="13.5"/>
  <cols>
    <col min="1" max="1" width="3.50390625" style="390" customWidth="1"/>
    <col min="2" max="3" width="3.625" style="390" customWidth="1"/>
    <col min="4" max="4" width="14.625" style="390" customWidth="1"/>
    <col min="5" max="7" width="13.125" style="390" customWidth="1"/>
    <col min="8" max="8" width="3.375" style="390" customWidth="1"/>
    <col min="9" max="9" width="17.75390625" style="390" customWidth="1"/>
    <col min="10" max="12" width="13.125" style="390" customWidth="1"/>
    <col min="13" max="16384" width="9.00390625" style="390" customWidth="1"/>
  </cols>
  <sheetData>
    <row r="1" ht="14.25">
      <c r="B1" s="389" t="s">
        <v>1247</v>
      </c>
    </row>
    <row r="2" spans="9:12" ht="12.75" thickBot="1">
      <c r="I2" s="409"/>
      <c r="J2" s="409"/>
      <c r="L2" s="409" t="s">
        <v>1223</v>
      </c>
    </row>
    <row r="3" spans="2:12" ht="24" customHeight="1" thickTop="1">
      <c r="B3" s="1505" t="s">
        <v>1224</v>
      </c>
      <c r="C3" s="1506"/>
      <c r="D3" s="1507"/>
      <c r="E3" s="644" t="s">
        <v>1225</v>
      </c>
      <c r="F3" s="644">
        <v>50</v>
      </c>
      <c r="G3" s="645">
        <v>51</v>
      </c>
      <c r="H3" s="1508" t="s">
        <v>1224</v>
      </c>
      <c r="I3" s="1507"/>
      <c r="J3" s="644">
        <v>49</v>
      </c>
      <c r="K3" s="644">
        <v>50</v>
      </c>
      <c r="L3" s="644">
        <v>51</v>
      </c>
    </row>
    <row r="4" spans="2:12" ht="16.5" customHeight="1">
      <c r="B4" s="1509"/>
      <c r="C4" s="1510"/>
      <c r="D4" s="1511"/>
      <c r="E4" s="380"/>
      <c r="F4" s="646"/>
      <c r="G4" s="647"/>
      <c r="H4" s="35"/>
      <c r="I4" s="648"/>
      <c r="J4" s="380"/>
      <c r="K4" s="646"/>
      <c r="L4" s="649"/>
    </row>
    <row r="5" spans="2:12" s="650" customFormat="1" ht="15" customHeight="1">
      <c r="B5" s="1502" t="s">
        <v>833</v>
      </c>
      <c r="C5" s="1503"/>
      <c r="D5" s="1504"/>
      <c r="E5" s="651">
        <f>E7+J5</f>
        <v>2697814</v>
      </c>
      <c r="F5" s="652">
        <f>F7+K5</f>
        <v>2823855</v>
      </c>
      <c r="G5" s="653">
        <f>G7+L5</f>
        <v>3045327</v>
      </c>
      <c r="H5" s="1512" t="s">
        <v>1226</v>
      </c>
      <c r="I5" s="1504"/>
      <c r="J5" s="651">
        <f>SUM(J8:J18)</f>
        <v>712684</v>
      </c>
      <c r="K5" s="652">
        <f>SUM(K8:K18)</f>
        <v>778251</v>
      </c>
      <c r="L5" s="654">
        <f>SUM(L8:L18)</f>
        <v>835504</v>
      </c>
    </row>
    <row r="6" spans="2:12" s="650" customFormat="1" ht="15" customHeight="1">
      <c r="B6" s="1499"/>
      <c r="C6" s="1500"/>
      <c r="D6" s="1501"/>
      <c r="E6" s="651"/>
      <c r="F6" s="652"/>
      <c r="G6" s="653"/>
      <c r="H6" s="655"/>
      <c r="I6" s="656"/>
      <c r="J6" s="651"/>
      <c r="K6" s="652"/>
      <c r="L6" s="654"/>
    </row>
    <row r="7" spans="2:12" s="650" customFormat="1" ht="15" customHeight="1">
      <c r="B7" s="1502" t="s">
        <v>1227</v>
      </c>
      <c r="C7" s="1503"/>
      <c r="D7" s="1504"/>
      <c r="E7" s="651">
        <v>1985130</v>
      </c>
      <c r="F7" s="652">
        <v>2045604</v>
      </c>
      <c r="G7" s="653">
        <v>2209823</v>
      </c>
      <c r="H7" s="655"/>
      <c r="I7" s="656"/>
      <c r="J7" s="651"/>
      <c r="K7" s="652"/>
      <c r="L7" s="654"/>
    </row>
    <row r="8" spans="2:12" s="657" customFormat="1" ht="15" customHeight="1">
      <c r="B8" s="30"/>
      <c r="C8" s="1495" t="s">
        <v>1228</v>
      </c>
      <c r="D8" s="1496"/>
      <c r="E8" s="658">
        <v>149885</v>
      </c>
      <c r="F8" s="659">
        <v>180111</v>
      </c>
      <c r="G8" s="660">
        <v>207630</v>
      </c>
      <c r="H8" s="41"/>
      <c r="I8" s="648" t="s">
        <v>1229</v>
      </c>
      <c r="J8" s="658">
        <v>9528</v>
      </c>
      <c r="K8" s="659">
        <v>3618</v>
      </c>
      <c r="L8" s="661">
        <v>3644</v>
      </c>
    </row>
    <row r="9" spans="2:12" s="657" customFormat="1" ht="15" customHeight="1">
      <c r="B9" s="30"/>
      <c r="C9" s="1495" t="s">
        <v>1230</v>
      </c>
      <c r="D9" s="1496"/>
      <c r="E9" s="658">
        <v>487915</v>
      </c>
      <c r="F9" s="659">
        <v>528721</v>
      </c>
      <c r="G9" s="660">
        <v>577108</v>
      </c>
      <c r="H9" s="41"/>
      <c r="I9" s="648"/>
      <c r="J9" s="658"/>
      <c r="K9" s="659"/>
      <c r="L9" s="661"/>
    </row>
    <row r="10" spans="2:12" s="17" customFormat="1" ht="15" customHeight="1">
      <c r="B10" s="30"/>
      <c r="C10" s="20"/>
      <c r="D10" s="648" t="s">
        <v>1231</v>
      </c>
      <c r="E10" s="658">
        <v>170326</v>
      </c>
      <c r="F10" s="659">
        <v>187651</v>
      </c>
      <c r="G10" s="660">
        <v>201755</v>
      </c>
      <c r="H10" s="41"/>
      <c r="I10" s="648" t="s">
        <v>1232</v>
      </c>
      <c r="J10" s="658">
        <v>596164</v>
      </c>
      <c r="K10" s="659">
        <v>651542</v>
      </c>
      <c r="L10" s="661">
        <v>696714</v>
      </c>
    </row>
    <row r="11" spans="2:12" s="17" customFormat="1" ht="15" customHeight="1">
      <c r="B11" s="30"/>
      <c r="C11" s="20"/>
      <c r="D11" s="648" t="s">
        <v>1233</v>
      </c>
      <c r="E11" s="658">
        <v>317589</v>
      </c>
      <c r="F11" s="659">
        <v>341070</v>
      </c>
      <c r="G11" s="660">
        <v>375353</v>
      </c>
      <c r="H11" s="41"/>
      <c r="I11" s="648"/>
      <c r="J11" s="658"/>
      <c r="K11" s="659"/>
      <c r="L11" s="661"/>
    </row>
    <row r="12" spans="2:12" s="17" customFormat="1" ht="15" customHeight="1">
      <c r="B12" s="30"/>
      <c r="C12" s="1495" t="s">
        <v>1234</v>
      </c>
      <c r="D12" s="1496"/>
      <c r="E12" s="658">
        <v>1193680</v>
      </c>
      <c r="F12" s="659">
        <v>1142769</v>
      </c>
      <c r="G12" s="660">
        <v>1162629</v>
      </c>
      <c r="H12" s="41"/>
      <c r="I12" s="648" t="s">
        <v>1235</v>
      </c>
      <c r="J12" s="658">
        <v>92345</v>
      </c>
      <c r="K12" s="659">
        <v>97063</v>
      </c>
      <c r="L12" s="661">
        <v>107044</v>
      </c>
    </row>
    <row r="13" spans="2:12" s="17" customFormat="1" ht="15" customHeight="1">
      <c r="B13" s="30"/>
      <c r="C13" s="20"/>
      <c r="D13" s="648" t="s">
        <v>1236</v>
      </c>
      <c r="E13" s="658">
        <v>310463</v>
      </c>
      <c r="F13" s="659">
        <v>353568</v>
      </c>
      <c r="G13" s="660">
        <v>433503</v>
      </c>
      <c r="H13" s="41"/>
      <c r="I13" s="648"/>
      <c r="J13" s="658"/>
      <c r="K13" s="659"/>
      <c r="L13" s="661"/>
    </row>
    <row r="14" spans="2:12" s="17" customFormat="1" ht="15" customHeight="1">
      <c r="B14" s="30"/>
      <c r="C14" s="20"/>
      <c r="D14" s="662" t="s">
        <v>1237</v>
      </c>
      <c r="E14" s="658">
        <v>883217</v>
      </c>
      <c r="F14" s="659">
        <v>789201</v>
      </c>
      <c r="G14" s="660">
        <v>729126</v>
      </c>
      <c r="H14" s="41"/>
      <c r="I14" s="648" t="s">
        <v>1238</v>
      </c>
      <c r="J14" s="658">
        <v>3039</v>
      </c>
      <c r="K14" s="659">
        <v>2334</v>
      </c>
      <c r="L14" s="661">
        <v>2628</v>
      </c>
    </row>
    <row r="15" spans="2:12" s="17" customFormat="1" ht="15" customHeight="1">
      <c r="B15" s="30"/>
      <c r="C15" s="1495" t="s">
        <v>1239</v>
      </c>
      <c r="D15" s="1496"/>
      <c r="E15" s="658">
        <v>14817</v>
      </c>
      <c r="F15" s="659">
        <v>7785</v>
      </c>
      <c r="G15" s="660">
        <v>48809</v>
      </c>
      <c r="H15" s="41"/>
      <c r="I15" s="648"/>
      <c r="J15" s="658"/>
      <c r="K15" s="659"/>
      <c r="L15" s="661"/>
    </row>
    <row r="16" spans="2:12" s="657" customFormat="1" ht="15" customHeight="1">
      <c r="B16" s="30"/>
      <c r="C16" s="1495" t="s">
        <v>1240</v>
      </c>
      <c r="D16" s="1496"/>
      <c r="E16" s="658">
        <v>86756</v>
      </c>
      <c r="F16" s="659">
        <v>119563</v>
      </c>
      <c r="G16" s="660">
        <v>154049</v>
      </c>
      <c r="H16" s="41"/>
      <c r="I16" s="648" t="s">
        <v>1241</v>
      </c>
      <c r="J16" s="658">
        <v>11608</v>
      </c>
      <c r="K16" s="659">
        <v>23694</v>
      </c>
      <c r="L16" s="661">
        <v>25474</v>
      </c>
    </row>
    <row r="17" spans="2:12" s="17" customFormat="1" ht="15" customHeight="1">
      <c r="B17" s="30"/>
      <c r="C17" s="1495" t="s">
        <v>1242</v>
      </c>
      <c r="D17" s="1496"/>
      <c r="E17" s="658">
        <v>49665</v>
      </c>
      <c r="F17" s="659">
        <v>63303</v>
      </c>
      <c r="G17" s="660">
        <v>54420</v>
      </c>
      <c r="H17" s="41"/>
      <c r="I17" s="648"/>
      <c r="J17" s="658"/>
      <c r="K17" s="659"/>
      <c r="L17" s="661"/>
    </row>
    <row r="18" spans="2:12" s="17" customFormat="1" ht="15" customHeight="1">
      <c r="B18" s="30"/>
      <c r="C18" s="1495" t="s">
        <v>1243</v>
      </c>
      <c r="D18" s="1496"/>
      <c r="E18" s="658">
        <v>19</v>
      </c>
      <c r="F18" s="659">
        <v>573</v>
      </c>
      <c r="G18" s="660">
        <v>2407</v>
      </c>
      <c r="H18" s="41"/>
      <c r="I18" s="648"/>
      <c r="J18" s="663"/>
      <c r="K18" s="664"/>
      <c r="L18" s="665"/>
    </row>
    <row r="19" spans="2:12" s="17" customFormat="1" ht="15" customHeight="1">
      <c r="B19" s="30"/>
      <c r="C19" s="1495" t="s">
        <v>1244</v>
      </c>
      <c r="D19" s="1496"/>
      <c r="E19" s="658">
        <v>2197</v>
      </c>
      <c r="F19" s="659">
        <v>2603</v>
      </c>
      <c r="G19" s="660">
        <v>2540</v>
      </c>
      <c r="H19" s="41"/>
      <c r="I19" s="36"/>
      <c r="J19" s="658"/>
      <c r="K19" s="659"/>
      <c r="L19" s="661"/>
    </row>
    <row r="20" spans="2:12" s="17" customFormat="1" ht="15" customHeight="1">
      <c r="B20" s="44"/>
      <c r="C20" s="1497" t="s">
        <v>1245</v>
      </c>
      <c r="D20" s="1498"/>
      <c r="E20" s="667">
        <v>196</v>
      </c>
      <c r="F20" s="668">
        <v>176</v>
      </c>
      <c r="G20" s="669">
        <v>231</v>
      </c>
      <c r="H20" s="670"/>
      <c r="I20" s="47"/>
      <c r="J20" s="44"/>
      <c r="K20" s="45"/>
      <c r="L20" s="47"/>
    </row>
    <row r="21" ht="15" customHeight="1">
      <c r="B21" s="390" t="s">
        <v>1246</v>
      </c>
    </row>
  </sheetData>
  <mergeCells count="16">
    <mergeCell ref="B3:D3"/>
    <mergeCell ref="H3:I3"/>
    <mergeCell ref="B4:D4"/>
    <mergeCell ref="B5:D5"/>
    <mergeCell ref="H5:I5"/>
    <mergeCell ref="B6:D6"/>
    <mergeCell ref="B7:D7"/>
    <mergeCell ref="C8:D8"/>
    <mergeCell ref="C9:D9"/>
    <mergeCell ref="C18:D18"/>
    <mergeCell ref="C19:D19"/>
    <mergeCell ref="C20:D20"/>
    <mergeCell ref="C12:D12"/>
    <mergeCell ref="C15:D15"/>
    <mergeCell ref="C16:D16"/>
    <mergeCell ref="C17:D17"/>
  </mergeCells>
  <printOptions/>
  <pageMargins left="0.75" right="0.75" top="1" bottom="1" header="0.512" footer="0.512"/>
  <pageSetup orientation="portrait" paperSize="9"/>
</worksheet>
</file>

<file path=xl/worksheets/sheet17.xml><?xml version="1.0" encoding="utf-8"?>
<worksheet xmlns="http://schemas.openxmlformats.org/spreadsheetml/2006/main" xmlns:r="http://schemas.openxmlformats.org/officeDocument/2006/relationships">
  <dimension ref="A1:K77"/>
  <sheetViews>
    <sheetView workbookViewId="0" topLeftCell="A1">
      <selection activeCell="A1" sqref="A1"/>
    </sheetView>
  </sheetViews>
  <sheetFormatPr defaultColWidth="9.00390625" defaultRowHeight="13.5"/>
  <cols>
    <col min="1" max="1" width="13.375" style="671" customWidth="1"/>
    <col min="2" max="3" width="12.625" style="671" customWidth="1"/>
    <col min="4" max="4" width="7.625" style="671" customWidth="1"/>
    <col min="5" max="5" width="12.625" style="671" customWidth="1"/>
    <col min="6" max="6" width="7.625" style="671" customWidth="1"/>
    <col min="7" max="7" width="12.625" style="671" customWidth="1"/>
    <col min="8" max="8" width="7.625" style="671" customWidth="1"/>
    <col min="9" max="16384" width="9.00390625" style="671" customWidth="1"/>
  </cols>
  <sheetData>
    <row r="1" spans="1:8" ht="14.25">
      <c r="A1" s="18" t="s">
        <v>1280</v>
      </c>
      <c r="B1" s="17"/>
      <c r="C1" s="17"/>
      <c r="D1" s="17"/>
      <c r="E1" s="17"/>
      <c r="F1" s="17"/>
      <c r="G1" s="17"/>
      <c r="H1" s="17"/>
    </row>
    <row r="2" spans="2:8" ht="13.5">
      <c r="B2" s="17"/>
      <c r="C2" s="17"/>
      <c r="D2" s="17"/>
      <c r="E2" s="17"/>
      <c r="F2" s="17"/>
      <c r="G2" s="17"/>
      <c r="H2" s="17"/>
    </row>
    <row r="3" spans="1:8" ht="15" customHeight="1" thickBot="1">
      <c r="A3" s="17" t="s">
        <v>1248</v>
      </c>
      <c r="B3" s="17"/>
      <c r="C3" s="17"/>
      <c r="D3" s="17"/>
      <c r="E3" s="672"/>
      <c r="F3" s="17"/>
      <c r="G3" s="672"/>
      <c r="H3" s="151" t="s">
        <v>1249</v>
      </c>
    </row>
    <row r="4" spans="1:8" s="672" customFormat="1" ht="12.75" thickTop="1">
      <c r="A4" s="1513" t="s">
        <v>1250</v>
      </c>
      <c r="B4" s="1414" t="s">
        <v>1251</v>
      </c>
      <c r="C4" s="1414" t="s">
        <v>1252</v>
      </c>
      <c r="D4" s="1414" t="s">
        <v>1253</v>
      </c>
      <c r="E4" s="1516" t="s">
        <v>1254</v>
      </c>
      <c r="F4" s="1414" t="s">
        <v>1255</v>
      </c>
      <c r="G4" s="1516" t="s">
        <v>1256</v>
      </c>
      <c r="H4" s="1414" t="s">
        <v>1257</v>
      </c>
    </row>
    <row r="5" spans="1:8" s="672" customFormat="1" ht="16.5" customHeight="1">
      <c r="A5" s="1514"/>
      <c r="B5" s="1519"/>
      <c r="C5" s="1519"/>
      <c r="D5" s="1415"/>
      <c r="E5" s="1517"/>
      <c r="F5" s="1415"/>
      <c r="G5" s="1517"/>
      <c r="H5" s="1518"/>
    </row>
    <row r="6" spans="1:8" s="672" customFormat="1" ht="15.75" customHeight="1">
      <c r="A6" s="1515"/>
      <c r="B6" s="673" t="s">
        <v>1258</v>
      </c>
      <c r="C6" s="673" t="s">
        <v>1259</v>
      </c>
      <c r="D6" s="1416"/>
      <c r="E6" s="674" t="s">
        <v>1260</v>
      </c>
      <c r="F6" s="1416"/>
      <c r="G6" s="674" t="s">
        <v>1261</v>
      </c>
      <c r="H6" s="673" t="s">
        <v>1262</v>
      </c>
    </row>
    <row r="7" spans="1:9" s="672" customFormat="1" ht="15" customHeight="1">
      <c r="A7" s="675" t="s">
        <v>1263</v>
      </c>
      <c r="B7" s="676">
        <v>1219741</v>
      </c>
      <c r="C7" s="677">
        <v>1144305</v>
      </c>
      <c r="D7" s="678">
        <f>SUM(C7/B7*100)</f>
        <v>93.81540835308479</v>
      </c>
      <c r="E7" s="679">
        <v>1255819</v>
      </c>
      <c r="F7" s="680">
        <f>SUM(E7/B7*100)</f>
        <v>102.95784104986222</v>
      </c>
      <c r="G7" s="679">
        <v>1009434</v>
      </c>
      <c r="H7" s="681">
        <f>SUM(G7/B7*100)</f>
        <v>82.75806093260782</v>
      </c>
      <c r="I7" s="682"/>
    </row>
    <row r="8" spans="1:9" s="690" customFormat="1" ht="14.25" customHeight="1">
      <c r="A8" s="683">
        <v>51</v>
      </c>
      <c r="B8" s="684">
        <f>SUM(B10,B17,B24,B30,B40,B44,B48,B54,B63)</f>
        <v>1225544</v>
      </c>
      <c r="C8" s="685">
        <f>SUM(C10,C17,C24,C30,C40,C44,C48,C54,C63)</f>
        <v>1155680</v>
      </c>
      <c r="D8" s="686">
        <f>SUM(C8/B8*100)</f>
        <v>94.29934788143062</v>
      </c>
      <c r="E8" s="685">
        <f>SUM(E10,E17,E24,E30,E40,E44,E48,E54,E63)</f>
        <v>1231267</v>
      </c>
      <c r="F8" s="687">
        <f>SUM(E8/B8*100)</f>
        <v>100.46697629787262</v>
      </c>
      <c r="G8" s="685">
        <f>SUM(G10,G17,G24,G30,G40,G44,G48,G54,G63)</f>
        <v>1036655</v>
      </c>
      <c r="H8" s="688">
        <f>SUM(G8/B8*100)</f>
        <v>84.58733427767588</v>
      </c>
      <c r="I8" s="689"/>
    </row>
    <row r="9" spans="1:9" ht="15" customHeight="1">
      <c r="A9" s="691"/>
      <c r="B9" s="692"/>
      <c r="C9" s="693"/>
      <c r="D9" s="694"/>
      <c r="E9" s="695"/>
      <c r="F9" s="685"/>
      <c r="G9" s="695"/>
      <c r="H9" s="688"/>
      <c r="I9" s="696"/>
    </row>
    <row r="10" spans="1:8" s="690" customFormat="1" ht="15" customHeight="1">
      <c r="A10" s="548" t="s">
        <v>1264</v>
      </c>
      <c r="B10" s="651">
        <f>SUM(B11:B15)</f>
        <v>337147</v>
      </c>
      <c r="C10" s="652">
        <f>SUM(C11:C15)</f>
        <v>324657</v>
      </c>
      <c r="D10" s="686">
        <f aca="true" t="shared" si="0" ref="D10:D15">SUM(C10/B10*100)</f>
        <v>96.29538450586837</v>
      </c>
      <c r="E10" s="652">
        <f>SUM(E11:E15)</f>
        <v>348838</v>
      </c>
      <c r="F10" s="687">
        <f aca="true" t="shared" si="1" ref="F10:F15">SUM(E10/B10*100)</f>
        <v>103.46762688085613</v>
      </c>
      <c r="G10" s="652">
        <f>SUM(G11:G15)</f>
        <v>309776</v>
      </c>
      <c r="H10" s="688">
        <f aca="true" t="shared" si="2" ref="H10:H15">SUM(G10/B10*100)</f>
        <v>91.88158281105868</v>
      </c>
    </row>
    <row r="11" spans="1:11" s="672" customFormat="1" ht="15" customHeight="1">
      <c r="A11" s="551" t="s">
        <v>181</v>
      </c>
      <c r="B11" s="692">
        <v>224211</v>
      </c>
      <c r="C11" s="695">
        <v>222041</v>
      </c>
      <c r="D11" s="694">
        <f t="shared" si="0"/>
        <v>99.03216166914201</v>
      </c>
      <c r="E11" s="695">
        <v>246212</v>
      </c>
      <c r="F11" s="697">
        <f t="shared" si="1"/>
        <v>109.81263185124726</v>
      </c>
      <c r="G11" s="698">
        <v>215442</v>
      </c>
      <c r="H11" s="699">
        <f t="shared" si="2"/>
        <v>96.08895192474945</v>
      </c>
      <c r="I11" s="700"/>
      <c r="J11" s="682"/>
      <c r="K11" s="682"/>
    </row>
    <row r="12" spans="1:11" s="672" customFormat="1" ht="15" customHeight="1">
      <c r="A12" s="551" t="s">
        <v>192</v>
      </c>
      <c r="B12" s="692">
        <v>37910</v>
      </c>
      <c r="C12" s="695">
        <v>27852</v>
      </c>
      <c r="D12" s="694">
        <f t="shared" si="0"/>
        <v>73.4687417567924</v>
      </c>
      <c r="E12" s="695">
        <v>24320</v>
      </c>
      <c r="F12" s="697">
        <f t="shared" si="1"/>
        <v>64.1519388024268</v>
      </c>
      <c r="G12" s="698">
        <v>23516</v>
      </c>
      <c r="H12" s="699">
        <f t="shared" si="2"/>
        <v>62.031126351886044</v>
      </c>
      <c r="I12" s="700"/>
      <c r="J12" s="700"/>
      <c r="K12" s="682"/>
    </row>
    <row r="13" spans="1:11" s="672" customFormat="1" ht="15" customHeight="1">
      <c r="A13" s="551" t="s">
        <v>198</v>
      </c>
      <c r="B13" s="692">
        <v>49378</v>
      </c>
      <c r="C13" s="695">
        <v>49378</v>
      </c>
      <c r="D13" s="694">
        <f t="shared" si="0"/>
        <v>100</v>
      </c>
      <c r="E13" s="695">
        <v>45670</v>
      </c>
      <c r="F13" s="697">
        <f t="shared" si="1"/>
        <v>92.49058285066224</v>
      </c>
      <c r="G13" s="698">
        <v>46132</v>
      </c>
      <c r="H13" s="699">
        <f t="shared" si="2"/>
        <v>93.4262222042205</v>
      </c>
      <c r="I13" s="700"/>
      <c r="J13" s="700"/>
      <c r="K13" s="682"/>
    </row>
    <row r="14" spans="1:11" s="672" customFormat="1" ht="15" customHeight="1">
      <c r="A14" s="551" t="s">
        <v>206</v>
      </c>
      <c r="B14" s="692">
        <v>14254</v>
      </c>
      <c r="C14" s="695">
        <v>14035</v>
      </c>
      <c r="D14" s="694">
        <f t="shared" si="0"/>
        <v>98.46358916795286</v>
      </c>
      <c r="E14" s="695">
        <v>16352</v>
      </c>
      <c r="F14" s="697">
        <f t="shared" si="1"/>
        <v>114.71867545952013</v>
      </c>
      <c r="G14" s="698">
        <v>13335</v>
      </c>
      <c r="H14" s="699">
        <f t="shared" si="2"/>
        <v>93.55268696506243</v>
      </c>
      <c r="I14" s="700"/>
      <c r="J14" s="700"/>
      <c r="K14" s="682"/>
    </row>
    <row r="15" spans="1:11" s="672" customFormat="1" ht="15" customHeight="1">
      <c r="A15" s="551" t="s">
        <v>208</v>
      </c>
      <c r="B15" s="692">
        <v>11394</v>
      </c>
      <c r="C15" s="695">
        <v>11351</v>
      </c>
      <c r="D15" s="694">
        <f t="shared" si="0"/>
        <v>99.6226083903809</v>
      </c>
      <c r="E15" s="695">
        <v>16284</v>
      </c>
      <c r="F15" s="697">
        <f t="shared" si="1"/>
        <v>142.91732490784622</v>
      </c>
      <c r="G15" s="698">
        <v>11351</v>
      </c>
      <c r="H15" s="699">
        <f t="shared" si="2"/>
        <v>99.6226083903809</v>
      </c>
      <c r="I15" s="700"/>
      <c r="J15" s="700"/>
      <c r="K15" s="682"/>
    </row>
    <row r="16" spans="1:8" ht="13.5">
      <c r="A16" s="701"/>
      <c r="B16" s="702"/>
      <c r="C16" s="703"/>
      <c r="D16" s="694"/>
      <c r="E16" s="703"/>
      <c r="F16" s="703"/>
      <c r="G16" s="698"/>
      <c r="H16" s="704"/>
    </row>
    <row r="17" spans="1:8" s="690" customFormat="1" ht="15" customHeight="1">
      <c r="A17" s="705" t="s">
        <v>1265</v>
      </c>
      <c r="B17" s="651">
        <f>SUM(B18:B22)</f>
        <v>94359</v>
      </c>
      <c r="C17" s="652">
        <f>SUM(C18:C22)</f>
        <v>88123</v>
      </c>
      <c r="D17" s="686">
        <f aca="true" t="shared" si="3" ref="D17:D22">SUM(C17/B17*100)</f>
        <v>93.39119744804417</v>
      </c>
      <c r="E17" s="652">
        <f>SUM(E18:E22)</f>
        <v>89154</v>
      </c>
      <c r="F17" s="687">
        <f aca="true" t="shared" si="4" ref="F17:F22">SUM(E17/B17*100)</f>
        <v>94.48383302069755</v>
      </c>
      <c r="G17" s="652">
        <f>SUM(G18:G22)</f>
        <v>80017</v>
      </c>
      <c r="H17" s="688">
        <f aca="true" t="shared" si="5" ref="H17:H22">SUM(G17/B17*100)</f>
        <v>84.80060195635816</v>
      </c>
    </row>
    <row r="18" spans="1:8" s="672" customFormat="1" ht="15" customHeight="1">
      <c r="A18" s="706" t="s">
        <v>1266</v>
      </c>
      <c r="B18" s="658">
        <v>40042</v>
      </c>
      <c r="C18" s="659">
        <v>39138</v>
      </c>
      <c r="D18" s="694">
        <f t="shared" si="3"/>
        <v>97.74237051096348</v>
      </c>
      <c r="E18" s="659">
        <v>38000</v>
      </c>
      <c r="F18" s="697">
        <f t="shared" si="4"/>
        <v>94.90035462764098</v>
      </c>
      <c r="G18" s="698">
        <v>34441</v>
      </c>
      <c r="H18" s="699">
        <f t="shared" si="5"/>
        <v>86.0121872034364</v>
      </c>
    </row>
    <row r="19" spans="1:8" s="672" customFormat="1" ht="15" customHeight="1">
      <c r="A19" s="706" t="s">
        <v>1267</v>
      </c>
      <c r="B19" s="658">
        <v>21848</v>
      </c>
      <c r="C19" s="659">
        <v>21803</v>
      </c>
      <c r="D19" s="694">
        <f t="shared" si="3"/>
        <v>99.7940314902966</v>
      </c>
      <c r="E19" s="659">
        <v>23000</v>
      </c>
      <c r="F19" s="697">
        <f t="shared" si="4"/>
        <v>105.27279384840718</v>
      </c>
      <c r="G19" s="698">
        <v>21673</v>
      </c>
      <c r="H19" s="699">
        <f t="shared" si="5"/>
        <v>99.19901135115342</v>
      </c>
    </row>
    <row r="20" spans="1:8" s="672" customFormat="1" ht="15" customHeight="1">
      <c r="A20" s="706" t="s">
        <v>1268</v>
      </c>
      <c r="B20" s="658">
        <v>9446</v>
      </c>
      <c r="C20" s="659">
        <v>8478</v>
      </c>
      <c r="D20" s="694">
        <f t="shared" si="3"/>
        <v>89.75227609570189</v>
      </c>
      <c r="E20" s="659">
        <v>9130</v>
      </c>
      <c r="F20" s="697">
        <f t="shared" si="4"/>
        <v>96.65466864281177</v>
      </c>
      <c r="G20" s="698">
        <v>7265</v>
      </c>
      <c r="H20" s="699">
        <f t="shared" si="5"/>
        <v>76.91086174041922</v>
      </c>
    </row>
    <row r="21" spans="1:8" s="672" customFormat="1" ht="15" customHeight="1">
      <c r="A21" s="706" t="s">
        <v>1269</v>
      </c>
      <c r="B21" s="658">
        <v>11447</v>
      </c>
      <c r="C21" s="659">
        <v>10382</v>
      </c>
      <c r="D21" s="694">
        <f t="shared" si="3"/>
        <v>90.69625229317725</v>
      </c>
      <c r="E21" s="659">
        <v>10864</v>
      </c>
      <c r="F21" s="697">
        <f t="shared" si="4"/>
        <v>94.90696252293176</v>
      </c>
      <c r="G21" s="698">
        <v>9656</v>
      </c>
      <c r="H21" s="699">
        <f t="shared" si="5"/>
        <v>84.35397920852625</v>
      </c>
    </row>
    <row r="22" spans="1:8" s="672" customFormat="1" ht="15" customHeight="1">
      <c r="A22" s="706" t="s">
        <v>1270</v>
      </c>
      <c r="B22" s="658">
        <v>11576</v>
      </c>
      <c r="C22" s="659">
        <v>8322</v>
      </c>
      <c r="D22" s="694">
        <f t="shared" si="3"/>
        <v>71.89011748445058</v>
      </c>
      <c r="E22" s="659">
        <v>8160</v>
      </c>
      <c r="F22" s="697">
        <f t="shared" si="4"/>
        <v>70.49067035245335</v>
      </c>
      <c r="G22" s="698">
        <v>6982</v>
      </c>
      <c r="H22" s="699">
        <f t="shared" si="5"/>
        <v>60.31444367657222</v>
      </c>
    </row>
    <row r="23" spans="1:8" s="672" customFormat="1" ht="15" customHeight="1">
      <c r="A23" s="706"/>
      <c r="B23" s="658"/>
      <c r="C23" s="703"/>
      <c r="D23" s="703"/>
      <c r="E23" s="703"/>
      <c r="F23" s="707"/>
      <c r="G23" s="698"/>
      <c r="H23" s="708"/>
    </row>
    <row r="24" spans="1:8" s="709" customFormat="1" ht="15" customHeight="1">
      <c r="A24" s="164" t="s">
        <v>1271</v>
      </c>
      <c r="B24" s="651">
        <f>SUM(B25:B29)</f>
        <v>107850</v>
      </c>
      <c r="C24" s="652">
        <f>SUM(C25:C29)</f>
        <v>104977</v>
      </c>
      <c r="D24" s="686">
        <f>SUM(C24/B24*100)</f>
        <v>97.33611497450163</v>
      </c>
      <c r="E24" s="652">
        <f>SUM(E25:E29)</f>
        <v>111640</v>
      </c>
      <c r="F24" s="687">
        <f>SUM(E24/B24*100)</f>
        <v>103.51414000927213</v>
      </c>
      <c r="G24" s="652">
        <f>SUM(G25:G29)</f>
        <v>93160</v>
      </c>
      <c r="H24" s="688">
        <f>SUM(G24/B24*100)</f>
        <v>86.37923041261011</v>
      </c>
    </row>
    <row r="25" spans="1:11" ht="14.25" customHeight="1">
      <c r="A25" s="551" t="s">
        <v>193</v>
      </c>
      <c r="B25" s="710">
        <v>32520</v>
      </c>
      <c r="C25" s="517">
        <v>31704</v>
      </c>
      <c r="D25" s="694">
        <f>SUM(C25/B25*100)</f>
        <v>97.49077490774908</v>
      </c>
      <c r="E25" s="517">
        <v>35220</v>
      </c>
      <c r="F25" s="697">
        <f>SUM(E25/B25*100)</f>
        <v>108.30258302583027</v>
      </c>
      <c r="G25" s="711">
        <v>29697</v>
      </c>
      <c r="H25" s="699">
        <f>SUM(G25/B25*100)</f>
        <v>91.31918819188192</v>
      </c>
      <c r="I25" s="700"/>
      <c r="J25" s="700"/>
      <c r="K25" s="696"/>
    </row>
    <row r="26" spans="1:11" ht="15" customHeight="1">
      <c r="A26" s="551" t="s">
        <v>200</v>
      </c>
      <c r="B26" s="710">
        <v>39370</v>
      </c>
      <c r="C26" s="517">
        <v>38516</v>
      </c>
      <c r="D26" s="694">
        <f>SUM(C26/B26*100)</f>
        <v>97.83083566167133</v>
      </c>
      <c r="E26" s="517">
        <v>39870</v>
      </c>
      <c r="F26" s="697">
        <f>SUM(E26/B26*100)</f>
        <v>101.2700025400051</v>
      </c>
      <c r="G26" s="711">
        <v>31589</v>
      </c>
      <c r="H26" s="699">
        <f>SUM(G26/B26*100)</f>
        <v>80.23622047244095</v>
      </c>
      <c r="I26" s="700"/>
      <c r="J26" s="700"/>
      <c r="K26" s="696"/>
    </row>
    <row r="27" spans="1:11" ht="15" customHeight="1">
      <c r="A27" s="551" t="s">
        <v>202</v>
      </c>
      <c r="B27" s="710">
        <v>25171</v>
      </c>
      <c r="C27" s="517">
        <v>24007</v>
      </c>
      <c r="D27" s="694">
        <f>SUM(C27/B27*100)</f>
        <v>95.37563068610703</v>
      </c>
      <c r="E27" s="517">
        <v>25220</v>
      </c>
      <c r="F27" s="697">
        <f>SUM(E27/B27*100)</f>
        <v>100.19466846768105</v>
      </c>
      <c r="G27" s="711">
        <v>21737</v>
      </c>
      <c r="H27" s="699">
        <f>SUM(G27/B27*100)</f>
        <v>86.35731595884153</v>
      </c>
      <c r="I27" s="700"/>
      <c r="J27" s="700"/>
      <c r="K27" s="696"/>
    </row>
    <row r="28" spans="1:8" ht="13.5">
      <c r="A28" s="551" t="s">
        <v>1272</v>
      </c>
      <c r="B28" s="710">
        <v>10789</v>
      </c>
      <c r="C28" s="517">
        <v>10750</v>
      </c>
      <c r="D28" s="694">
        <f>SUM(C28/B28*100)</f>
        <v>99.6385207155436</v>
      </c>
      <c r="E28" s="517">
        <v>11330</v>
      </c>
      <c r="F28" s="697">
        <f>SUM(E28/B28*100)</f>
        <v>105.01436648438225</v>
      </c>
      <c r="G28" s="711">
        <v>10137</v>
      </c>
      <c r="H28" s="699">
        <f>SUM(G28/B28*100)</f>
        <v>93.95680785985726</v>
      </c>
    </row>
    <row r="29" spans="1:8" ht="13.5">
      <c r="A29" s="551"/>
      <c r="B29" s="702"/>
      <c r="C29" s="703"/>
      <c r="D29" s="703"/>
      <c r="E29" s="703"/>
      <c r="F29" s="707"/>
      <c r="G29" s="698"/>
      <c r="H29" s="708"/>
    </row>
    <row r="30" spans="1:8" s="690" customFormat="1" ht="15" customHeight="1">
      <c r="A30" s="548" t="s">
        <v>1273</v>
      </c>
      <c r="B30" s="712">
        <f>SUM(B31:B38)</f>
        <v>104688</v>
      </c>
      <c r="C30" s="713">
        <f>SUM(C31:C38)</f>
        <v>80715</v>
      </c>
      <c r="D30" s="686">
        <f aca="true" t="shared" si="6" ref="D30:D38">SUM(C30/B30*100)</f>
        <v>77.10052728106373</v>
      </c>
      <c r="E30" s="713">
        <f>SUM(E31:E38)</f>
        <v>82390</v>
      </c>
      <c r="F30" s="687">
        <f aca="true" t="shared" si="7" ref="F30:F38">SUM(E30/B30*100)</f>
        <v>78.70051963930919</v>
      </c>
      <c r="G30" s="713">
        <f>SUM(G31:G38)</f>
        <v>73817</v>
      </c>
      <c r="H30" s="688">
        <f aca="true" t="shared" si="8" ref="H30:H38">SUM(G30/B30*100)</f>
        <v>70.51142442304753</v>
      </c>
    </row>
    <row r="31" spans="1:11" ht="15" customHeight="1">
      <c r="A31" s="551" t="s">
        <v>188</v>
      </c>
      <c r="B31" s="692">
        <v>42338</v>
      </c>
      <c r="C31" s="695">
        <v>27800</v>
      </c>
      <c r="D31" s="694">
        <f t="shared" si="6"/>
        <v>65.66205300203127</v>
      </c>
      <c r="E31" s="695">
        <v>27000</v>
      </c>
      <c r="F31" s="697">
        <f t="shared" si="7"/>
        <v>63.77249751995843</v>
      </c>
      <c r="G31" s="698">
        <v>26300</v>
      </c>
      <c r="H31" s="699">
        <f t="shared" si="8"/>
        <v>62.1191364731447</v>
      </c>
      <c r="I31" s="700"/>
      <c r="J31" s="696"/>
      <c r="K31" s="696"/>
    </row>
    <row r="32" spans="1:11" ht="15" customHeight="1">
      <c r="A32" s="551" t="s">
        <v>170</v>
      </c>
      <c r="B32" s="692">
        <v>7958</v>
      </c>
      <c r="C32" s="695">
        <v>7740</v>
      </c>
      <c r="D32" s="694">
        <f t="shared" si="6"/>
        <v>97.2606182457904</v>
      </c>
      <c r="E32" s="695">
        <v>8000</v>
      </c>
      <c r="F32" s="697">
        <f t="shared" si="7"/>
        <v>100.52777079668257</v>
      </c>
      <c r="G32" s="698">
        <v>7552</v>
      </c>
      <c r="H32" s="699">
        <f t="shared" si="8"/>
        <v>94.89821563206836</v>
      </c>
      <c r="I32" s="700"/>
      <c r="J32" s="696"/>
      <c r="K32" s="696"/>
    </row>
    <row r="33" spans="1:11" ht="15" customHeight="1">
      <c r="A33" s="551" t="s">
        <v>171</v>
      </c>
      <c r="B33" s="692">
        <v>13315</v>
      </c>
      <c r="C33" s="695">
        <v>12902</v>
      </c>
      <c r="D33" s="694">
        <f t="shared" si="6"/>
        <v>96.89823507322568</v>
      </c>
      <c r="E33" s="695">
        <v>14200</v>
      </c>
      <c r="F33" s="697">
        <f t="shared" si="7"/>
        <v>106.64663912880211</v>
      </c>
      <c r="G33" s="698">
        <v>12055</v>
      </c>
      <c r="H33" s="699">
        <f t="shared" si="8"/>
        <v>90.53698835899363</v>
      </c>
      <c r="I33" s="700"/>
      <c r="J33" s="696"/>
      <c r="K33" s="696"/>
    </row>
    <row r="34" spans="1:11" ht="15" customHeight="1">
      <c r="A34" s="551" t="s">
        <v>173</v>
      </c>
      <c r="B34" s="692">
        <v>8029</v>
      </c>
      <c r="C34" s="695">
        <v>7716</v>
      </c>
      <c r="D34" s="694">
        <f t="shared" si="6"/>
        <v>96.10163158550256</v>
      </c>
      <c r="E34" s="695">
        <v>7980</v>
      </c>
      <c r="F34" s="697">
        <f t="shared" si="7"/>
        <v>99.3897122929381</v>
      </c>
      <c r="G34" s="698">
        <v>7326</v>
      </c>
      <c r="H34" s="699">
        <f t="shared" si="8"/>
        <v>91.24423963133641</v>
      </c>
      <c r="I34" s="700"/>
      <c r="J34" s="696"/>
      <c r="K34" s="696"/>
    </row>
    <row r="35" spans="1:11" ht="15" customHeight="1">
      <c r="A35" s="551" t="s">
        <v>175</v>
      </c>
      <c r="B35" s="692">
        <v>13061</v>
      </c>
      <c r="C35" s="695">
        <v>8921</v>
      </c>
      <c r="D35" s="694">
        <f t="shared" si="6"/>
        <v>68.30258020059719</v>
      </c>
      <c r="E35" s="695">
        <v>9150</v>
      </c>
      <c r="F35" s="697">
        <f t="shared" si="7"/>
        <v>70.05589158563663</v>
      </c>
      <c r="G35" s="698">
        <v>7811</v>
      </c>
      <c r="H35" s="699">
        <f t="shared" si="8"/>
        <v>59.8039966311921</v>
      </c>
      <c r="I35" s="700"/>
      <c r="J35" s="696"/>
      <c r="K35" s="696"/>
    </row>
    <row r="36" spans="1:11" ht="15" customHeight="1">
      <c r="A36" s="551" t="s">
        <v>177</v>
      </c>
      <c r="B36" s="692">
        <v>5529</v>
      </c>
      <c r="C36" s="695">
        <v>3852</v>
      </c>
      <c r="D36" s="694">
        <f t="shared" si="6"/>
        <v>69.66901790558872</v>
      </c>
      <c r="E36" s="695">
        <v>3900</v>
      </c>
      <c r="F36" s="697">
        <f t="shared" si="7"/>
        <v>70.53716766142159</v>
      </c>
      <c r="G36" s="698">
        <v>3760</v>
      </c>
      <c r="H36" s="699">
        <f t="shared" si="8"/>
        <v>68.00506420690903</v>
      </c>
      <c r="I36" s="700"/>
      <c r="J36" s="696"/>
      <c r="K36" s="696"/>
    </row>
    <row r="37" spans="1:11" ht="15" customHeight="1">
      <c r="A37" s="551" t="s">
        <v>179</v>
      </c>
      <c r="B37" s="692">
        <v>6667</v>
      </c>
      <c r="C37" s="695">
        <v>4937</v>
      </c>
      <c r="D37" s="694">
        <f t="shared" si="6"/>
        <v>74.05129743512823</v>
      </c>
      <c r="E37" s="695">
        <v>4900</v>
      </c>
      <c r="F37" s="697">
        <f t="shared" si="7"/>
        <v>73.49632518374082</v>
      </c>
      <c r="G37" s="698">
        <v>2880</v>
      </c>
      <c r="H37" s="699">
        <f t="shared" si="8"/>
        <v>43.1978401079946</v>
      </c>
      <c r="I37" s="700"/>
      <c r="J37" s="696"/>
      <c r="K37" s="696"/>
    </row>
    <row r="38" spans="1:11" ht="15" customHeight="1">
      <c r="A38" s="551" t="s">
        <v>180</v>
      </c>
      <c r="B38" s="692">
        <v>7791</v>
      </c>
      <c r="C38" s="693">
        <v>6847</v>
      </c>
      <c r="D38" s="694">
        <f t="shared" si="6"/>
        <v>87.88345526890001</v>
      </c>
      <c r="E38" s="695">
        <v>7260</v>
      </c>
      <c r="F38" s="697">
        <f t="shared" si="7"/>
        <v>93.18444358875627</v>
      </c>
      <c r="G38" s="698">
        <v>6133</v>
      </c>
      <c r="H38" s="699">
        <f t="shared" si="8"/>
        <v>78.71903478372481</v>
      </c>
      <c r="I38" s="700"/>
      <c r="J38" s="696"/>
      <c r="K38" s="696"/>
    </row>
    <row r="39" spans="1:11" ht="15" customHeight="1">
      <c r="A39" s="551"/>
      <c r="B39" s="692"/>
      <c r="C39" s="693"/>
      <c r="D39" s="694"/>
      <c r="E39" s="695"/>
      <c r="F39" s="707"/>
      <c r="G39" s="698"/>
      <c r="H39" s="699"/>
      <c r="I39" s="700"/>
      <c r="J39" s="696"/>
      <c r="K39" s="696"/>
    </row>
    <row r="40" spans="1:11" s="690" customFormat="1" ht="15" customHeight="1">
      <c r="A40" s="548" t="s">
        <v>1274</v>
      </c>
      <c r="B40" s="684">
        <f>SUM(B41:B42)</f>
        <v>114204</v>
      </c>
      <c r="C40" s="685">
        <f>SUM(C41:C42)</f>
        <v>110815</v>
      </c>
      <c r="D40" s="686">
        <f>SUM(C40/B40*100)</f>
        <v>97.03250323981646</v>
      </c>
      <c r="E40" s="685">
        <f>SUM(E41:E42)</f>
        <v>99721</v>
      </c>
      <c r="F40" s="687">
        <f>SUM(E40/B40*100)</f>
        <v>87.3183075899268</v>
      </c>
      <c r="G40" s="685">
        <f>SUM(G41:G42)</f>
        <v>77690</v>
      </c>
      <c r="H40" s="688">
        <f>SUM(G40/B40*100)</f>
        <v>68.02738958355225</v>
      </c>
      <c r="I40" s="714"/>
      <c r="J40" s="689"/>
      <c r="K40" s="689"/>
    </row>
    <row r="41" spans="1:11" s="672" customFormat="1" ht="15" customHeight="1">
      <c r="A41" s="551" t="s">
        <v>182</v>
      </c>
      <c r="B41" s="692">
        <v>91765</v>
      </c>
      <c r="C41" s="695">
        <v>88491</v>
      </c>
      <c r="D41" s="694">
        <f>SUM(C41/B41*100)</f>
        <v>96.43219092246498</v>
      </c>
      <c r="E41" s="695">
        <v>77871</v>
      </c>
      <c r="F41" s="697">
        <f>SUM(E41/B41*100)</f>
        <v>84.85915109246444</v>
      </c>
      <c r="G41" s="698">
        <v>59515</v>
      </c>
      <c r="H41" s="699">
        <f>SUM(G41/B41*100)</f>
        <v>64.85588187217348</v>
      </c>
      <c r="I41" s="700"/>
      <c r="J41" s="700"/>
      <c r="K41" s="682"/>
    </row>
    <row r="42" spans="1:11" s="672" customFormat="1" ht="15" customHeight="1">
      <c r="A42" s="551" t="s">
        <v>185</v>
      </c>
      <c r="B42" s="692">
        <v>22439</v>
      </c>
      <c r="C42" s="695">
        <v>22324</v>
      </c>
      <c r="D42" s="694">
        <f>SUM(C42/B42*100)</f>
        <v>99.48749944293418</v>
      </c>
      <c r="E42" s="695">
        <v>21850</v>
      </c>
      <c r="F42" s="697">
        <f>SUM(E42/B42*100)</f>
        <v>97.37510584250634</v>
      </c>
      <c r="G42" s="698">
        <v>18175</v>
      </c>
      <c r="H42" s="699">
        <f>SUM(G42/B42*100)</f>
        <v>80.99737064931593</v>
      </c>
      <c r="I42" s="700"/>
      <c r="J42" s="700"/>
      <c r="K42" s="682"/>
    </row>
    <row r="43" spans="1:11" ht="15" customHeight="1">
      <c r="A43" s="551"/>
      <c r="B43" s="692"/>
      <c r="C43" s="695"/>
      <c r="D43" s="686"/>
      <c r="E43" s="695"/>
      <c r="F43" s="707"/>
      <c r="G43" s="698"/>
      <c r="H43" s="699"/>
      <c r="I43" s="700"/>
      <c r="J43" s="700"/>
      <c r="K43" s="696"/>
    </row>
    <row r="44" spans="1:11" s="690" customFormat="1" ht="15" customHeight="1">
      <c r="A44" s="548" t="s">
        <v>1275</v>
      </c>
      <c r="B44" s="684">
        <f>SUM(B45:B46)</f>
        <v>63384</v>
      </c>
      <c r="C44" s="685">
        <f>SUM(C45:C46)</f>
        <v>56023</v>
      </c>
      <c r="D44" s="686">
        <f>SUM(C44/B44*100)</f>
        <v>88.38665909377761</v>
      </c>
      <c r="E44" s="685">
        <f>SUM(E45:E46)</f>
        <v>50950</v>
      </c>
      <c r="F44" s="687">
        <f>SUM(E44/B44*100)</f>
        <v>80.38306197147546</v>
      </c>
      <c r="G44" s="685">
        <f>SUM(G45:G46)</f>
        <v>44614</v>
      </c>
      <c r="H44" s="688">
        <f>SUM(G44/B44*100)</f>
        <v>70.38684841600404</v>
      </c>
      <c r="I44" s="714"/>
      <c r="J44" s="714"/>
      <c r="K44" s="689"/>
    </row>
    <row r="45" spans="1:11" s="672" customFormat="1" ht="15" customHeight="1">
      <c r="A45" s="551" t="s">
        <v>204</v>
      </c>
      <c r="B45" s="692">
        <v>36423</v>
      </c>
      <c r="C45" s="695">
        <v>34518</v>
      </c>
      <c r="D45" s="694">
        <f>SUM(C45/B45*100)</f>
        <v>94.76978832056668</v>
      </c>
      <c r="E45" s="695">
        <v>30550</v>
      </c>
      <c r="F45" s="697">
        <f>SUM(E45/B45*100)</f>
        <v>83.87557312687038</v>
      </c>
      <c r="G45" s="698">
        <v>26731</v>
      </c>
      <c r="H45" s="699">
        <f>SUM(G45/B45*100)</f>
        <v>73.3904401065261</v>
      </c>
      <c r="I45" s="700"/>
      <c r="J45" s="700"/>
      <c r="K45" s="682"/>
    </row>
    <row r="46" spans="1:11" s="672" customFormat="1" ht="15" customHeight="1">
      <c r="A46" s="551" t="s">
        <v>183</v>
      </c>
      <c r="B46" s="692">
        <v>26961</v>
      </c>
      <c r="C46" s="693">
        <v>21505</v>
      </c>
      <c r="D46" s="694">
        <f>SUM(C46/B46*100)</f>
        <v>79.76336189310486</v>
      </c>
      <c r="E46" s="695">
        <v>20400</v>
      </c>
      <c r="F46" s="697">
        <f>SUM(E46/B46*100)</f>
        <v>75.66484922666073</v>
      </c>
      <c r="G46" s="698">
        <v>17883</v>
      </c>
      <c r="H46" s="699">
        <f>SUM(G46/B46*100)</f>
        <v>66.32914209413597</v>
      </c>
      <c r="I46" s="700"/>
      <c r="J46" s="700"/>
      <c r="K46" s="682"/>
    </row>
    <row r="47" spans="1:11" ht="15" customHeight="1">
      <c r="A47" s="551"/>
      <c r="B47" s="692"/>
      <c r="C47" s="695"/>
      <c r="D47" s="694"/>
      <c r="E47" s="695"/>
      <c r="F47" s="686"/>
      <c r="G47" s="698"/>
      <c r="H47" s="699"/>
      <c r="I47" s="700"/>
      <c r="J47" s="700"/>
      <c r="K47" s="696"/>
    </row>
    <row r="48" spans="1:11" s="690" customFormat="1" ht="15" customHeight="1">
      <c r="A48" s="548" t="s">
        <v>1276</v>
      </c>
      <c r="B48" s="684">
        <f>SUM(B49:B52)</f>
        <v>74739</v>
      </c>
      <c r="C48" s="685">
        <f>SUM(C49:C52)</f>
        <v>66278</v>
      </c>
      <c r="D48" s="686">
        <f>SUM(C48/B48*100)</f>
        <v>88.67927052810447</v>
      </c>
      <c r="E48" s="685">
        <f>SUM(E49:E52)</f>
        <v>70580</v>
      </c>
      <c r="F48" s="687">
        <f>SUM(E48/B48*100)</f>
        <v>94.43530151594214</v>
      </c>
      <c r="G48" s="685">
        <f>SUM(G49:G52)</f>
        <v>52219</v>
      </c>
      <c r="H48" s="688">
        <f>SUM(G48/B48*100)</f>
        <v>69.86847562852059</v>
      </c>
      <c r="I48" s="714"/>
      <c r="J48" s="714"/>
      <c r="K48" s="689"/>
    </row>
    <row r="49" spans="1:11" s="672" customFormat="1" ht="15" customHeight="1">
      <c r="A49" s="551" t="s">
        <v>196</v>
      </c>
      <c r="B49" s="692">
        <v>32966</v>
      </c>
      <c r="C49" s="695">
        <v>28128</v>
      </c>
      <c r="D49" s="694">
        <f>SUM(C49/B49*100)</f>
        <v>85.32427349390281</v>
      </c>
      <c r="E49" s="695">
        <v>29780</v>
      </c>
      <c r="F49" s="697">
        <f>SUM(E49/B49*100)</f>
        <v>90.33549717891161</v>
      </c>
      <c r="G49" s="698">
        <v>20395</v>
      </c>
      <c r="H49" s="699">
        <f>SUM(G49/B49*100)</f>
        <v>61.8667718255172</v>
      </c>
      <c r="I49" s="700"/>
      <c r="J49" s="700"/>
      <c r="K49" s="682"/>
    </row>
    <row r="50" spans="1:11" s="672" customFormat="1" ht="15" customHeight="1">
      <c r="A50" s="551" t="s">
        <v>187</v>
      </c>
      <c r="B50" s="692">
        <v>12356</v>
      </c>
      <c r="C50" s="695">
        <v>9463</v>
      </c>
      <c r="D50" s="694">
        <f>SUM(C50/B50*100)</f>
        <v>76.58627387504046</v>
      </c>
      <c r="E50" s="695">
        <v>11270</v>
      </c>
      <c r="F50" s="697">
        <f>SUM(E50/B50*100)</f>
        <v>91.2107478148268</v>
      </c>
      <c r="G50" s="698">
        <v>7259</v>
      </c>
      <c r="H50" s="699">
        <f>SUM(G50/B50*100)</f>
        <v>58.74878601489155</v>
      </c>
      <c r="I50" s="700"/>
      <c r="J50" s="682"/>
      <c r="K50" s="682"/>
    </row>
    <row r="51" spans="1:11" s="672" customFormat="1" ht="15" customHeight="1">
      <c r="A51" s="551" t="s">
        <v>189</v>
      </c>
      <c r="B51" s="692">
        <v>18898</v>
      </c>
      <c r="C51" s="695">
        <v>18445</v>
      </c>
      <c r="D51" s="694">
        <f>SUM(C51/B51*100)</f>
        <v>97.60292094401524</v>
      </c>
      <c r="E51" s="695">
        <v>18800</v>
      </c>
      <c r="F51" s="697">
        <f>SUM(E51/B51*100)</f>
        <v>99.48142660599005</v>
      </c>
      <c r="G51" s="698">
        <v>16080</v>
      </c>
      <c r="H51" s="699">
        <f>SUM(G51/B51*100)</f>
        <v>85.08836913959149</v>
      </c>
      <c r="I51" s="700"/>
      <c r="J51" s="682"/>
      <c r="K51" s="682"/>
    </row>
    <row r="52" spans="1:11" s="672" customFormat="1" ht="15" customHeight="1">
      <c r="A52" s="551" t="s">
        <v>191</v>
      </c>
      <c r="B52" s="692">
        <v>10519</v>
      </c>
      <c r="C52" s="695">
        <v>10242</v>
      </c>
      <c r="D52" s="694">
        <f>SUM(C52/B52*100)</f>
        <v>97.3666698355357</v>
      </c>
      <c r="E52" s="695">
        <v>10730</v>
      </c>
      <c r="F52" s="697">
        <f>SUM(E52/B52*100)</f>
        <v>102.005894096397</v>
      </c>
      <c r="G52" s="698">
        <v>8485</v>
      </c>
      <c r="H52" s="699">
        <f>SUM(G52/B52*100)</f>
        <v>80.66356117501664</v>
      </c>
      <c r="I52" s="700"/>
      <c r="J52" s="682"/>
      <c r="K52" s="682"/>
    </row>
    <row r="53" spans="1:11" ht="15" customHeight="1">
      <c r="A53" s="551"/>
      <c r="B53" s="692"/>
      <c r="C53" s="695"/>
      <c r="D53" s="694"/>
      <c r="E53" s="695"/>
      <c r="F53" s="707"/>
      <c r="G53" s="698"/>
      <c r="H53" s="699"/>
      <c r="I53" s="700"/>
      <c r="J53" s="696"/>
      <c r="K53" s="696"/>
    </row>
    <row r="54" spans="1:11" s="690" customFormat="1" ht="13.5" customHeight="1">
      <c r="A54" s="548" t="s">
        <v>1277</v>
      </c>
      <c r="B54" s="684">
        <f>SUM(B55:B61)</f>
        <v>158624</v>
      </c>
      <c r="C54" s="685">
        <f>SUM(C55:C61)</f>
        <v>154875</v>
      </c>
      <c r="D54" s="686">
        <f aca="true" t="shared" si="9" ref="D54:D61">SUM(C54/B54*100)</f>
        <v>97.63654932418801</v>
      </c>
      <c r="E54" s="685">
        <f>SUM(E55:E61)</f>
        <v>179995</v>
      </c>
      <c r="F54" s="687">
        <f aca="true" t="shared" si="10" ref="F54:F61">SUM(E54/B54*100)</f>
        <v>113.47274056889248</v>
      </c>
      <c r="G54" s="685">
        <f>SUM(G55:G61)</f>
        <v>147608</v>
      </c>
      <c r="H54" s="688">
        <f aca="true" t="shared" si="11" ref="H54:H61">SUM(G54/B54*100)</f>
        <v>93.05527536816624</v>
      </c>
      <c r="I54" s="714"/>
      <c r="J54" s="689"/>
      <c r="K54" s="689"/>
    </row>
    <row r="55" spans="1:11" ht="15" customHeight="1">
      <c r="A55" s="551" t="s">
        <v>184</v>
      </c>
      <c r="B55" s="692">
        <v>96799</v>
      </c>
      <c r="C55" s="693">
        <v>95021</v>
      </c>
      <c r="D55" s="694">
        <f t="shared" si="9"/>
        <v>98.16320416533229</v>
      </c>
      <c r="E55" s="695">
        <v>110400</v>
      </c>
      <c r="F55" s="697">
        <f t="shared" si="10"/>
        <v>114.0507649872416</v>
      </c>
      <c r="G55" s="698">
        <v>88589</v>
      </c>
      <c r="H55" s="699">
        <f t="shared" si="11"/>
        <v>91.51850742259734</v>
      </c>
      <c r="I55" s="700"/>
      <c r="J55" s="696"/>
      <c r="K55" s="696"/>
    </row>
    <row r="56" spans="1:11" ht="15" customHeight="1">
      <c r="A56" s="551" t="s">
        <v>197</v>
      </c>
      <c r="B56" s="692">
        <v>13366</v>
      </c>
      <c r="C56" s="693">
        <v>13320</v>
      </c>
      <c r="D56" s="694">
        <f t="shared" si="9"/>
        <v>99.65584318419872</v>
      </c>
      <c r="E56" s="695">
        <v>15569</v>
      </c>
      <c r="F56" s="697">
        <f t="shared" si="10"/>
        <v>116.48211880891814</v>
      </c>
      <c r="G56" s="698">
        <v>13225</v>
      </c>
      <c r="H56" s="699">
        <f t="shared" si="11"/>
        <v>98.94508454286996</v>
      </c>
      <c r="I56" s="700"/>
      <c r="J56" s="696"/>
      <c r="K56" s="696"/>
    </row>
    <row r="57" spans="1:11" ht="15" customHeight="1">
      <c r="A57" s="551" t="s">
        <v>199</v>
      </c>
      <c r="B57" s="692">
        <v>10457</v>
      </c>
      <c r="C57" s="695">
        <v>10152</v>
      </c>
      <c r="D57" s="694">
        <f t="shared" si="9"/>
        <v>97.08329348761595</v>
      </c>
      <c r="E57" s="695">
        <v>10940</v>
      </c>
      <c r="F57" s="697">
        <f t="shared" si="10"/>
        <v>104.61891555895573</v>
      </c>
      <c r="G57" s="698">
        <v>10103</v>
      </c>
      <c r="H57" s="699">
        <f t="shared" si="11"/>
        <v>96.61470785120015</v>
      </c>
      <c r="I57" s="700"/>
      <c r="J57" s="696"/>
      <c r="K57" s="696"/>
    </row>
    <row r="58" spans="1:11" ht="15" customHeight="1">
      <c r="A58" s="551" t="s">
        <v>201</v>
      </c>
      <c r="B58" s="692">
        <v>8477</v>
      </c>
      <c r="C58" s="695">
        <v>8087</v>
      </c>
      <c r="D58" s="694">
        <f t="shared" si="9"/>
        <v>95.39931579568244</v>
      </c>
      <c r="E58" s="695">
        <v>8780</v>
      </c>
      <c r="F58" s="697">
        <f t="shared" si="10"/>
        <v>103.5743777279698</v>
      </c>
      <c r="G58" s="698">
        <v>7966</v>
      </c>
      <c r="H58" s="699">
        <f t="shared" si="11"/>
        <v>93.97192402972749</v>
      </c>
      <c r="I58" s="700"/>
      <c r="J58" s="696"/>
      <c r="K58" s="696"/>
    </row>
    <row r="59" spans="1:11" ht="15" customHeight="1">
      <c r="A59" s="551" t="s">
        <v>203</v>
      </c>
      <c r="B59" s="692">
        <v>8386</v>
      </c>
      <c r="C59" s="693">
        <v>8386</v>
      </c>
      <c r="D59" s="694">
        <f t="shared" si="9"/>
        <v>100</v>
      </c>
      <c r="E59" s="695">
        <v>9631</v>
      </c>
      <c r="F59" s="697">
        <f t="shared" si="10"/>
        <v>114.84617219174815</v>
      </c>
      <c r="G59" s="698">
        <v>8369</v>
      </c>
      <c r="H59" s="699">
        <f t="shared" si="11"/>
        <v>99.79728118292392</v>
      </c>
      <c r="I59" s="700"/>
      <c r="J59" s="696"/>
      <c r="K59" s="696"/>
    </row>
    <row r="60" spans="1:11" ht="15" customHeight="1">
      <c r="A60" s="551" t="s">
        <v>205</v>
      </c>
      <c r="B60" s="692">
        <v>7042</v>
      </c>
      <c r="C60" s="695">
        <v>6658</v>
      </c>
      <c r="D60" s="694">
        <f t="shared" si="9"/>
        <v>94.54700369213292</v>
      </c>
      <c r="E60" s="695">
        <v>8200</v>
      </c>
      <c r="F60" s="697">
        <f t="shared" si="10"/>
        <v>116.44419199091168</v>
      </c>
      <c r="G60" s="698">
        <v>6259</v>
      </c>
      <c r="H60" s="699">
        <f t="shared" si="11"/>
        <v>88.88099971598977</v>
      </c>
      <c r="I60" s="700"/>
      <c r="J60" s="696"/>
      <c r="K60" s="696"/>
    </row>
    <row r="61" spans="1:11" ht="15" customHeight="1">
      <c r="A61" s="551" t="s">
        <v>207</v>
      </c>
      <c r="B61" s="692">
        <v>14097</v>
      </c>
      <c r="C61" s="695">
        <v>13251</v>
      </c>
      <c r="D61" s="694">
        <f t="shared" si="9"/>
        <v>93.9987231325814</v>
      </c>
      <c r="E61" s="695">
        <v>16475</v>
      </c>
      <c r="F61" s="697">
        <f t="shared" si="10"/>
        <v>116.8688373412783</v>
      </c>
      <c r="G61" s="698">
        <v>13097</v>
      </c>
      <c r="H61" s="699">
        <f t="shared" si="11"/>
        <v>92.90629211889055</v>
      </c>
      <c r="I61" s="700"/>
      <c r="J61" s="696"/>
      <c r="K61" s="696"/>
    </row>
    <row r="62" spans="1:11" ht="15" customHeight="1">
      <c r="A62" s="551"/>
      <c r="B62" s="715"/>
      <c r="C62" s="695"/>
      <c r="D62" s="694"/>
      <c r="E62" s="695"/>
      <c r="F62" s="707"/>
      <c r="G62" s="698"/>
      <c r="H62" s="704"/>
      <c r="I62" s="700"/>
      <c r="J62" s="696"/>
      <c r="K62" s="696"/>
    </row>
    <row r="63" spans="1:8" s="690" customFormat="1" ht="15" customHeight="1">
      <c r="A63" s="548" t="s">
        <v>1278</v>
      </c>
      <c r="B63" s="712">
        <f>SUM(B64:B70)</f>
        <v>170549</v>
      </c>
      <c r="C63" s="713">
        <f>SUM(C64:C70)</f>
        <v>169217</v>
      </c>
      <c r="D63" s="686">
        <f aca="true" t="shared" si="12" ref="D63:D70">SUM(C63/B63*100)</f>
        <v>99.218992782133</v>
      </c>
      <c r="E63" s="685">
        <f>SUM(E64:E70)</f>
        <v>197999</v>
      </c>
      <c r="F63" s="687">
        <f aca="true" t="shared" si="13" ref="F63:F70">SUM(E63/B63*100)</f>
        <v>116.09508117901599</v>
      </c>
      <c r="G63" s="685">
        <f>SUM(G64:G70)</f>
        <v>157754</v>
      </c>
      <c r="H63" s="688">
        <f aca="true" t="shared" si="14" ref="H63:H70">SUM(G63/B63*100)</f>
        <v>92.49775724278652</v>
      </c>
    </row>
    <row r="64" spans="1:11" s="672" customFormat="1" ht="15" customHeight="1">
      <c r="A64" s="551" t="s">
        <v>186</v>
      </c>
      <c r="B64" s="692">
        <v>99575</v>
      </c>
      <c r="C64" s="695">
        <v>99445</v>
      </c>
      <c r="D64" s="694">
        <f t="shared" si="12"/>
        <v>99.86944514185288</v>
      </c>
      <c r="E64" s="695">
        <v>115420</v>
      </c>
      <c r="F64" s="697">
        <f t="shared" si="13"/>
        <v>115.91262867185539</v>
      </c>
      <c r="G64" s="698">
        <v>94229</v>
      </c>
      <c r="H64" s="699">
        <f t="shared" si="14"/>
        <v>94.63118252573437</v>
      </c>
      <c r="I64" s="700"/>
      <c r="J64" s="682"/>
      <c r="K64" s="682"/>
    </row>
    <row r="65" spans="1:11" s="672" customFormat="1" ht="15" customHeight="1">
      <c r="A65" s="551" t="s">
        <v>194</v>
      </c>
      <c r="B65" s="692">
        <v>8534</v>
      </c>
      <c r="C65" s="695">
        <v>7818</v>
      </c>
      <c r="D65" s="694">
        <f t="shared" si="12"/>
        <v>91.61003046636982</v>
      </c>
      <c r="E65" s="695">
        <v>9563</v>
      </c>
      <c r="F65" s="697">
        <f t="shared" si="13"/>
        <v>112.05765174595734</v>
      </c>
      <c r="G65" s="698">
        <v>7297</v>
      </c>
      <c r="H65" s="699">
        <f t="shared" si="14"/>
        <v>85.505038668854</v>
      </c>
      <c r="I65" s="700"/>
      <c r="J65" s="682"/>
      <c r="K65" s="682"/>
    </row>
    <row r="66" spans="1:11" s="672" customFormat="1" ht="15" customHeight="1">
      <c r="A66" s="551" t="s">
        <v>195</v>
      </c>
      <c r="B66" s="692">
        <v>19325</v>
      </c>
      <c r="C66" s="695">
        <v>19325</v>
      </c>
      <c r="D66" s="694">
        <f t="shared" si="12"/>
        <v>100</v>
      </c>
      <c r="E66" s="695">
        <v>24350</v>
      </c>
      <c r="F66" s="697">
        <f t="shared" si="13"/>
        <v>126.0025873221216</v>
      </c>
      <c r="G66" s="698">
        <v>18292</v>
      </c>
      <c r="H66" s="699">
        <f t="shared" si="14"/>
        <v>94.65459249676584</v>
      </c>
      <c r="I66" s="700"/>
      <c r="J66" s="682"/>
      <c r="K66" s="682"/>
    </row>
    <row r="67" spans="1:11" s="672" customFormat="1" ht="15" customHeight="1">
      <c r="A67" s="551" t="s">
        <v>209</v>
      </c>
      <c r="B67" s="692">
        <v>20329</v>
      </c>
      <c r="C67" s="695">
        <v>19999</v>
      </c>
      <c r="D67" s="694">
        <f t="shared" si="12"/>
        <v>98.37670323183629</v>
      </c>
      <c r="E67" s="695">
        <v>21706</v>
      </c>
      <c r="F67" s="697">
        <f t="shared" si="13"/>
        <v>106.77357469624673</v>
      </c>
      <c r="G67" s="698">
        <v>17788</v>
      </c>
      <c r="H67" s="699">
        <f t="shared" si="14"/>
        <v>87.50061488513946</v>
      </c>
      <c r="I67" s="700"/>
      <c r="J67" s="682"/>
      <c r="K67" s="682"/>
    </row>
    <row r="68" spans="1:11" s="672" customFormat="1" ht="15" customHeight="1">
      <c r="A68" s="551" t="s">
        <v>211</v>
      </c>
      <c r="B68" s="692">
        <v>8330</v>
      </c>
      <c r="C68" s="693">
        <v>8202</v>
      </c>
      <c r="D68" s="694">
        <f t="shared" si="12"/>
        <v>98.46338535414165</v>
      </c>
      <c r="E68" s="695">
        <v>8610</v>
      </c>
      <c r="F68" s="697">
        <f t="shared" si="13"/>
        <v>103.36134453781514</v>
      </c>
      <c r="G68" s="698">
        <v>6429</v>
      </c>
      <c r="H68" s="699">
        <f t="shared" si="14"/>
        <v>77.17887154861944</v>
      </c>
      <c r="I68" s="700"/>
      <c r="J68" s="682"/>
      <c r="K68" s="682"/>
    </row>
    <row r="69" spans="1:11" s="672" customFormat="1" ht="15" customHeight="1">
      <c r="A69" s="551" t="s">
        <v>213</v>
      </c>
      <c r="B69" s="692">
        <v>6432</v>
      </c>
      <c r="C69" s="695">
        <v>6404</v>
      </c>
      <c r="D69" s="694">
        <f t="shared" si="12"/>
        <v>99.56467661691542</v>
      </c>
      <c r="E69" s="695">
        <v>6870</v>
      </c>
      <c r="F69" s="697">
        <f t="shared" si="13"/>
        <v>106.80970149253733</v>
      </c>
      <c r="G69" s="698">
        <v>5834</v>
      </c>
      <c r="H69" s="699">
        <f t="shared" si="14"/>
        <v>90.70273631840796</v>
      </c>
      <c r="I69" s="700"/>
      <c r="J69" s="682"/>
      <c r="K69" s="682"/>
    </row>
    <row r="70" spans="1:11" s="672" customFormat="1" ht="15" customHeight="1">
      <c r="A70" s="556" t="s">
        <v>215</v>
      </c>
      <c r="B70" s="716">
        <v>8024</v>
      </c>
      <c r="C70" s="717">
        <v>8024</v>
      </c>
      <c r="D70" s="718">
        <f t="shared" si="12"/>
        <v>100</v>
      </c>
      <c r="E70" s="717">
        <v>11480</v>
      </c>
      <c r="F70" s="719">
        <f t="shared" si="13"/>
        <v>143.07078763708873</v>
      </c>
      <c r="G70" s="720">
        <v>7885</v>
      </c>
      <c r="H70" s="721">
        <f t="shared" si="14"/>
        <v>98.26769690927219</v>
      </c>
      <c r="I70" s="700"/>
      <c r="J70" s="682"/>
      <c r="K70" s="682"/>
    </row>
    <row r="71" spans="1:8" ht="13.5">
      <c r="A71" s="17" t="s">
        <v>1279</v>
      </c>
      <c r="B71" s="17"/>
      <c r="C71" s="17"/>
      <c r="D71" s="672"/>
      <c r="E71" s="672"/>
      <c r="F71" s="672"/>
      <c r="G71" s="672"/>
      <c r="H71" s="672"/>
    </row>
    <row r="72" spans="1:8" ht="13.5">
      <c r="A72" s="672"/>
      <c r="B72" s="672"/>
      <c r="C72" s="672"/>
      <c r="D72" s="672"/>
      <c r="E72" s="672"/>
      <c r="F72" s="672"/>
      <c r="G72" s="672"/>
      <c r="H72" s="672"/>
    </row>
    <row r="73" spans="1:8" ht="13.5">
      <c r="A73" s="672"/>
      <c r="B73" s="672"/>
      <c r="C73" s="672"/>
      <c r="D73" s="672"/>
      <c r="E73" s="672"/>
      <c r="F73" s="672"/>
      <c r="G73" s="672"/>
      <c r="H73" s="672"/>
    </row>
    <row r="74" spans="1:8" ht="13.5">
      <c r="A74" s="672"/>
      <c r="B74" s="672"/>
      <c r="C74" s="672"/>
      <c r="D74" s="672"/>
      <c r="E74" s="672"/>
      <c r="F74" s="672"/>
      <c r="G74" s="672"/>
      <c r="H74" s="672"/>
    </row>
    <row r="77" spans="4:8" ht="13.5">
      <c r="D77" s="17"/>
      <c r="E77" s="17"/>
      <c r="F77" s="17"/>
      <c r="G77" s="17"/>
      <c r="H77" s="17"/>
    </row>
  </sheetData>
  <mergeCells count="8">
    <mergeCell ref="G4:G5"/>
    <mergeCell ref="H4:H5"/>
    <mergeCell ref="B4:B5"/>
    <mergeCell ref="C4:C5"/>
    <mergeCell ref="A4:A6"/>
    <mergeCell ref="D4:D6"/>
    <mergeCell ref="F4:F6"/>
    <mergeCell ref="E4:E5"/>
  </mergeCells>
  <printOptions/>
  <pageMargins left="0.75" right="0.75" top="1" bottom="1" header="0.512" footer="0.512"/>
  <pageSetup orientation="portrait" paperSize="9"/>
</worksheet>
</file>

<file path=xl/worksheets/sheet18.xml><?xml version="1.0" encoding="utf-8"?>
<worksheet xmlns="http://schemas.openxmlformats.org/spreadsheetml/2006/main" xmlns:r="http://schemas.openxmlformats.org/officeDocument/2006/relationships">
  <dimension ref="A2:X35"/>
  <sheetViews>
    <sheetView workbookViewId="0" topLeftCell="A1">
      <selection activeCell="A1" sqref="A1"/>
    </sheetView>
  </sheetViews>
  <sheetFormatPr defaultColWidth="9.00390625" defaultRowHeight="13.5"/>
  <cols>
    <col min="1" max="1" width="2.625" style="107" customWidth="1"/>
    <col min="2" max="2" width="4.75390625" style="107" customWidth="1"/>
    <col min="3" max="3" width="5.25390625" style="107" customWidth="1"/>
    <col min="4" max="4" width="10.625" style="107" customWidth="1"/>
    <col min="5" max="5" width="10.125" style="107" bestFit="1" customWidth="1"/>
    <col min="6" max="9" width="8.625" style="107" customWidth="1"/>
    <col min="10" max="10" width="10.125" style="107" bestFit="1" customWidth="1"/>
    <col min="11" max="11" width="8.625" style="107" customWidth="1"/>
    <col min="12" max="12" width="10.125" style="107" bestFit="1" customWidth="1"/>
    <col min="13" max="13" width="10.625" style="107" customWidth="1"/>
    <col min="14" max="14" width="10.125" style="107" bestFit="1" customWidth="1"/>
    <col min="15" max="22" width="9.125" style="107" bestFit="1" customWidth="1"/>
    <col min="23" max="23" width="9.875" style="107" customWidth="1"/>
    <col min="24" max="16384" width="9.00390625" style="107" customWidth="1"/>
  </cols>
  <sheetData>
    <row r="2" spans="2:5" ht="14.25">
      <c r="B2" s="722" t="s">
        <v>1322</v>
      </c>
      <c r="C2" s="723"/>
      <c r="E2" s="724"/>
    </row>
    <row r="3" spans="5:10" ht="12">
      <c r="E3" s="725"/>
      <c r="F3" s="725"/>
      <c r="G3" s="725"/>
      <c r="H3" s="725"/>
      <c r="I3" s="725"/>
      <c r="J3" s="725"/>
    </row>
    <row r="4" spans="2:23" s="726" customFormat="1" ht="12.75" thickBot="1">
      <c r="B4" s="727" t="s">
        <v>1290</v>
      </c>
      <c r="C4" s="728"/>
      <c r="D4" s="728"/>
      <c r="E4" s="729"/>
      <c r="F4" s="729"/>
      <c r="G4" s="729"/>
      <c r="H4" s="729"/>
      <c r="I4" s="729"/>
      <c r="J4" s="729"/>
      <c r="K4" s="729"/>
      <c r="L4" s="730"/>
      <c r="O4" s="731"/>
      <c r="P4" s="731"/>
      <c r="W4" s="110" t="s">
        <v>1291</v>
      </c>
    </row>
    <row r="5" spans="1:23" ht="13.5" customHeight="1" thickTop="1">
      <c r="A5" s="732"/>
      <c r="B5" s="733"/>
      <c r="C5" s="734"/>
      <c r="D5" s="735"/>
      <c r="E5" s="736" t="s">
        <v>1292</v>
      </c>
      <c r="F5" s="737"/>
      <c r="G5" s="737"/>
      <c r="H5" s="737"/>
      <c r="I5" s="737"/>
      <c r="J5" s="738"/>
      <c r="K5" s="739" t="s">
        <v>1293</v>
      </c>
      <c r="L5" s="1546" t="s">
        <v>1281</v>
      </c>
      <c r="M5" s="1547"/>
      <c r="N5" s="1547"/>
      <c r="O5" s="1548"/>
      <c r="P5" s="740" t="s">
        <v>1294</v>
      </c>
      <c r="Q5" s="741"/>
      <c r="R5" s="741"/>
      <c r="S5" s="742"/>
      <c r="T5" s="741" t="s">
        <v>1295</v>
      </c>
      <c r="U5" s="741"/>
      <c r="V5" s="742"/>
      <c r="W5" s="1526" t="s">
        <v>1296</v>
      </c>
    </row>
    <row r="6" spans="1:23" ht="13.5" customHeight="1">
      <c r="A6" s="732"/>
      <c r="B6" s="1543" t="s">
        <v>1297</v>
      </c>
      <c r="C6" s="1549"/>
      <c r="D6" s="746" t="s">
        <v>1282</v>
      </c>
      <c r="E6" s="1529" t="s">
        <v>833</v>
      </c>
      <c r="F6" s="1542" t="s">
        <v>1283</v>
      </c>
      <c r="G6" s="1544" t="s">
        <v>1284</v>
      </c>
      <c r="H6" s="1545"/>
      <c r="I6" s="1541" t="s">
        <v>1285</v>
      </c>
      <c r="J6" s="1542" t="s">
        <v>1298</v>
      </c>
      <c r="K6" s="746" t="s">
        <v>1299</v>
      </c>
      <c r="L6" s="1524" t="s">
        <v>1282</v>
      </c>
      <c r="M6" s="1524" t="s">
        <v>1283</v>
      </c>
      <c r="N6" s="1524" t="s">
        <v>1286</v>
      </c>
      <c r="O6" s="1535" t="s">
        <v>1300</v>
      </c>
      <c r="P6" s="1524" t="s">
        <v>1287</v>
      </c>
      <c r="Q6" s="1524" t="s">
        <v>1301</v>
      </c>
      <c r="R6" s="1522" t="s">
        <v>1288</v>
      </c>
      <c r="S6" s="1522" t="s">
        <v>1302</v>
      </c>
      <c r="T6" s="1533" t="s">
        <v>1282</v>
      </c>
      <c r="U6" s="1520" t="s">
        <v>1289</v>
      </c>
      <c r="V6" s="1520" t="s">
        <v>1303</v>
      </c>
      <c r="W6" s="1527"/>
    </row>
    <row r="7" spans="1:23" ht="12">
      <c r="A7" s="732"/>
      <c r="B7" s="748"/>
      <c r="C7" s="749"/>
      <c r="D7" s="750"/>
      <c r="E7" s="1530"/>
      <c r="F7" s="1525"/>
      <c r="G7" s="751" t="s">
        <v>1304</v>
      </c>
      <c r="H7" s="751" t="s">
        <v>1305</v>
      </c>
      <c r="I7" s="1521"/>
      <c r="J7" s="1525"/>
      <c r="K7" s="752" t="s">
        <v>1306</v>
      </c>
      <c r="L7" s="1525"/>
      <c r="M7" s="1525"/>
      <c r="N7" s="1525"/>
      <c r="O7" s="1536"/>
      <c r="P7" s="1525"/>
      <c r="Q7" s="1525"/>
      <c r="R7" s="1523"/>
      <c r="S7" s="1523"/>
      <c r="T7" s="1534"/>
      <c r="U7" s="1521"/>
      <c r="V7" s="1521"/>
      <c r="W7" s="1528"/>
    </row>
    <row r="8" spans="1:23" ht="13.5">
      <c r="A8" s="732"/>
      <c r="B8" s="1543"/>
      <c r="C8" s="1532"/>
      <c r="D8" s="754"/>
      <c r="E8" s="755"/>
      <c r="F8" s="756"/>
      <c r="G8" s="756"/>
      <c r="H8" s="756"/>
      <c r="I8" s="757"/>
      <c r="J8" s="756"/>
      <c r="K8" s="745"/>
      <c r="L8" s="756"/>
      <c r="M8" s="756"/>
      <c r="N8" s="756"/>
      <c r="O8" s="758"/>
      <c r="P8" s="756"/>
      <c r="Q8" s="756"/>
      <c r="R8" s="759"/>
      <c r="S8" s="759"/>
      <c r="T8" s="756"/>
      <c r="U8" s="757"/>
      <c r="V8" s="760"/>
      <c r="W8" s="747"/>
    </row>
    <row r="9" spans="1:24" ht="13.5">
      <c r="A9" s="732"/>
      <c r="B9" s="1543" t="s">
        <v>1307</v>
      </c>
      <c r="C9" s="1532"/>
      <c r="D9" s="761">
        <f aca="true" t="shared" si="0" ref="D9:D18">E9+L9+P9+T9+K9</f>
        <v>119203</v>
      </c>
      <c r="E9" s="141">
        <f aca="true" t="shared" si="1" ref="E9:E18">SUM(F9:J9)</f>
        <v>80788</v>
      </c>
      <c r="F9" s="141">
        <v>6488</v>
      </c>
      <c r="G9" s="141">
        <v>50460</v>
      </c>
      <c r="H9" s="141">
        <v>973</v>
      </c>
      <c r="I9" s="141">
        <v>156</v>
      </c>
      <c r="J9" s="141">
        <v>22711</v>
      </c>
      <c r="K9" s="141">
        <v>1645</v>
      </c>
      <c r="L9" s="141">
        <f aca="true" t="shared" si="2" ref="L9:L18">SUM(M9:O9)</f>
        <v>28830</v>
      </c>
      <c r="M9" s="141">
        <v>265</v>
      </c>
      <c r="N9" s="141">
        <v>24105</v>
      </c>
      <c r="O9" s="141">
        <v>4460</v>
      </c>
      <c r="P9" s="141">
        <f aca="true" t="shared" si="3" ref="P9:P18">SUM(Q9:S9)</f>
        <v>2611</v>
      </c>
      <c r="Q9" s="141">
        <v>1494</v>
      </c>
      <c r="R9" s="141">
        <v>1117</v>
      </c>
      <c r="S9" s="141">
        <v>0</v>
      </c>
      <c r="T9" s="141">
        <f aca="true" t="shared" si="4" ref="T9:T18">SUM(U9:V9)</f>
        <v>5329</v>
      </c>
      <c r="U9" s="141">
        <v>451</v>
      </c>
      <c r="V9" s="525">
        <v>4878</v>
      </c>
      <c r="W9" s="744" t="s">
        <v>1307</v>
      </c>
      <c r="X9" s="762"/>
    </row>
    <row r="10" spans="1:24" ht="13.5">
      <c r="A10" s="732"/>
      <c r="B10" s="1531" t="s">
        <v>1308</v>
      </c>
      <c r="C10" s="1532"/>
      <c r="D10" s="761">
        <f t="shared" si="0"/>
        <v>151048</v>
      </c>
      <c r="E10" s="141">
        <f t="shared" si="1"/>
        <v>97592</v>
      </c>
      <c r="F10" s="141">
        <v>7480</v>
      </c>
      <c r="G10" s="141">
        <v>62373</v>
      </c>
      <c r="H10" s="141">
        <v>684</v>
      </c>
      <c r="I10" s="141">
        <v>165</v>
      </c>
      <c r="J10" s="141">
        <v>26890</v>
      </c>
      <c r="K10" s="141">
        <v>1878</v>
      </c>
      <c r="L10" s="141">
        <f t="shared" si="2"/>
        <v>43390</v>
      </c>
      <c r="M10" s="141">
        <v>272</v>
      </c>
      <c r="N10" s="141">
        <v>35615</v>
      </c>
      <c r="O10" s="141">
        <v>7503</v>
      </c>
      <c r="P10" s="141">
        <f t="shared" si="3"/>
        <v>3212</v>
      </c>
      <c r="Q10" s="141">
        <v>1659</v>
      </c>
      <c r="R10" s="141">
        <v>1520</v>
      </c>
      <c r="S10" s="141">
        <v>33</v>
      </c>
      <c r="T10" s="141">
        <f t="shared" si="4"/>
        <v>4976</v>
      </c>
      <c r="U10" s="141">
        <v>595</v>
      </c>
      <c r="V10" s="525">
        <v>4381</v>
      </c>
      <c r="W10" s="744">
        <v>44</v>
      </c>
      <c r="X10" s="762"/>
    </row>
    <row r="11" spans="1:24" ht="13.5">
      <c r="A11" s="732"/>
      <c r="B11" s="1531" t="s">
        <v>1309</v>
      </c>
      <c r="C11" s="1532"/>
      <c r="D11" s="761">
        <f t="shared" si="0"/>
        <v>181327</v>
      </c>
      <c r="E11" s="141">
        <f t="shared" si="1"/>
        <v>108798</v>
      </c>
      <c r="F11" s="141">
        <v>7935</v>
      </c>
      <c r="G11" s="141">
        <v>70105</v>
      </c>
      <c r="H11" s="141">
        <v>445</v>
      </c>
      <c r="I11" s="141">
        <v>193</v>
      </c>
      <c r="J11" s="141">
        <v>30120</v>
      </c>
      <c r="K11" s="141">
        <v>2175</v>
      </c>
      <c r="L11" s="141">
        <f t="shared" si="2"/>
        <v>61848</v>
      </c>
      <c r="M11" s="141">
        <v>289</v>
      </c>
      <c r="N11" s="141">
        <v>49615</v>
      </c>
      <c r="O11" s="141">
        <v>11944</v>
      </c>
      <c r="P11" s="141">
        <f t="shared" si="3"/>
        <v>3743</v>
      </c>
      <c r="Q11" s="141">
        <v>1828</v>
      </c>
      <c r="R11" s="141">
        <v>1855</v>
      </c>
      <c r="S11" s="141">
        <v>60</v>
      </c>
      <c r="T11" s="141">
        <f t="shared" si="4"/>
        <v>4763</v>
      </c>
      <c r="U11" s="141">
        <v>840</v>
      </c>
      <c r="V11" s="525">
        <v>3923</v>
      </c>
      <c r="W11" s="744">
        <v>45</v>
      </c>
      <c r="X11" s="762"/>
    </row>
    <row r="12" spans="1:24" ht="13.5">
      <c r="A12" s="732"/>
      <c r="B12" s="1531" t="s">
        <v>1310</v>
      </c>
      <c r="C12" s="1532"/>
      <c r="D12" s="761">
        <f t="shared" si="0"/>
        <v>210064</v>
      </c>
      <c r="E12" s="141">
        <f t="shared" si="1"/>
        <v>115252</v>
      </c>
      <c r="F12" s="141">
        <v>8152</v>
      </c>
      <c r="G12" s="141">
        <v>73648</v>
      </c>
      <c r="H12" s="141">
        <v>305</v>
      </c>
      <c r="I12" s="141">
        <v>210</v>
      </c>
      <c r="J12" s="141">
        <v>32937</v>
      </c>
      <c r="K12" s="141">
        <v>2279</v>
      </c>
      <c r="L12" s="141">
        <f t="shared" si="2"/>
        <v>83041</v>
      </c>
      <c r="M12" s="141">
        <v>294</v>
      </c>
      <c r="N12" s="141">
        <v>64474</v>
      </c>
      <c r="O12" s="141">
        <v>18273</v>
      </c>
      <c r="P12" s="141">
        <f t="shared" si="3"/>
        <v>4276</v>
      </c>
      <c r="Q12" s="141">
        <v>2013</v>
      </c>
      <c r="R12" s="141">
        <v>2177</v>
      </c>
      <c r="S12" s="141">
        <v>86</v>
      </c>
      <c r="T12" s="141">
        <f t="shared" si="4"/>
        <v>5216</v>
      </c>
      <c r="U12" s="141">
        <v>1363</v>
      </c>
      <c r="V12" s="525">
        <v>3853</v>
      </c>
      <c r="W12" s="744">
        <v>46</v>
      </c>
      <c r="X12" s="762"/>
    </row>
    <row r="13" spans="1:24" ht="13.5">
      <c r="A13" s="732"/>
      <c r="B13" s="1531" t="s">
        <v>1311</v>
      </c>
      <c r="C13" s="1532"/>
      <c r="D13" s="761">
        <f t="shared" si="0"/>
        <v>240050</v>
      </c>
      <c r="E13" s="141">
        <f t="shared" si="1"/>
        <v>121320</v>
      </c>
      <c r="F13" s="141">
        <v>8890</v>
      </c>
      <c r="G13" s="141">
        <v>77736</v>
      </c>
      <c r="H13" s="141">
        <v>230</v>
      </c>
      <c r="I13" s="141">
        <v>167</v>
      </c>
      <c r="J13" s="141">
        <v>34297</v>
      </c>
      <c r="K13" s="141">
        <v>2639</v>
      </c>
      <c r="L13" s="141">
        <f t="shared" si="2"/>
        <v>105171</v>
      </c>
      <c r="M13" s="141">
        <v>290</v>
      </c>
      <c r="N13" s="141">
        <v>81585</v>
      </c>
      <c r="O13" s="141">
        <v>23296</v>
      </c>
      <c r="P13" s="141">
        <f t="shared" si="3"/>
        <v>4919</v>
      </c>
      <c r="Q13" s="141">
        <v>2380</v>
      </c>
      <c r="R13" s="141">
        <v>2439</v>
      </c>
      <c r="S13" s="141">
        <v>100</v>
      </c>
      <c r="T13" s="141">
        <f t="shared" si="4"/>
        <v>6001</v>
      </c>
      <c r="U13" s="141">
        <v>2037</v>
      </c>
      <c r="V13" s="525">
        <v>3964</v>
      </c>
      <c r="W13" s="744">
        <v>47</v>
      </c>
      <c r="X13" s="762"/>
    </row>
    <row r="14" spans="1:24" ht="13.5">
      <c r="A14" s="732"/>
      <c r="B14" s="1531" t="s">
        <v>1312</v>
      </c>
      <c r="C14" s="1532"/>
      <c r="D14" s="761">
        <f t="shared" si="0"/>
        <v>273702</v>
      </c>
      <c r="E14" s="141">
        <f t="shared" si="1"/>
        <v>128688</v>
      </c>
      <c r="F14" s="141">
        <v>9793</v>
      </c>
      <c r="G14" s="141">
        <v>82669</v>
      </c>
      <c r="H14" s="141">
        <v>178</v>
      </c>
      <c r="I14" s="141">
        <v>218</v>
      </c>
      <c r="J14" s="141">
        <v>35830</v>
      </c>
      <c r="K14" s="141">
        <v>2898</v>
      </c>
      <c r="L14" s="141">
        <f t="shared" si="2"/>
        <v>130530</v>
      </c>
      <c r="M14" s="141">
        <v>317</v>
      </c>
      <c r="N14" s="141">
        <v>102909</v>
      </c>
      <c r="O14" s="141">
        <v>27304</v>
      </c>
      <c r="P14" s="141">
        <f t="shared" si="3"/>
        <v>5587</v>
      </c>
      <c r="Q14" s="141">
        <v>2717</v>
      </c>
      <c r="R14" s="141">
        <v>2756</v>
      </c>
      <c r="S14" s="141">
        <v>114</v>
      </c>
      <c r="T14" s="141">
        <f t="shared" si="4"/>
        <v>5999</v>
      </c>
      <c r="U14" s="141">
        <v>2356</v>
      </c>
      <c r="V14" s="525">
        <v>3643</v>
      </c>
      <c r="W14" s="744">
        <v>48</v>
      </c>
      <c r="X14" s="762"/>
    </row>
    <row r="15" spans="1:24" ht="13.5">
      <c r="A15" s="732"/>
      <c r="B15" s="1531" t="s">
        <v>1313</v>
      </c>
      <c r="C15" s="1532"/>
      <c r="D15" s="761">
        <f t="shared" si="0"/>
        <v>304865</v>
      </c>
      <c r="E15" s="141">
        <f t="shared" si="1"/>
        <v>135758</v>
      </c>
      <c r="F15" s="141">
        <v>11206</v>
      </c>
      <c r="G15" s="141">
        <v>87317</v>
      </c>
      <c r="H15" s="141">
        <v>137</v>
      </c>
      <c r="I15" s="141">
        <v>258</v>
      </c>
      <c r="J15" s="141">
        <v>36840</v>
      </c>
      <c r="K15" s="141">
        <v>3158</v>
      </c>
      <c r="L15" s="141">
        <f t="shared" si="2"/>
        <v>153570</v>
      </c>
      <c r="M15" s="141">
        <v>408</v>
      </c>
      <c r="N15" s="141">
        <v>124184</v>
      </c>
      <c r="O15" s="141">
        <v>28978</v>
      </c>
      <c r="P15" s="141">
        <f t="shared" si="3"/>
        <v>6363</v>
      </c>
      <c r="Q15" s="141">
        <v>3158</v>
      </c>
      <c r="R15" s="141">
        <v>3077</v>
      </c>
      <c r="S15" s="141">
        <v>128</v>
      </c>
      <c r="T15" s="141">
        <f t="shared" si="4"/>
        <v>6016</v>
      </c>
      <c r="U15" s="141">
        <v>2658</v>
      </c>
      <c r="V15" s="525">
        <v>3358</v>
      </c>
      <c r="W15" s="744">
        <v>49</v>
      </c>
      <c r="X15" s="762"/>
    </row>
    <row r="16" spans="1:24" ht="13.5">
      <c r="A16" s="732"/>
      <c r="B16" s="1531" t="s">
        <v>1314</v>
      </c>
      <c r="C16" s="1532"/>
      <c r="D16" s="761">
        <f t="shared" si="0"/>
        <v>331009</v>
      </c>
      <c r="E16" s="141">
        <f t="shared" si="1"/>
        <v>141430</v>
      </c>
      <c r="F16" s="141">
        <v>12037</v>
      </c>
      <c r="G16" s="141">
        <v>90824</v>
      </c>
      <c r="H16" s="141">
        <v>105</v>
      </c>
      <c r="I16" s="141">
        <v>293</v>
      </c>
      <c r="J16" s="141">
        <v>38171</v>
      </c>
      <c r="K16" s="141">
        <v>3242</v>
      </c>
      <c r="L16" s="141">
        <f t="shared" si="2"/>
        <v>173142</v>
      </c>
      <c r="M16" s="141">
        <v>520</v>
      </c>
      <c r="N16" s="141">
        <v>143700</v>
      </c>
      <c r="O16" s="141">
        <v>28922</v>
      </c>
      <c r="P16" s="141">
        <f t="shared" si="3"/>
        <v>7099</v>
      </c>
      <c r="Q16" s="141">
        <v>3590</v>
      </c>
      <c r="R16" s="141">
        <v>3373</v>
      </c>
      <c r="S16" s="141">
        <v>136</v>
      </c>
      <c r="T16" s="141">
        <f t="shared" si="4"/>
        <v>6096</v>
      </c>
      <c r="U16" s="141">
        <v>2899</v>
      </c>
      <c r="V16" s="525">
        <v>3197</v>
      </c>
      <c r="W16" s="744">
        <v>50</v>
      </c>
      <c r="X16" s="762"/>
    </row>
    <row r="17" spans="1:24" ht="13.5">
      <c r="A17" s="732"/>
      <c r="B17" s="1531" t="s">
        <v>1315</v>
      </c>
      <c r="C17" s="1532"/>
      <c r="D17" s="761">
        <f t="shared" si="0"/>
        <v>356289</v>
      </c>
      <c r="E17" s="141">
        <f t="shared" si="1"/>
        <v>145819</v>
      </c>
      <c r="F17" s="141">
        <v>12594</v>
      </c>
      <c r="G17" s="141">
        <v>95241</v>
      </c>
      <c r="H17" s="141">
        <v>91</v>
      </c>
      <c r="I17" s="141">
        <v>333</v>
      </c>
      <c r="J17" s="141">
        <v>37560</v>
      </c>
      <c r="K17" s="141">
        <v>3227</v>
      </c>
      <c r="L17" s="141">
        <f t="shared" si="2"/>
        <v>193775</v>
      </c>
      <c r="M17" s="141">
        <v>758</v>
      </c>
      <c r="N17" s="141">
        <v>165869</v>
      </c>
      <c r="O17" s="141">
        <v>27148</v>
      </c>
      <c r="P17" s="141">
        <f t="shared" si="3"/>
        <v>7794</v>
      </c>
      <c r="Q17" s="141">
        <v>3984</v>
      </c>
      <c r="R17" s="141">
        <v>3671</v>
      </c>
      <c r="S17" s="141">
        <v>139</v>
      </c>
      <c r="T17" s="141">
        <f t="shared" si="4"/>
        <v>5674</v>
      </c>
      <c r="U17" s="141">
        <v>2741</v>
      </c>
      <c r="V17" s="525">
        <v>2933</v>
      </c>
      <c r="W17" s="744">
        <v>51</v>
      </c>
      <c r="X17" s="762"/>
    </row>
    <row r="18" spans="1:24" s="767" customFormat="1" ht="13.5">
      <c r="A18" s="763"/>
      <c r="B18" s="1531" t="s">
        <v>1316</v>
      </c>
      <c r="C18" s="1532"/>
      <c r="D18" s="764">
        <f t="shared" si="0"/>
        <v>385329</v>
      </c>
      <c r="E18" s="538">
        <f t="shared" si="1"/>
        <v>155587</v>
      </c>
      <c r="F18" s="538">
        <v>12852</v>
      </c>
      <c r="G18" s="538">
        <v>99524</v>
      </c>
      <c r="H18" s="538">
        <v>73</v>
      </c>
      <c r="I18" s="538">
        <v>372</v>
      </c>
      <c r="J18" s="538">
        <v>42766</v>
      </c>
      <c r="K18" s="538">
        <v>3338</v>
      </c>
      <c r="L18" s="538">
        <f t="shared" si="2"/>
        <v>212513</v>
      </c>
      <c r="M18" s="538">
        <v>1033</v>
      </c>
      <c r="N18" s="538">
        <v>185248</v>
      </c>
      <c r="O18" s="538">
        <v>26232</v>
      </c>
      <c r="P18" s="538">
        <f t="shared" si="3"/>
        <v>8489</v>
      </c>
      <c r="Q18" s="538">
        <v>4366</v>
      </c>
      <c r="R18" s="538">
        <v>3972</v>
      </c>
      <c r="S18" s="538">
        <v>151</v>
      </c>
      <c r="T18" s="538">
        <f t="shared" si="4"/>
        <v>5402</v>
      </c>
      <c r="U18" s="538">
        <v>2730</v>
      </c>
      <c r="V18" s="539">
        <v>2672</v>
      </c>
      <c r="W18" s="765">
        <v>52</v>
      </c>
      <c r="X18" s="766"/>
    </row>
    <row r="19" spans="1:23" ht="6" customHeight="1">
      <c r="A19" s="732"/>
      <c r="B19" s="744"/>
      <c r="C19" s="768"/>
      <c r="D19" s="761"/>
      <c r="E19" s="141"/>
      <c r="F19" s="141"/>
      <c r="G19" s="141"/>
      <c r="H19" s="141"/>
      <c r="I19" s="141"/>
      <c r="J19" s="141"/>
      <c r="K19" s="141"/>
      <c r="L19" s="141"/>
      <c r="M19" s="141"/>
      <c r="N19" s="141"/>
      <c r="O19" s="141"/>
      <c r="P19" s="141"/>
      <c r="Q19" s="141"/>
      <c r="R19" s="141"/>
      <c r="S19" s="141"/>
      <c r="T19" s="141"/>
      <c r="U19" s="141"/>
      <c r="V19" s="525"/>
      <c r="W19" s="769"/>
    </row>
    <row r="20" spans="1:23" ht="13.5">
      <c r="A20" s="732"/>
      <c r="B20" s="1539" t="s">
        <v>1317</v>
      </c>
      <c r="C20" s="1540"/>
      <c r="D20" s="761">
        <f>E20+L20+P20+T20+K20</f>
        <v>379490</v>
      </c>
      <c r="E20" s="141">
        <f>SUM(F20:J20)</f>
        <v>152688</v>
      </c>
      <c r="F20" s="141">
        <v>10376</v>
      </c>
      <c r="G20" s="141">
        <v>99282</v>
      </c>
      <c r="H20" s="141">
        <v>72</v>
      </c>
      <c r="I20" s="141">
        <v>212</v>
      </c>
      <c r="J20" s="141">
        <v>42746</v>
      </c>
      <c r="K20" s="141">
        <v>2431</v>
      </c>
      <c r="L20" s="141">
        <f>SUM(M20:O20)</f>
        <v>211043</v>
      </c>
      <c r="M20" s="141">
        <v>1021</v>
      </c>
      <c r="N20" s="141">
        <v>183790</v>
      </c>
      <c r="O20" s="141">
        <v>26232</v>
      </c>
      <c r="P20" s="141">
        <f>SUM(Q20:S20)</f>
        <v>7926</v>
      </c>
      <c r="Q20" s="141">
        <v>3823</v>
      </c>
      <c r="R20" s="141">
        <v>3952</v>
      </c>
      <c r="S20" s="141">
        <v>151</v>
      </c>
      <c r="T20" s="141">
        <f>SUM(U20:V20)</f>
        <v>5402</v>
      </c>
      <c r="U20" s="141">
        <v>2730</v>
      </c>
      <c r="V20" s="525">
        <v>2672</v>
      </c>
      <c r="W20" s="746" t="s">
        <v>1317</v>
      </c>
    </row>
    <row r="21" spans="1:23" ht="13.5">
      <c r="A21" s="732"/>
      <c r="B21" s="1537" t="s">
        <v>1318</v>
      </c>
      <c r="C21" s="1538"/>
      <c r="D21" s="770">
        <f>E21+L21+P21+T21+K21</f>
        <v>5839</v>
      </c>
      <c r="E21" s="287">
        <f>SUM(F21:J21)</f>
        <v>2899</v>
      </c>
      <c r="F21" s="287">
        <v>2476</v>
      </c>
      <c r="G21" s="287">
        <v>242</v>
      </c>
      <c r="H21" s="287">
        <v>1</v>
      </c>
      <c r="I21" s="287">
        <v>160</v>
      </c>
      <c r="J21" s="287">
        <v>20</v>
      </c>
      <c r="K21" s="287">
        <v>907</v>
      </c>
      <c r="L21" s="287">
        <f>SUM(M21:O21)</f>
        <v>1470</v>
      </c>
      <c r="M21" s="287">
        <v>12</v>
      </c>
      <c r="N21" s="287">
        <v>1458</v>
      </c>
      <c r="O21" s="771">
        <v>0</v>
      </c>
      <c r="P21" s="287">
        <f>SUM(Q21:S21)</f>
        <v>563</v>
      </c>
      <c r="Q21" s="287">
        <v>543</v>
      </c>
      <c r="R21" s="287">
        <v>20</v>
      </c>
      <c r="S21" s="771">
        <v>0</v>
      </c>
      <c r="T21" s="771">
        <v>0</v>
      </c>
      <c r="U21" s="771">
        <v>0</v>
      </c>
      <c r="V21" s="771">
        <v>0</v>
      </c>
      <c r="W21" s="752" t="s">
        <v>1318</v>
      </c>
    </row>
    <row r="22" spans="1:12" ht="13.5" customHeight="1">
      <c r="A22" s="137"/>
      <c r="B22" s="107" t="s">
        <v>1319</v>
      </c>
      <c r="C22" s="137"/>
      <c r="D22" s="137"/>
      <c r="E22" s="137"/>
      <c r="F22" s="137"/>
      <c r="G22" s="137"/>
      <c r="H22" s="137"/>
      <c r="I22" s="137"/>
      <c r="J22" s="137"/>
      <c r="K22" s="137"/>
      <c r="L22" s="137"/>
    </row>
    <row r="23" spans="1:12" ht="13.5" customHeight="1">
      <c r="A23" s="137"/>
      <c r="B23" s="107" t="s">
        <v>1320</v>
      </c>
      <c r="C23" s="137"/>
      <c r="D23" s="137"/>
      <c r="E23" s="137"/>
      <c r="F23" s="137"/>
      <c r="G23" s="137"/>
      <c r="H23" s="137"/>
      <c r="I23" s="137"/>
      <c r="J23" s="137"/>
      <c r="K23" s="137"/>
      <c r="L23" s="137"/>
    </row>
    <row r="24" spans="1:12" ht="12" customHeight="1">
      <c r="A24" s="137"/>
      <c r="B24" s="137" t="s">
        <v>1321</v>
      </c>
      <c r="C24" s="137"/>
      <c r="D24" s="137"/>
      <c r="E24" s="137"/>
      <c r="F24" s="137"/>
      <c r="G24" s="137"/>
      <c r="H24" s="137"/>
      <c r="I24" s="137"/>
      <c r="J24" s="137"/>
      <c r="K24" s="137"/>
      <c r="L24" s="137"/>
    </row>
    <row r="25" spans="1:12" ht="12">
      <c r="A25" s="137"/>
      <c r="B25" s="729"/>
      <c r="C25" s="137"/>
      <c r="D25" s="137"/>
      <c r="E25" s="137"/>
      <c r="F25" s="137"/>
      <c r="G25" s="137"/>
      <c r="H25" s="137"/>
      <c r="I25" s="137"/>
      <c r="J25" s="137"/>
      <c r="K25" s="137"/>
      <c r="L25" s="137"/>
    </row>
    <row r="26" spans="1:12" ht="12">
      <c r="A26" s="137"/>
      <c r="B26" s="137"/>
      <c r="C26" s="137"/>
      <c r="D26" s="137"/>
      <c r="E26" s="137"/>
      <c r="F26" s="137"/>
      <c r="G26" s="137"/>
      <c r="H26" s="137"/>
      <c r="I26" s="137"/>
      <c r="J26" s="137"/>
      <c r="K26" s="137"/>
      <c r="L26" s="137"/>
    </row>
    <row r="27" spans="1:12" ht="12">
      <c r="A27" s="137"/>
      <c r="B27" s="137"/>
      <c r="C27" s="137"/>
      <c r="D27" s="137"/>
      <c r="E27" s="137"/>
      <c r="F27" s="137"/>
      <c r="G27" s="137"/>
      <c r="H27" s="137"/>
      <c r="I27" s="137"/>
      <c r="J27" s="137"/>
      <c r="K27" s="137"/>
      <c r="L27" s="137"/>
    </row>
    <row r="28" spans="1:22" ht="12">
      <c r="A28" s="137"/>
      <c r="B28" s="137"/>
      <c r="C28" s="137"/>
      <c r="D28" s="137"/>
      <c r="E28" s="137"/>
      <c r="F28" s="137"/>
      <c r="G28" s="137"/>
      <c r="H28" s="137"/>
      <c r="I28" s="137"/>
      <c r="J28" s="137"/>
      <c r="K28" s="137"/>
      <c r="L28" s="137"/>
      <c r="V28" s="772"/>
    </row>
    <row r="29" spans="1:12" s="767" customFormat="1" ht="11.25">
      <c r="A29" s="773"/>
      <c r="B29" s="773"/>
      <c r="C29" s="773"/>
      <c r="D29" s="773"/>
      <c r="E29" s="773"/>
      <c r="F29" s="773"/>
      <c r="G29" s="773"/>
      <c r="H29" s="773"/>
      <c r="I29" s="773"/>
      <c r="J29" s="773"/>
      <c r="K29" s="773"/>
      <c r="L29" s="773"/>
    </row>
    <row r="30" spans="1:12" ht="12">
      <c r="A30" s="137"/>
      <c r="B30" s="137"/>
      <c r="C30" s="137"/>
      <c r="D30" s="137"/>
      <c r="E30" s="137"/>
      <c r="F30" s="137"/>
      <c r="G30" s="137"/>
      <c r="H30" s="137"/>
      <c r="I30" s="137"/>
      <c r="J30" s="137"/>
      <c r="K30" s="137"/>
      <c r="L30" s="137"/>
    </row>
    <row r="31" spans="1:12" ht="12">
      <c r="A31" s="137"/>
      <c r="B31" s="137"/>
      <c r="C31" s="137"/>
      <c r="D31" s="137"/>
      <c r="E31" s="137"/>
      <c r="F31" s="137"/>
      <c r="G31" s="137"/>
      <c r="H31" s="137"/>
      <c r="I31" s="137"/>
      <c r="J31" s="137"/>
      <c r="K31" s="137"/>
      <c r="L31" s="137"/>
    </row>
    <row r="32" spans="1:12" ht="15" customHeight="1">
      <c r="A32" s="137"/>
      <c r="B32" s="137"/>
      <c r="C32" s="137"/>
      <c r="D32" s="137"/>
      <c r="E32" s="137"/>
      <c r="F32" s="137"/>
      <c r="G32" s="137"/>
      <c r="H32" s="137"/>
      <c r="I32" s="137"/>
      <c r="J32" s="137"/>
      <c r="K32" s="137"/>
      <c r="L32" s="137"/>
    </row>
    <row r="35" ht="13.5" customHeight="1">
      <c r="B35" s="726"/>
    </row>
  </sheetData>
  <mergeCells count="32">
    <mergeCell ref="L5:O5"/>
    <mergeCell ref="F6:F7"/>
    <mergeCell ref="B6:C6"/>
    <mergeCell ref="N6:N7"/>
    <mergeCell ref="B17:C17"/>
    <mergeCell ref="B11:C11"/>
    <mergeCell ref="B12:C12"/>
    <mergeCell ref="B9:C9"/>
    <mergeCell ref="B21:C21"/>
    <mergeCell ref="M6:M7"/>
    <mergeCell ref="B20:C20"/>
    <mergeCell ref="I6:I7"/>
    <mergeCell ref="J6:J7"/>
    <mergeCell ref="B14:C14"/>
    <mergeCell ref="B15:C15"/>
    <mergeCell ref="B8:C8"/>
    <mergeCell ref="G6:H6"/>
    <mergeCell ref="B10:C10"/>
    <mergeCell ref="W5:W7"/>
    <mergeCell ref="L6:L7"/>
    <mergeCell ref="E6:E7"/>
    <mergeCell ref="B18:C18"/>
    <mergeCell ref="T6:T7"/>
    <mergeCell ref="B16:C16"/>
    <mergeCell ref="O6:O7"/>
    <mergeCell ref="P6:P7"/>
    <mergeCell ref="U6:U7"/>
    <mergeCell ref="B13:C13"/>
    <mergeCell ref="V6:V7"/>
    <mergeCell ref="R6:R7"/>
    <mergeCell ref="Q6:Q7"/>
    <mergeCell ref="S6:S7"/>
  </mergeCells>
  <printOptions/>
  <pageMargins left="0.2755905511811024" right="0.31496062992125984" top="0.5905511811023623" bottom="0.3937007874015748" header="0.2755905511811024" footer="0.1968503937007874"/>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2:M72"/>
  <sheetViews>
    <sheetView workbookViewId="0" topLeftCell="A1">
      <pane ySplit="6" topLeftCell="BM7" activePane="bottomLeft" state="frozen"/>
      <selection pane="topLeft" activeCell="A1" sqref="A1"/>
      <selection pane="bottomLeft" activeCell="A1" sqref="A1"/>
    </sheetView>
  </sheetViews>
  <sheetFormatPr defaultColWidth="9.00390625" defaultRowHeight="13.5"/>
  <cols>
    <col min="1" max="1" width="2.625" style="774" customWidth="1"/>
    <col min="2" max="2" width="10.625" style="774" customWidth="1"/>
    <col min="3" max="3" width="8.625" style="774" customWidth="1"/>
    <col min="4" max="4" width="9.625" style="774" customWidth="1"/>
    <col min="5" max="5" width="13.625" style="774" customWidth="1"/>
    <col min="6" max="6" width="8.625" style="774" customWidth="1"/>
    <col min="7" max="7" width="9.25390625" style="774" customWidth="1"/>
    <col min="8" max="8" width="13.625" style="774" customWidth="1"/>
    <col min="9" max="9" width="8.625" style="774" customWidth="1"/>
    <col min="10" max="10" width="2.125" style="774" customWidth="1"/>
    <col min="11" max="11" width="8.625" style="774" customWidth="1"/>
    <col min="12" max="12" width="2.125" style="774" customWidth="1"/>
    <col min="13" max="13" width="13.625" style="774" customWidth="1"/>
    <col min="14" max="16384" width="9.00390625" style="774" customWidth="1"/>
  </cols>
  <sheetData>
    <row r="1" ht="6.75" customHeight="1"/>
    <row r="2" spans="2:13" ht="15" customHeight="1">
      <c r="B2" s="775" t="s">
        <v>1337</v>
      </c>
      <c r="E2" s="776"/>
      <c r="F2" s="776"/>
      <c r="G2" s="776"/>
      <c r="H2" s="777"/>
      <c r="I2" s="776"/>
      <c r="J2" s="776"/>
      <c r="K2" s="776"/>
      <c r="L2" s="776"/>
      <c r="M2" s="776"/>
    </row>
    <row r="3" spans="2:13" ht="13.5" customHeight="1" thickBot="1">
      <c r="B3" s="778"/>
      <c r="C3" s="778"/>
      <c r="D3" s="778"/>
      <c r="E3" s="778"/>
      <c r="F3" s="778"/>
      <c r="G3" s="778"/>
      <c r="H3" s="778"/>
      <c r="I3" s="779"/>
      <c r="J3" s="779"/>
      <c r="K3" s="779"/>
      <c r="L3" s="779"/>
      <c r="M3" s="780" t="s">
        <v>1329</v>
      </c>
    </row>
    <row r="4" spans="1:13" s="782" customFormat="1" ht="13.5" customHeight="1" thickTop="1">
      <c r="A4" s="781"/>
      <c r="B4" s="1558" t="s">
        <v>1330</v>
      </c>
      <c r="C4" s="1567" t="s">
        <v>1323</v>
      </c>
      <c r="D4" s="1568"/>
      <c r="E4" s="1568"/>
      <c r="F4" s="1555" t="s">
        <v>1331</v>
      </c>
      <c r="G4" s="1565"/>
      <c r="H4" s="1566"/>
      <c r="I4" s="1555" t="s">
        <v>1324</v>
      </c>
      <c r="J4" s="1556"/>
      <c r="K4" s="1556"/>
      <c r="L4" s="1556"/>
      <c r="M4" s="1557"/>
    </row>
    <row r="5" spans="1:13" s="782" customFormat="1" ht="13.5" customHeight="1">
      <c r="A5" s="781"/>
      <c r="B5" s="1559"/>
      <c r="C5" s="1563" t="s">
        <v>1325</v>
      </c>
      <c r="D5" s="1563" t="s">
        <v>375</v>
      </c>
      <c r="E5" s="783" t="s">
        <v>1326</v>
      </c>
      <c r="F5" s="1563" t="s">
        <v>1325</v>
      </c>
      <c r="G5" s="1561" t="s">
        <v>375</v>
      </c>
      <c r="H5" s="784" t="s">
        <v>1326</v>
      </c>
      <c r="I5" s="1563" t="s">
        <v>1325</v>
      </c>
      <c r="J5" s="1550" t="s">
        <v>375</v>
      </c>
      <c r="K5" s="1551"/>
      <c r="L5" s="1550" t="s">
        <v>1326</v>
      </c>
      <c r="M5" s="1551"/>
    </row>
    <row r="6" spans="1:13" s="782" customFormat="1" ht="13.5" customHeight="1">
      <c r="A6" s="781"/>
      <c r="B6" s="1560"/>
      <c r="C6" s="1564"/>
      <c r="D6" s="1564"/>
      <c r="E6" s="785" t="s">
        <v>1327</v>
      </c>
      <c r="F6" s="1564"/>
      <c r="G6" s="1562"/>
      <c r="H6" s="786" t="s">
        <v>1327</v>
      </c>
      <c r="I6" s="1564"/>
      <c r="J6" s="1552"/>
      <c r="K6" s="1553"/>
      <c r="L6" s="1554" t="s">
        <v>1327</v>
      </c>
      <c r="M6" s="1553"/>
    </row>
    <row r="7" spans="1:13" s="782" customFormat="1" ht="13.5" customHeight="1">
      <c r="A7" s="781"/>
      <c r="B7" s="787" t="s">
        <v>1332</v>
      </c>
      <c r="C7" s="788">
        <v>26906</v>
      </c>
      <c r="D7" s="789">
        <v>10177</v>
      </c>
      <c r="E7" s="789">
        <v>112790798</v>
      </c>
      <c r="F7" s="790">
        <v>2740</v>
      </c>
      <c r="G7" s="790">
        <v>24070</v>
      </c>
      <c r="H7" s="790">
        <v>70328839</v>
      </c>
      <c r="I7" s="790">
        <v>19581</v>
      </c>
      <c r="J7" s="790"/>
      <c r="K7" s="790">
        <v>63004</v>
      </c>
      <c r="L7" s="790"/>
      <c r="M7" s="791">
        <v>39680482</v>
      </c>
    </row>
    <row r="8" spans="1:13" s="782" customFormat="1" ht="9.75" customHeight="1">
      <c r="A8" s="781"/>
      <c r="B8" s="787"/>
      <c r="C8" s="792"/>
      <c r="D8" s="793"/>
      <c r="E8" s="793"/>
      <c r="F8" s="793"/>
      <c r="G8" s="793"/>
      <c r="H8" s="793"/>
      <c r="I8" s="793"/>
      <c r="J8" s="793"/>
      <c r="K8" s="793"/>
      <c r="L8" s="793"/>
      <c r="M8" s="794"/>
    </row>
    <row r="9" spans="1:13" s="800" customFormat="1" ht="13.5" customHeight="1">
      <c r="A9" s="795"/>
      <c r="B9" s="796" t="s">
        <v>1333</v>
      </c>
      <c r="C9" s="797">
        <f>SUM(C19:C70)</f>
        <v>28755</v>
      </c>
      <c r="D9" s="798">
        <f>SUM(D19:D70)</f>
        <v>109926</v>
      </c>
      <c r="E9" s="798">
        <f>SUM(E19:E70)</f>
        <v>165128703</v>
      </c>
      <c r="F9" s="798">
        <f>SUM(F19:F70)</f>
        <v>3251</v>
      </c>
      <c r="G9" s="798">
        <v>27586</v>
      </c>
      <c r="H9" s="798">
        <v>101144603</v>
      </c>
      <c r="I9" s="798">
        <f>SUM(I19:I70)</f>
        <v>20281</v>
      </c>
      <c r="J9" s="798">
        <f>SUM(J19:J70)</f>
        <v>0</v>
      </c>
      <c r="K9" s="798">
        <v>66205</v>
      </c>
      <c r="L9" s="798">
        <f>SUM(L19:L70)</f>
        <v>0</v>
      </c>
      <c r="M9" s="799">
        <v>59660542</v>
      </c>
    </row>
    <row r="10" spans="1:13" s="782" customFormat="1" ht="9.75" customHeight="1">
      <c r="A10" s="781"/>
      <c r="B10" s="801"/>
      <c r="C10" s="792"/>
      <c r="D10" s="793"/>
      <c r="E10" s="793"/>
      <c r="F10" s="793"/>
      <c r="G10" s="793"/>
      <c r="H10" s="793"/>
      <c r="I10" s="793"/>
      <c r="J10" s="793"/>
      <c r="K10" s="793"/>
      <c r="L10" s="793"/>
      <c r="M10" s="794"/>
    </row>
    <row r="11" spans="1:13" s="800" customFormat="1" ht="13.5" customHeight="1">
      <c r="A11" s="795"/>
      <c r="B11" s="802" t="s">
        <v>218</v>
      </c>
      <c r="C11" s="797">
        <f>SUM(C19:C33)</f>
        <v>21479</v>
      </c>
      <c r="D11" s="798">
        <f>SUM(D19:D33)</f>
        <v>91159</v>
      </c>
      <c r="E11" s="798">
        <f>SUM(E19:E33)</f>
        <v>149668248</v>
      </c>
      <c r="F11" s="798">
        <f>SUM(F19:F33)</f>
        <v>2822</v>
      </c>
      <c r="G11" s="798">
        <v>25907</v>
      </c>
      <c r="H11" s="798">
        <f>SUM(H19:H33)</f>
        <v>97617068</v>
      </c>
      <c r="I11" s="798">
        <f>SUM(I19:I33)</f>
        <v>14168</v>
      </c>
      <c r="J11" s="798"/>
      <c r="K11" s="798">
        <f>SUM(K19:K33)</f>
        <v>50951</v>
      </c>
      <c r="L11" s="798"/>
      <c r="M11" s="799">
        <f>SUM(M19:M33)</f>
        <v>48164419</v>
      </c>
    </row>
    <row r="12" spans="1:13" s="800" customFormat="1" ht="13.5" customHeight="1">
      <c r="A12" s="795"/>
      <c r="B12" s="802" t="s">
        <v>219</v>
      </c>
      <c r="C12" s="797">
        <f>SUM(C35:C70)</f>
        <v>7276</v>
      </c>
      <c r="D12" s="798">
        <f>SUM(D35:D70)</f>
        <v>18767</v>
      </c>
      <c r="E12" s="798">
        <f>SUM(E35:E70)</f>
        <v>15460455</v>
      </c>
      <c r="F12" s="798">
        <f>SUM(F35:F70)</f>
        <v>429</v>
      </c>
      <c r="G12" s="798">
        <v>1679</v>
      </c>
      <c r="H12" s="798">
        <v>3527535</v>
      </c>
      <c r="I12" s="798">
        <f>SUM(I35:I70)</f>
        <v>6113</v>
      </c>
      <c r="J12" s="798"/>
      <c r="K12" s="798">
        <v>15254</v>
      </c>
      <c r="L12" s="798"/>
      <c r="M12" s="799">
        <v>11496123</v>
      </c>
    </row>
    <row r="13" spans="1:13" s="800" customFormat="1" ht="9.75" customHeight="1">
      <c r="A13" s="795"/>
      <c r="B13" s="802"/>
      <c r="C13" s="797"/>
      <c r="D13" s="798"/>
      <c r="E13" s="798"/>
      <c r="F13" s="798"/>
      <c r="G13" s="798"/>
      <c r="H13" s="798"/>
      <c r="I13" s="798"/>
      <c r="J13" s="798"/>
      <c r="K13" s="798"/>
      <c r="L13" s="798"/>
      <c r="M13" s="799"/>
    </row>
    <row r="14" spans="1:13" s="800" customFormat="1" ht="13.5" customHeight="1">
      <c r="A14" s="795"/>
      <c r="B14" s="802" t="s">
        <v>172</v>
      </c>
      <c r="C14" s="797">
        <f aca="true" t="shared" si="0" ref="C14:I14">+C19+C25+C26+C27+C29+C31+C32+C35+C36+C37+C38+C39+C41+C42</f>
        <v>12104</v>
      </c>
      <c r="D14" s="798">
        <f t="shared" si="0"/>
        <v>49638</v>
      </c>
      <c r="E14" s="798">
        <f t="shared" si="0"/>
        <v>80066916</v>
      </c>
      <c r="F14" s="798">
        <f t="shared" si="0"/>
        <v>1461</v>
      </c>
      <c r="G14" s="798">
        <f t="shared" si="0"/>
        <v>14286</v>
      </c>
      <c r="H14" s="798">
        <f t="shared" si="0"/>
        <v>51986995</v>
      </c>
      <c r="I14" s="798">
        <f t="shared" si="0"/>
        <v>8352</v>
      </c>
      <c r="J14" s="798"/>
      <c r="K14" s="798">
        <f>+K19+K25+K26+K27+K29+K31+K32+K35+K36+K37+K38+K39+K41+K42</f>
        <v>27962</v>
      </c>
      <c r="L14" s="798"/>
      <c r="M14" s="799">
        <f>+M19+M25+M26+M27+M29+M31+M32+M35+M36+M37+M38+M39+M41+M42</f>
        <v>26058579</v>
      </c>
    </row>
    <row r="15" spans="1:13" s="800" customFormat="1" ht="13.5" customHeight="1">
      <c r="A15" s="795"/>
      <c r="B15" s="802" t="s">
        <v>174</v>
      </c>
      <c r="C15" s="797">
        <f>+C24+C43+C44+C45+C47+C48+C49+C50</f>
        <v>2280</v>
      </c>
      <c r="D15" s="798">
        <f>+D24+D43+D44+D45+D47+D48+D49+D50</f>
        <v>7387</v>
      </c>
      <c r="E15" s="798">
        <f>+E24+E43+E44+E45+E47+E48+E49+E50</f>
        <v>9590739</v>
      </c>
      <c r="F15" s="798">
        <f>+F24+F43+F44+F45+F47+F48+F49+F50</f>
        <v>183</v>
      </c>
      <c r="G15" s="798">
        <v>1162</v>
      </c>
      <c r="H15" s="798">
        <v>4515149</v>
      </c>
      <c r="I15" s="798">
        <f>+I24+I43+I44+I45+I47+I48+I49+I50</f>
        <v>1723</v>
      </c>
      <c r="J15" s="798"/>
      <c r="K15" s="798">
        <v>5200</v>
      </c>
      <c r="L15" s="798"/>
      <c r="M15" s="799">
        <v>4844095</v>
      </c>
    </row>
    <row r="16" spans="1:13" s="800" customFormat="1" ht="13.5" customHeight="1">
      <c r="A16" s="795"/>
      <c r="B16" s="802" t="s">
        <v>176</v>
      </c>
      <c r="C16" s="797">
        <f>+C20+C28+C33+C51+C53+C54+C55+C56</f>
        <v>5854</v>
      </c>
      <c r="D16" s="798">
        <f>+D20+D28+D33+D51+D53+D54+D55+D56</f>
        <v>20446</v>
      </c>
      <c r="E16" s="798">
        <f>+E20+E28+E33+E51+E53+E54+E55+E56</f>
        <v>27750408</v>
      </c>
      <c r="F16" s="798">
        <f>+F20+F28+F33+F51+F53+F54+F55+F56</f>
        <v>623</v>
      </c>
      <c r="G16" s="798">
        <v>4218</v>
      </c>
      <c r="H16" s="798">
        <f>+H20+H28+H33+H51+H53+H54+H55+H56</f>
        <v>15706137</v>
      </c>
      <c r="I16" s="798">
        <f>+I20+I28+I33+I51+I53+I54+I55+I56</f>
        <v>4257</v>
      </c>
      <c r="J16" s="798"/>
      <c r="K16" s="798">
        <f>+K20+K28+K33+K51+K53+K54+K55+K56</f>
        <v>13296</v>
      </c>
      <c r="L16" s="798"/>
      <c r="M16" s="799">
        <f>+M20+M28+M33+M51+M53+M54+M55+M56</f>
        <v>11237232</v>
      </c>
    </row>
    <row r="17" spans="1:13" s="800" customFormat="1" ht="13.5" customHeight="1">
      <c r="A17" s="795"/>
      <c r="B17" s="802" t="s">
        <v>178</v>
      </c>
      <c r="C17" s="797">
        <f>+C21+C22+C57+C59+C60+C61+C62+C63+C65+C66+C67+C68+C69+C70</f>
        <v>8517</v>
      </c>
      <c r="D17" s="798">
        <f>+D21+D22+D57+D59+D60+D61+D62+D63+D65+D66+D67+D68+D69+D70</f>
        <v>32455</v>
      </c>
      <c r="E17" s="798">
        <f>+E21+E22+E57+E59+E60+E61+E62+E63+E65+E66+E67+E68+E69+E70</f>
        <v>47720640</v>
      </c>
      <c r="F17" s="798">
        <f>+F21+F22+F57+F59+F60+F61+F62+F63+F65+F66+F67+F68+F69+F70</f>
        <v>984</v>
      </c>
      <c r="G17" s="798">
        <v>7920</v>
      </c>
      <c r="H17" s="798">
        <v>28936322</v>
      </c>
      <c r="I17" s="798">
        <f>+I21+I22+I57+I59+I60+I61+I62+I63+I65+I66+I67+I68+I69+I70</f>
        <v>5949</v>
      </c>
      <c r="J17" s="798"/>
      <c r="K17" s="798">
        <v>19747</v>
      </c>
      <c r="L17" s="798"/>
      <c r="M17" s="799">
        <v>17520636</v>
      </c>
    </row>
    <row r="18" spans="1:13" s="782" customFormat="1" ht="9.75" customHeight="1">
      <c r="A18" s="781"/>
      <c r="B18" s="803" t="s">
        <v>1328</v>
      </c>
      <c r="C18" s="792"/>
      <c r="D18" s="793"/>
      <c r="E18" s="804"/>
      <c r="F18" s="793"/>
      <c r="G18" s="793"/>
      <c r="H18" s="793"/>
      <c r="I18" s="793"/>
      <c r="J18" s="793"/>
      <c r="K18" s="793"/>
      <c r="L18" s="793"/>
      <c r="M18" s="794"/>
    </row>
    <row r="19" spans="1:13" s="782" customFormat="1" ht="12" customHeight="1">
      <c r="A19" s="781"/>
      <c r="B19" s="787" t="s">
        <v>181</v>
      </c>
      <c r="C19" s="805">
        <v>5650</v>
      </c>
      <c r="D19" s="806">
        <v>29907</v>
      </c>
      <c r="E19" s="806">
        <v>59790994</v>
      </c>
      <c r="F19" s="806">
        <v>910</v>
      </c>
      <c r="G19" s="806">
        <v>11490</v>
      </c>
      <c r="H19" s="806">
        <v>44060993</v>
      </c>
      <c r="I19" s="806">
        <v>3309</v>
      </c>
      <c r="J19" s="806"/>
      <c r="K19" s="806">
        <v>13408</v>
      </c>
      <c r="L19" s="806"/>
      <c r="M19" s="807">
        <v>14270953</v>
      </c>
    </row>
    <row r="20" spans="1:13" s="782" customFormat="1" ht="12" customHeight="1">
      <c r="A20" s="781"/>
      <c r="B20" s="787" t="s">
        <v>182</v>
      </c>
      <c r="C20" s="805">
        <v>2262</v>
      </c>
      <c r="D20" s="806">
        <v>9947</v>
      </c>
      <c r="E20" s="806">
        <v>14257262</v>
      </c>
      <c r="F20" s="806">
        <v>361</v>
      </c>
      <c r="G20" s="806">
        <v>3022</v>
      </c>
      <c r="H20" s="806">
        <v>8807904</v>
      </c>
      <c r="I20" s="806">
        <v>1466</v>
      </c>
      <c r="J20" s="806"/>
      <c r="K20" s="806">
        <v>5492</v>
      </c>
      <c r="L20" s="806"/>
      <c r="M20" s="807">
        <v>5051451</v>
      </c>
    </row>
    <row r="21" spans="1:13" s="782" customFormat="1" ht="12" customHeight="1">
      <c r="A21" s="781"/>
      <c r="B21" s="787" t="s">
        <v>184</v>
      </c>
      <c r="C21" s="805">
        <v>2738</v>
      </c>
      <c r="D21" s="806">
        <v>11155</v>
      </c>
      <c r="E21" s="806">
        <v>17985646</v>
      </c>
      <c r="F21" s="806">
        <v>344</v>
      </c>
      <c r="G21" s="806">
        <v>2611</v>
      </c>
      <c r="H21" s="806">
        <v>11121663</v>
      </c>
      <c r="I21" s="806">
        <v>1826</v>
      </c>
      <c r="J21" s="806"/>
      <c r="K21" s="806">
        <v>6868</v>
      </c>
      <c r="L21" s="806"/>
      <c r="M21" s="807">
        <v>6375719</v>
      </c>
    </row>
    <row r="22" spans="1:13" s="782" customFormat="1" ht="12" customHeight="1">
      <c r="A22" s="781"/>
      <c r="B22" s="787" t="s">
        <v>186</v>
      </c>
      <c r="C22" s="805">
        <v>3171</v>
      </c>
      <c r="D22" s="806">
        <v>14652</v>
      </c>
      <c r="E22" s="806">
        <v>23844483</v>
      </c>
      <c r="F22" s="806">
        <v>479</v>
      </c>
      <c r="G22" s="806">
        <v>4537</v>
      </c>
      <c r="H22" s="806">
        <v>16235736</v>
      </c>
      <c r="I22" s="806">
        <v>1975</v>
      </c>
      <c r="J22" s="806"/>
      <c r="K22" s="806">
        <v>7732</v>
      </c>
      <c r="L22" s="806"/>
      <c r="M22" s="807">
        <v>7003479</v>
      </c>
    </row>
    <row r="23" spans="1:13" s="782" customFormat="1" ht="9" customHeight="1">
      <c r="A23" s="781"/>
      <c r="B23" s="787"/>
      <c r="C23" s="805"/>
      <c r="D23" s="806"/>
      <c r="E23" s="806"/>
      <c r="F23" s="806"/>
      <c r="G23" s="806"/>
      <c r="H23" s="806"/>
      <c r="I23" s="806"/>
      <c r="J23" s="806"/>
      <c r="K23" s="806"/>
      <c r="L23" s="806"/>
      <c r="M23" s="807"/>
    </row>
    <row r="24" spans="1:13" s="782" customFormat="1" ht="12" customHeight="1">
      <c r="A24" s="781"/>
      <c r="B24" s="787" t="s">
        <v>188</v>
      </c>
      <c r="C24" s="805">
        <v>1229</v>
      </c>
      <c r="D24" s="806">
        <v>4946</v>
      </c>
      <c r="E24" s="806">
        <v>7837853</v>
      </c>
      <c r="F24" s="806">
        <v>170</v>
      </c>
      <c r="G24" s="806">
        <v>1118</v>
      </c>
      <c r="H24" s="806">
        <v>4459981</v>
      </c>
      <c r="I24" s="806">
        <v>790</v>
      </c>
      <c r="J24" s="806"/>
      <c r="K24" s="806">
        <v>3056</v>
      </c>
      <c r="L24" s="806"/>
      <c r="M24" s="807">
        <v>3201548</v>
      </c>
    </row>
    <row r="25" spans="1:13" s="782" customFormat="1" ht="12" customHeight="1">
      <c r="A25" s="781"/>
      <c r="B25" s="787" t="s">
        <v>190</v>
      </c>
      <c r="C25" s="805">
        <v>836</v>
      </c>
      <c r="D25" s="806">
        <v>2835</v>
      </c>
      <c r="E25" s="806">
        <v>2980337</v>
      </c>
      <c r="F25" s="806">
        <v>86</v>
      </c>
      <c r="G25" s="806">
        <v>476</v>
      </c>
      <c r="H25" s="806">
        <v>1015394</v>
      </c>
      <c r="I25" s="806">
        <v>657</v>
      </c>
      <c r="J25" s="806"/>
      <c r="K25" s="806">
        <v>2108</v>
      </c>
      <c r="L25" s="806"/>
      <c r="M25" s="807">
        <v>1899278</v>
      </c>
    </row>
    <row r="26" spans="1:13" s="782" customFormat="1" ht="12" customHeight="1">
      <c r="A26" s="781"/>
      <c r="B26" s="787" t="s">
        <v>192</v>
      </c>
      <c r="C26" s="805">
        <v>789</v>
      </c>
      <c r="D26" s="806">
        <v>2359</v>
      </c>
      <c r="E26" s="806">
        <v>1887445</v>
      </c>
      <c r="F26" s="806">
        <v>56</v>
      </c>
      <c r="G26" s="806">
        <v>244</v>
      </c>
      <c r="H26" s="806">
        <v>503555</v>
      </c>
      <c r="I26" s="806">
        <v>582</v>
      </c>
      <c r="J26" s="806"/>
      <c r="K26" s="806">
        <v>1728</v>
      </c>
      <c r="L26" s="806"/>
      <c r="M26" s="807">
        <v>1305901</v>
      </c>
    </row>
    <row r="27" spans="1:13" s="782" customFormat="1" ht="12" customHeight="1">
      <c r="A27" s="781"/>
      <c r="B27" s="787" t="s">
        <v>193</v>
      </c>
      <c r="C27" s="805">
        <v>660</v>
      </c>
      <c r="D27" s="806">
        <v>1941</v>
      </c>
      <c r="E27" s="806">
        <v>2372990</v>
      </c>
      <c r="F27" s="806">
        <v>62</v>
      </c>
      <c r="G27" s="806">
        <v>277</v>
      </c>
      <c r="H27" s="806">
        <v>1079729</v>
      </c>
      <c r="I27" s="806">
        <v>529</v>
      </c>
      <c r="J27" s="806"/>
      <c r="K27" s="806">
        <v>1471</v>
      </c>
      <c r="L27" s="806"/>
      <c r="M27" s="807">
        <v>1246128</v>
      </c>
    </row>
    <row r="28" spans="1:13" s="782" customFormat="1" ht="12" customHeight="1">
      <c r="A28" s="781"/>
      <c r="B28" s="787" t="s">
        <v>196</v>
      </c>
      <c r="C28" s="805">
        <v>850</v>
      </c>
      <c r="D28" s="806">
        <v>2987</v>
      </c>
      <c r="E28" s="806">
        <v>2982991</v>
      </c>
      <c r="F28" s="806">
        <v>77</v>
      </c>
      <c r="G28" s="806">
        <v>423</v>
      </c>
      <c r="H28" s="806">
        <v>1005769</v>
      </c>
      <c r="I28" s="806">
        <v>618</v>
      </c>
      <c r="J28" s="806"/>
      <c r="K28" s="806">
        <v>2071</v>
      </c>
      <c r="L28" s="806"/>
      <c r="M28" s="807">
        <v>1832844</v>
      </c>
    </row>
    <row r="29" spans="1:13" s="782" customFormat="1" ht="12" customHeight="1">
      <c r="A29" s="781"/>
      <c r="B29" s="787" t="s">
        <v>198</v>
      </c>
      <c r="C29" s="805">
        <v>1123</v>
      </c>
      <c r="D29" s="806">
        <v>3964</v>
      </c>
      <c r="E29" s="806">
        <v>5797887</v>
      </c>
      <c r="F29" s="806">
        <v>130</v>
      </c>
      <c r="G29" s="806">
        <v>893</v>
      </c>
      <c r="H29" s="806">
        <v>3261878</v>
      </c>
      <c r="I29" s="806">
        <v>791</v>
      </c>
      <c r="J29" s="806"/>
      <c r="K29" s="806">
        <v>2450</v>
      </c>
      <c r="L29" s="806"/>
      <c r="M29" s="807">
        <v>2389522</v>
      </c>
    </row>
    <row r="30" spans="1:13" s="782" customFormat="1" ht="9" customHeight="1">
      <c r="A30" s="781"/>
      <c r="B30" s="787"/>
      <c r="C30" s="805"/>
      <c r="D30" s="806"/>
      <c r="E30" s="806"/>
      <c r="F30" s="806"/>
      <c r="G30" s="806"/>
      <c r="H30" s="806"/>
      <c r="I30" s="806"/>
      <c r="J30" s="806"/>
      <c r="K30" s="806"/>
      <c r="L30" s="806"/>
      <c r="M30" s="807"/>
    </row>
    <row r="31" spans="1:13" s="782" customFormat="1" ht="12" customHeight="1">
      <c r="A31" s="781"/>
      <c r="B31" s="787" t="s">
        <v>200</v>
      </c>
      <c r="C31" s="805">
        <v>720</v>
      </c>
      <c r="D31" s="806">
        <v>2283</v>
      </c>
      <c r="E31" s="806">
        <v>1918654</v>
      </c>
      <c r="F31" s="806">
        <v>41</v>
      </c>
      <c r="G31" s="806">
        <v>292</v>
      </c>
      <c r="H31" s="806">
        <v>618859</v>
      </c>
      <c r="I31" s="806">
        <v>518</v>
      </c>
      <c r="J31" s="806"/>
      <c r="K31" s="806">
        <v>1569</v>
      </c>
      <c r="L31" s="806"/>
      <c r="M31" s="807">
        <v>1213805</v>
      </c>
    </row>
    <row r="32" spans="1:13" s="782" customFormat="1" ht="12" customHeight="1">
      <c r="A32" s="781"/>
      <c r="B32" s="787" t="s">
        <v>202</v>
      </c>
      <c r="C32" s="805">
        <v>504</v>
      </c>
      <c r="D32" s="806">
        <v>1302</v>
      </c>
      <c r="E32" s="806">
        <v>957825</v>
      </c>
      <c r="F32" s="806">
        <v>14</v>
      </c>
      <c r="G32" s="806">
        <v>53</v>
      </c>
      <c r="H32" s="806">
        <v>62841</v>
      </c>
      <c r="I32" s="806">
        <v>430</v>
      </c>
      <c r="J32" s="806"/>
      <c r="K32" s="806">
        <v>1075</v>
      </c>
      <c r="L32" s="806"/>
      <c r="M32" s="807">
        <v>840981</v>
      </c>
    </row>
    <row r="33" spans="1:13" s="782" customFormat="1" ht="12" customHeight="1">
      <c r="A33" s="781"/>
      <c r="B33" s="787" t="s">
        <v>204</v>
      </c>
      <c r="C33" s="805">
        <v>947</v>
      </c>
      <c r="D33" s="806">
        <v>2881</v>
      </c>
      <c r="E33" s="806">
        <v>7053881</v>
      </c>
      <c r="F33" s="806">
        <v>92</v>
      </c>
      <c r="G33" s="806">
        <v>471</v>
      </c>
      <c r="H33" s="806">
        <v>5382766</v>
      </c>
      <c r="I33" s="806">
        <v>677</v>
      </c>
      <c r="J33" s="806"/>
      <c r="K33" s="806">
        <v>1923</v>
      </c>
      <c r="L33" s="806"/>
      <c r="M33" s="807">
        <v>1532810</v>
      </c>
    </row>
    <row r="34" spans="1:13" s="782" customFormat="1" ht="9" customHeight="1">
      <c r="A34" s="781"/>
      <c r="B34" s="787"/>
      <c r="C34" s="805"/>
      <c r="D34" s="806"/>
      <c r="E34" s="806"/>
      <c r="F34" s="806"/>
      <c r="G34" s="806"/>
      <c r="H34" s="806"/>
      <c r="I34" s="806"/>
      <c r="J34" s="806"/>
      <c r="K34" s="806"/>
      <c r="L34" s="806"/>
      <c r="M34" s="807"/>
    </row>
    <row r="35" spans="1:13" s="782" customFormat="1" ht="12" customHeight="1">
      <c r="A35" s="781"/>
      <c r="B35" s="787" t="s">
        <v>206</v>
      </c>
      <c r="C35" s="805">
        <v>257</v>
      </c>
      <c r="D35" s="806">
        <v>742</v>
      </c>
      <c r="E35" s="806">
        <v>1121578</v>
      </c>
      <c r="F35" s="806">
        <v>21</v>
      </c>
      <c r="G35" s="806">
        <v>82</v>
      </c>
      <c r="H35" s="806">
        <v>699630</v>
      </c>
      <c r="I35" s="806">
        <v>222</v>
      </c>
      <c r="J35" s="806"/>
      <c r="K35" s="806">
        <v>622</v>
      </c>
      <c r="L35" s="806"/>
      <c r="M35" s="807">
        <v>413141</v>
      </c>
    </row>
    <row r="36" spans="1:13" s="782" customFormat="1" ht="12" customHeight="1">
      <c r="A36" s="781"/>
      <c r="B36" s="787" t="s">
        <v>208</v>
      </c>
      <c r="C36" s="805">
        <v>217</v>
      </c>
      <c r="D36" s="806">
        <v>598</v>
      </c>
      <c r="E36" s="806">
        <v>497408</v>
      </c>
      <c r="F36" s="806">
        <v>39</v>
      </c>
      <c r="G36" s="806">
        <v>148</v>
      </c>
      <c r="H36" s="806">
        <v>224661</v>
      </c>
      <c r="I36" s="806">
        <v>170</v>
      </c>
      <c r="J36" s="806"/>
      <c r="K36" s="806">
        <v>422</v>
      </c>
      <c r="L36" s="806"/>
      <c r="M36" s="807">
        <v>266187</v>
      </c>
    </row>
    <row r="37" spans="1:13" s="782" customFormat="1" ht="12" customHeight="1">
      <c r="A37" s="781"/>
      <c r="B37" s="787" t="s">
        <v>210</v>
      </c>
      <c r="C37" s="805">
        <v>528</v>
      </c>
      <c r="D37" s="806">
        <v>1570</v>
      </c>
      <c r="E37" s="806">
        <v>1174425</v>
      </c>
      <c r="F37" s="806">
        <v>65</v>
      </c>
      <c r="G37" s="806">
        <v>208</v>
      </c>
      <c r="H37" s="806">
        <v>271712</v>
      </c>
      <c r="I37" s="806">
        <v>422</v>
      </c>
      <c r="J37" s="806"/>
      <c r="K37" s="806">
        <v>1244</v>
      </c>
      <c r="L37" s="806"/>
      <c r="M37" s="807">
        <v>871034</v>
      </c>
    </row>
    <row r="38" spans="1:13" s="782" customFormat="1" ht="12" customHeight="1">
      <c r="A38" s="781"/>
      <c r="B38" s="787" t="s">
        <v>212</v>
      </c>
      <c r="C38" s="805">
        <v>150</v>
      </c>
      <c r="D38" s="806">
        <v>389</v>
      </c>
      <c r="E38" s="806">
        <v>311291</v>
      </c>
      <c r="F38" s="94">
        <v>0</v>
      </c>
      <c r="G38" s="94">
        <v>0</v>
      </c>
      <c r="H38" s="94">
        <v>0</v>
      </c>
      <c r="I38" s="806">
        <v>132</v>
      </c>
      <c r="J38" s="806"/>
      <c r="K38" s="806">
        <v>343</v>
      </c>
      <c r="L38" s="806"/>
      <c r="M38" s="807">
        <v>301060</v>
      </c>
    </row>
    <row r="39" spans="1:13" s="782" customFormat="1" ht="12" customHeight="1">
      <c r="A39" s="781"/>
      <c r="B39" s="787" t="s">
        <v>214</v>
      </c>
      <c r="C39" s="805">
        <v>215</v>
      </c>
      <c r="D39" s="806">
        <v>563</v>
      </c>
      <c r="E39" s="806">
        <v>434536</v>
      </c>
      <c r="F39" s="806">
        <v>14</v>
      </c>
      <c r="G39" s="806">
        <v>28</v>
      </c>
      <c r="H39" s="806">
        <v>62583</v>
      </c>
      <c r="I39" s="806">
        <v>189</v>
      </c>
      <c r="J39" s="806"/>
      <c r="K39" s="806">
        <v>504</v>
      </c>
      <c r="L39" s="806"/>
      <c r="M39" s="807">
        <v>363989</v>
      </c>
    </row>
    <row r="40" spans="1:13" s="782" customFormat="1" ht="9" customHeight="1">
      <c r="A40" s="781"/>
      <c r="B40" s="787"/>
      <c r="C40" s="805"/>
      <c r="D40" s="806"/>
      <c r="E40" s="806"/>
      <c r="F40" s="806"/>
      <c r="G40" s="806"/>
      <c r="H40" s="806"/>
      <c r="I40" s="806"/>
      <c r="J40" s="806"/>
      <c r="K40" s="806"/>
      <c r="L40" s="806"/>
      <c r="M40" s="807"/>
    </row>
    <row r="41" spans="1:13" s="782" customFormat="1" ht="12" customHeight="1">
      <c r="A41" s="781"/>
      <c r="B41" s="787" t="s">
        <v>168</v>
      </c>
      <c r="C41" s="805">
        <v>277</v>
      </c>
      <c r="D41" s="806">
        <v>713</v>
      </c>
      <c r="E41" s="806">
        <v>514390</v>
      </c>
      <c r="F41" s="806">
        <v>16</v>
      </c>
      <c r="G41" s="806">
        <v>53</v>
      </c>
      <c r="H41" s="806">
        <v>58960</v>
      </c>
      <c r="I41" s="806">
        <v>243</v>
      </c>
      <c r="J41" s="806"/>
      <c r="K41" s="806">
        <v>613</v>
      </c>
      <c r="L41" s="806"/>
      <c r="M41" s="807">
        <v>440907</v>
      </c>
    </row>
    <row r="42" spans="1:13" s="782" customFormat="1" ht="12" customHeight="1">
      <c r="A42" s="781"/>
      <c r="B42" s="787" t="s">
        <v>169</v>
      </c>
      <c r="C42" s="805">
        <v>178</v>
      </c>
      <c r="D42" s="806">
        <v>472</v>
      </c>
      <c r="E42" s="806">
        <v>307156</v>
      </c>
      <c r="F42" s="806">
        <v>7</v>
      </c>
      <c r="G42" s="806">
        <v>42</v>
      </c>
      <c r="H42" s="806">
        <v>66200</v>
      </c>
      <c r="I42" s="806">
        <v>158</v>
      </c>
      <c r="J42" s="806"/>
      <c r="K42" s="806">
        <v>405</v>
      </c>
      <c r="L42" s="806"/>
      <c r="M42" s="807">
        <v>235693</v>
      </c>
    </row>
    <row r="43" spans="1:13" s="782" customFormat="1" ht="12" customHeight="1">
      <c r="A43" s="781"/>
      <c r="B43" s="787" t="s">
        <v>170</v>
      </c>
      <c r="C43" s="805">
        <v>129</v>
      </c>
      <c r="D43" s="806">
        <v>324</v>
      </c>
      <c r="E43" s="806">
        <v>208883</v>
      </c>
      <c r="F43" s="806">
        <v>2</v>
      </c>
      <c r="G43" s="806">
        <v>0</v>
      </c>
      <c r="H43" s="806">
        <v>0</v>
      </c>
      <c r="I43" s="806">
        <v>112</v>
      </c>
      <c r="J43" s="808" t="s">
        <v>1334</v>
      </c>
      <c r="K43" s="806">
        <v>295</v>
      </c>
      <c r="L43" s="808" t="s">
        <v>1334</v>
      </c>
      <c r="M43" s="807">
        <v>204029</v>
      </c>
    </row>
    <row r="44" spans="1:13" s="782" customFormat="1" ht="12" customHeight="1">
      <c r="A44" s="781"/>
      <c r="B44" s="787" t="s">
        <v>171</v>
      </c>
      <c r="C44" s="805">
        <v>287</v>
      </c>
      <c r="D44" s="806">
        <v>686</v>
      </c>
      <c r="E44" s="806">
        <v>436138</v>
      </c>
      <c r="F44" s="806">
        <v>3</v>
      </c>
      <c r="G44" s="806">
        <v>18</v>
      </c>
      <c r="H44" s="806">
        <v>34900</v>
      </c>
      <c r="I44" s="806">
        <v>247</v>
      </c>
      <c r="J44" s="806"/>
      <c r="K44" s="806">
        <v>580</v>
      </c>
      <c r="L44" s="806"/>
      <c r="M44" s="807">
        <v>385369</v>
      </c>
    </row>
    <row r="45" spans="1:13" s="782" customFormat="1" ht="12" customHeight="1">
      <c r="A45" s="781"/>
      <c r="B45" s="787" t="s">
        <v>173</v>
      </c>
      <c r="C45" s="805">
        <v>118</v>
      </c>
      <c r="D45" s="806">
        <v>242</v>
      </c>
      <c r="E45" s="806">
        <v>197054</v>
      </c>
      <c r="F45" s="806">
        <v>4</v>
      </c>
      <c r="G45" s="806">
        <v>9</v>
      </c>
      <c r="H45" s="806">
        <v>3128</v>
      </c>
      <c r="I45" s="806">
        <v>105</v>
      </c>
      <c r="J45" s="806"/>
      <c r="K45" s="806">
        <v>217</v>
      </c>
      <c r="L45" s="806"/>
      <c r="M45" s="807">
        <v>190625</v>
      </c>
    </row>
    <row r="46" spans="1:13" s="782" customFormat="1" ht="9" customHeight="1">
      <c r="A46" s="781"/>
      <c r="B46" s="787"/>
      <c r="C46" s="805"/>
      <c r="D46" s="806"/>
      <c r="E46" s="806"/>
      <c r="F46" s="806"/>
      <c r="G46" s="806"/>
      <c r="H46" s="806"/>
      <c r="I46" s="806"/>
      <c r="J46" s="806"/>
      <c r="K46" s="806"/>
      <c r="L46" s="806"/>
      <c r="M46" s="807"/>
    </row>
    <row r="47" spans="1:13" s="782" customFormat="1" ht="12" customHeight="1">
      <c r="A47" s="781"/>
      <c r="B47" s="787" t="s">
        <v>175</v>
      </c>
      <c r="C47" s="805">
        <v>210</v>
      </c>
      <c r="D47" s="806">
        <v>500</v>
      </c>
      <c r="E47" s="806">
        <v>392906</v>
      </c>
      <c r="F47" s="806">
        <v>1</v>
      </c>
      <c r="G47" s="806">
        <v>0</v>
      </c>
      <c r="H47" s="806">
        <v>0</v>
      </c>
      <c r="I47" s="806">
        <v>188</v>
      </c>
      <c r="J47" s="808" t="s">
        <v>1334</v>
      </c>
      <c r="K47" s="806">
        <v>450</v>
      </c>
      <c r="L47" s="808" t="s">
        <v>1334</v>
      </c>
      <c r="M47" s="807">
        <v>384799</v>
      </c>
    </row>
    <row r="48" spans="1:13" s="782" customFormat="1" ht="12" customHeight="1">
      <c r="A48" s="781"/>
      <c r="B48" s="787" t="s">
        <v>177</v>
      </c>
      <c r="C48" s="805">
        <v>115</v>
      </c>
      <c r="D48" s="806">
        <v>248</v>
      </c>
      <c r="E48" s="806">
        <v>177601</v>
      </c>
      <c r="F48" s="94">
        <v>1</v>
      </c>
      <c r="G48" s="806">
        <v>0</v>
      </c>
      <c r="H48" s="806">
        <v>0</v>
      </c>
      <c r="I48" s="806">
        <v>102</v>
      </c>
      <c r="J48" s="808" t="s">
        <v>1334</v>
      </c>
      <c r="K48" s="806">
        <v>225</v>
      </c>
      <c r="L48" s="808" t="s">
        <v>1334</v>
      </c>
      <c r="M48" s="807">
        <v>174627</v>
      </c>
    </row>
    <row r="49" spans="1:13" s="782" customFormat="1" ht="12" customHeight="1">
      <c r="A49" s="781"/>
      <c r="B49" s="787" t="s">
        <v>179</v>
      </c>
      <c r="C49" s="805">
        <v>93</v>
      </c>
      <c r="D49" s="806">
        <v>187</v>
      </c>
      <c r="E49" s="806">
        <v>153389</v>
      </c>
      <c r="F49" s="806">
        <v>1</v>
      </c>
      <c r="G49" s="806">
        <v>0</v>
      </c>
      <c r="H49" s="808">
        <v>0</v>
      </c>
      <c r="I49" s="806">
        <v>87</v>
      </c>
      <c r="J49" s="808" t="s">
        <v>1334</v>
      </c>
      <c r="K49" s="808">
        <v>179</v>
      </c>
      <c r="L49" s="808" t="s">
        <v>1334</v>
      </c>
      <c r="M49" s="809">
        <v>151631</v>
      </c>
    </row>
    <row r="50" spans="1:13" s="782" customFormat="1" ht="12" customHeight="1">
      <c r="A50" s="781"/>
      <c r="B50" s="787" t="s">
        <v>180</v>
      </c>
      <c r="C50" s="805">
        <v>99</v>
      </c>
      <c r="D50" s="806">
        <v>254</v>
      </c>
      <c r="E50" s="806">
        <v>186915</v>
      </c>
      <c r="F50" s="806">
        <v>1</v>
      </c>
      <c r="G50" s="806">
        <v>0</v>
      </c>
      <c r="H50" s="806">
        <v>0</v>
      </c>
      <c r="I50" s="806">
        <v>92</v>
      </c>
      <c r="J50" s="808" t="s">
        <v>1334</v>
      </c>
      <c r="K50" s="808">
        <v>215</v>
      </c>
      <c r="L50" s="808" t="s">
        <v>1334</v>
      </c>
      <c r="M50" s="809">
        <v>168607</v>
      </c>
    </row>
    <row r="51" spans="1:13" s="782" customFormat="1" ht="12" customHeight="1">
      <c r="A51" s="781"/>
      <c r="B51" s="787" t="s">
        <v>183</v>
      </c>
      <c r="C51" s="805">
        <v>556</v>
      </c>
      <c r="D51" s="806">
        <v>1489</v>
      </c>
      <c r="E51" s="806">
        <v>1213134</v>
      </c>
      <c r="F51" s="806">
        <v>41</v>
      </c>
      <c r="G51" s="806">
        <v>146</v>
      </c>
      <c r="H51" s="806">
        <v>217683</v>
      </c>
      <c r="I51" s="806">
        <v>434</v>
      </c>
      <c r="J51" s="806"/>
      <c r="K51" s="806">
        <v>1143</v>
      </c>
      <c r="L51" s="806"/>
      <c r="M51" s="807">
        <v>947540</v>
      </c>
    </row>
    <row r="52" spans="1:13" s="782" customFormat="1" ht="9" customHeight="1">
      <c r="A52" s="781"/>
      <c r="B52" s="787"/>
      <c r="C52" s="805"/>
      <c r="D52" s="806"/>
      <c r="E52" s="806"/>
      <c r="F52" s="806"/>
      <c r="G52" s="806"/>
      <c r="H52" s="806"/>
      <c r="I52" s="806"/>
      <c r="J52" s="806"/>
      <c r="K52" s="806"/>
      <c r="L52" s="806"/>
      <c r="M52" s="807"/>
    </row>
    <row r="53" spans="1:13" s="782" customFormat="1" ht="12" customHeight="1">
      <c r="A53" s="781"/>
      <c r="B53" s="787" t="s">
        <v>185</v>
      </c>
      <c r="C53" s="805">
        <v>403</v>
      </c>
      <c r="D53" s="806">
        <v>1077</v>
      </c>
      <c r="E53" s="806">
        <v>776514</v>
      </c>
      <c r="F53" s="806">
        <v>13</v>
      </c>
      <c r="G53" s="806">
        <v>45</v>
      </c>
      <c r="H53" s="806">
        <v>69837</v>
      </c>
      <c r="I53" s="806">
        <v>353</v>
      </c>
      <c r="J53" s="806"/>
      <c r="K53" s="806">
        <v>930</v>
      </c>
      <c r="L53" s="806"/>
      <c r="M53" s="807">
        <v>684354</v>
      </c>
    </row>
    <row r="54" spans="1:13" s="782" customFormat="1" ht="12" customHeight="1">
      <c r="A54" s="781"/>
      <c r="B54" s="787" t="s">
        <v>187</v>
      </c>
      <c r="C54" s="805">
        <v>271</v>
      </c>
      <c r="D54" s="806">
        <v>708</v>
      </c>
      <c r="E54" s="806">
        <v>500441</v>
      </c>
      <c r="F54" s="806">
        <v>10</v>
      </c>
      <c r="G54" s="806">
        <v>26</v>
      </c>
      <c r="H54" s="806">
        <v>42715</v>
      </c>
      <c r="I54" s="806">
        <v>222</v>
      </c>
      <c r="J54" s="806"/>
      <c r="K54" s="806">
        <v>584</v>
      </c>
      <c r="L54" s="806"/>
      <c r="M54" s="807">
        <v>434972</v>
      </c>
    </row>
    <row r="55" spans="1:13" s="782" customFormat="1" ht="12" customHeight="1">
      <c r="A55" s="781"/>
      <c r="B55" s="787" t="s">
        <v>189</v>
      </c>
      <c r="C55" s="805">
        <v>373</v>
      </c>
      <c r="D55" s="806">
        <v>938</v>
      </c>
      <c r="E55" s="806">
        <v>677313</v>
      </c>
      <c r="F55" s="806">
        <v>21</v>
      </c>
      <c r="G55" s="806">
        <v>61</v>
      </c>
      <c r="H55" s="806">
        <v>136730</v>
      </c>
      <c r="I55" s="806">
        <v>316</v>
      </c>
      <c r="J55" s="806"/>
      <c r="K55" s="806">
        <v>794</v>
      </c>
      <c r="L55" s="806"/>
      <c r="M55" s="807">
        <v>515062</v>
      </c>
    </row>
    <row r="56" spans="1:13" s="782" customFormat="1" ht="12" customHeight="1">
      <c r="A56" s="781"/>
      <c r="B56" s="787" t="s">
        <v>191</v>
      </c>
      <c r="C56" s="805">
        <v>192</v>
      </c>
      <c r="D56" s="806">
        <v>419</v>
      </c>
      <c r="E56" s="806">
        <v>288872</v>
      </c>
      <c r="F56" s="806">
        <v>8</v>
      </c>
      <c r="G56" s="806">
        <v>24</v>
      </c>
      <c r="H56" s="806">
        <v>42733</v>
      </c>
      <c r="I56" s="806">
        <v>171</v>
      </c>
      <c r="J56" s="806"/>
      <c r="K56" s="806">
        <v>359</v>
      </c>
      <c r="L56" s="806"/>
      <c r="M56" s="807">
        <v>238199</v>
      </c>
    </row>
    <row r="57" spans="1:13" s="782" customFormat="1" ht="12" customHeight="1">
      <c r="A57" s="781"/>
      <c r="B57" s="787" t="s">
        <v>194</v>
      </c>
      <c r="C57" s="805">
        <v>171</v>
      </c>
      <c r="D57" s="806">
        <v>440</v>
      </c>
      <c r="E57" s="806">
        <v>372309</v>
      </c>
      <c r="F57" s="806">
        <v>9</v>
      </c>
      <c r="G57" s="806">
        <v>57</v>
      </c>
      <c r="H57" s="806">
        <v>64982</v>
      </c>
      <c r="I57" s="806">
        <v>141</v>
      </c>
      <c r="J57" s="806"/>
      <c r="K57" s="806">
        <v>335</v>
      </c>
      <c r="L57" s="806"/>
      <c r="M57" s="807">
        <v>296322</v>
      </c>
    </row>
    <row r="58" spans="1:13" s="782" customFormat="1" ht="9" customHeight="1">
      <c r="A58" s="781"/>
      <c r="B58" s="787"/>
      <c r="C58" s="805"/>
      <c r="D58" s="806"/>
      <c r="E58" s="806"/>
      <c r="F58" s="806"/>
      <c r="G58" s="806"/>
      <c r="H58" s="806"/>
      <c r="I58" s="806"/>
      <c r="J58" s="806"/>
      <c r="K58" s="806"/>
      <c r="L58" s="806"/>
      <c r="M58" s="807"/>
    </row>
    <row r="59" spans="1:13" s="782" customFormat="1" ht="12" customHeight="1">
      <c r="A59" s="781"/>
      <c r="B59" s="787" t="s">
        <v>195</v>
      </c>
      <c r="C59" s="805">
        <v>442</v>
      </c>
      <c r="D59" s="806">
        <v>1236</v>
      </c>
      <c r="E59" s="806">
        <v>1055938</v>
      </c>
      <c r="F59" s="806">
        <v>33</v>
      </c>
      <c r="G59" s="806">
        <v>150</v>
      </c>
      <c r="H59" s="806">
        <v>201979</v>
      </c>
      <c r="I59" s="806">
        <v>348</v>
      </c>
      <c r="J59" s="806"/>
      <c r="K59" s="806">
        <v>955</v>
      </c>
      <c r="L59" s="806"/>
      <c r="M59" s="807">
        <v>829603</v>
      </c>
    </row>
    <row r="60" spans="1:13" s="782" customFormat="1" ht="12" customHeight="1">
      <c r="A60" s="781"/>
      <c r="B60" s="787" t="s">
        <v>197</v>
      </c>
      <c r="C60" s="805">
        <v>214</v>
      </c>
      <c r="D60" s="806">
        <v>525</v>
      </c>
      <c r="E60" s="806">
        <v>415560</v>
      </c>
      <c r="F60" s="806">
        <v>8</v>
      </c>
      <c r="G60" s="806">
        <v>25</v>
      </c>
      <c r="H60" s="806">
        <v>13498</v>
      </c>
      <c r="I60" s="806">
        <v>186</v>
      </c>
      <c r="J60" s="806"/>
      <c r="K60" s="806">
        <v>453</v>
      </c>
      <c r="L60" s="806"/>
      <c r="M60" s="807">
        <v>392082</v>
      </c>
    </row>
    <row r="61" spans="1:13" s="782" customFormat="1" ht="12" customHeight="1">
      <c r="A61" s="781"/>
      <c r="B61" s="787" t="s">
        <v>199</v>
      </c>
      <c r="C61" s="805">
        <v>138</v>
      </c>
      <c r="D61" s="806">
        <v>342</v>
      </c>
      <c r="E61" s="806">
        <v>401018</v>
      </c>
      <c r="F61" s="806">
        <v>6</v>
      </c>
      <c r="G61" s="806">
        <v>30</v>
      </c>
      <c r="H61" s="806">
        <v>47444</v>
      </c>
      <c r="I61" s="806">
        <v>125</v>
      </c>
      <c r="J61" s="808"/>
      <c r="K61" s="806">
        <v>297</v>
      </c>
      <c r="L61" s="808"/>
      <c r="M61" s="807">
        <v>350513</v>
      </c>
    </row>
    <row r="62" spans="1:13" s="782" customFormat="1" ht="12" customHeight="1">
      <c r="A62" s="781"/>
      <c r="B62" s="787" t="s">
        <v>201</v>
      </c>
      <c r="C62" s="805">
        <v>131</v>
      </c>
      <c r="D62" s="806">
        <v>290</v>
      </c>
      <c r="E62" s="806">
        <v>202386</v>
      </c>
      <c r="F62" s="806">
        <v>9</v>
      </c>
      <c r="G62" s="806">
        <v>21</v>
      </c>
      <c r="H62" s="806">
        <v>24662</v>
      </c>
      <c r="I62" s="806">
        <v>114</v>
      </c>
      <c r="J62" s="806"/>
      <c r="K62" s="806">
        <v>245</v>
      </c>
      <c r="L62" s="806"/>
      <c r="M62" s="807">
        <v>172295</v>
      </c>
    </row>
    <row r="63" spans="1:13" s="782" customFormat="1" ht="12" customHeight="1">
      <c r="A63" s="781"/>
      <c r="B63" s="787" t="s">
        <v>203</v>
      </c>
      <c r="C63" s="805">
        <v>149</v>
      </c>
      <c r="D63" s="806">
        <v>499</v>
      </c>
      <c r="E63" s="806">
        <v>1080087</v>
      </c>
      <c r="F63" s="806">
        <v>27</v>
      </c>
      <c r="G63" s="806">
        <v>229</v>
      </c>
      <c r="H63" s="806">
        <v>878771</v>
      </c>
      <c r="I63" s="806">
        <v>105</v>
      </c>
      <c r="J63" s="806"/>
      <c r="K63" s="806">
        <v>227</v>
      </c>
      <c r="L63" s="806"/>
      <c r="M63" s="807">
        <v>189737</v>
      </c>
    </row>
    <row r="64" spans="1:13" s="782" customFormat="1" ht="9" customHeight="1">
      <c r="A64" s="781"/>
      <c r="B64" s="787"/>
      <c r="C64" s="805"/>
      <c r="D64" s="806"/>
      <c r="E64" s="806"/>
      <c r="F64" s="806"/>
      <c r="G64" s="806"/>
      <c r="H64" s="806"/>
      <c r="I64" s="806"/>
      <c r="J64" s="806"/>
      <c r="K64" s="806"/>
      <c r="L64" s="806"/>
      <c r="M64" s="807"/>
    </row>
    <row r="65" spans="1:13" s="782" customFormat="1" ht="12" customHeight="1">
      <c r="A65" s="781"/>
      <c r="B65" s="787" t="s">
        <v>205</v>
      </c>
      <c r="C65" s="805">
        <v>97</v>
      </c>
      <c r="D65" s="806">
        <v>208</v>
      </c>
      <c r="E65" s="806">
        <v>166878</v>
      </c>
      <c r="F65" s="94">
        <v>1</v>
      </c>
      <c r="G65" s="806">
        <v>0</v>
      </c>
      <c r="H65" s="806">
        <v>0</v>
      </c>
      <c r="I65" s="806">
        <v>87</v>
      </c>
      <c r="J65" s="808" t="s">
        <v>1334</v>
      </c>
      <c r="K65" s="806">
        <v>185</v>
      </c>
      <c r="L65" s="808" t="s">
        <v>1334</v>
      </c>
      <c r="M65" s="807">
        <v>156664</v>
      </c>
    </row>
    <row r="66" spans="1:13" s="782" customFormat="1" ht="12" customHeight="1">
      <c r="A66" s="781"/>
      <c r="B66" s="787" t="s">
        <v>207</v>
      </c>
      <c r="C66" s="805">
        <v>369</v>
      </c>
      <c r="D66" s="806">
        <v>934</v>
      </c>
      <c r="E66" s="806">
        <v>574481</v>
      </c>
      <c r="F66" s="806">
        <v>19</v>
      </c>
      <c r="G66" s="806">
        <v>79</v>
      </c>
      <c r="H66" s="806">
        <v>150400</v>
      </c>
      <c r="I66" s="806">
        <v>289</v>
      </c>
      <c r="J66" s="806"/>
      <c r="K66" s="806">
        <v>682</v>
      </c>
      <c r="L66" s="806"/>
      <c r="M66" s="807">
        <v>380203</v>
      </c>
    </row>
    <row r="67" spans="1:13" s="782" customFormat="1" ht="12" customHeight="1">
      <c r="A67" s="781"/>
      <c r="B67" s="787" t="s">
        <v>209</v>
      </c>
      <c r="C67" s="805">
        <v>444</v>
      </c>
      <c r="D67" s="806">
        <v>1134</v>
      </c>
      <c r="E67" s="806">
        <v>857256</v>
      </c>
      <c r="F67" s="806">
        <v>25</v>
      </c>
      <c r="G67" s="806">
        <v>80</v>
      </c>
      <c r="H67" s="806">
        <v>82237</v>
      </c>
      <c r="I67" s="806">
        <v>367</v>
      </c>
      <c r="J67" s="806"/>
      <c r="K67" s="806">
        <v>922</v>
      </c>
      <c r="L67" s="806"/>
      <c r="M67" s="807">
        <v>742670</v>
      </c>
    </row>
    <row r="68" spans="1:13" s="782" customFormat="1" ht="12" customHeight="1">
      <c r="A68" s="781"/>
      <c r="B68" s="787" t="s">
        <v>211</v>
      </c>
      <c r="C68" s="805">
        <v>179</v>
      </c>
      <c r="D68" s="806">
        <v>426</v>
      </c>
      <c r="E68" s="806">
        <v>345040</v>
      </c>
      <c r="F68" s="806">
        <v>7</v>
      </c>
      <c r="G68" s="806">
        <v>28</v>
      </c>
      <c r="H68" s="806">
        <v>51823</v>
      </c>
      <c r="I68" s="806">
        <v>154</v>
      </c>
      <c r="J68" s="806"/>
      <c r="K68" s="806">
        <v>357</v>
      </c>
      <c r="L68" s="806"/>
      <c r="M68" s="807">
        <v>283612</v>
      </c>
    </row>
    <row r="69" spans="1:13" s="782" customFormat="1" ht="12" customHeight="1">
      <c r="A69" s="781"/>
      <c r="B69" s="787" t="s">
        <v>213</v>
      </c>
      <c r="C69" s="805">
        <v>142</v>
      </c>
      <c r="D69" s="806">
        <v>346</v>
      </c>
      <c r="E69" s="806">
        <v>211451</v>
      </c>
      <c r="F69" s="806">
        <v>12</v>
      </c>
      <c r="G69" s="806">
        <v>59</v>
      </c>
      <c r="H69" s="806">
        <v>35312</v>
      </c>
      <c r="I69" s="806">
        <v>123</v>
      </c>
      <c r="J69" s="806"/>
      <c r="K69" s="806">
        <v>271</v>
      </c>
      <c r="L69" s="806"/>
      <c r="M69" s="807">
        <v>172451</v>
      </c>
    </row>
    <row r="70" spans="1:13" s="782" customFormat="1" ht="12" customHeight="1">
      <c r="A70" s="781"/>
      <c r="B70" s="810" t="s">
        <v>215</v>
      </c>
      <c r="C70" s="811">
        <v>132</v>
      </c>
      <c r="D70" s="812">
        <v>268</v>
      </c>
      <c r="E70" s="812">
        <v>208107</v>
      </c>
      <c r="F70" s="812">
        <v>5</v>
      </c>
      <c r="G70" s="812">
        <v>13</v>
      </c>
      <c r="H70" s="812">
        <v>27600</v>
      </c>
      <c r="I70" s="812">
        <v>109</v>
      </c>
      <c r="J70" s="813"/>
      <c r="K70" s="812">
        <v>219</v>
      </c>
      <c r="L70" s="813"/>
      <c r="M70" s="814">
        <v>175501</v>
      </c>
    </row>
    <row r="71" ht="12">
      <c r="B71" s="774" t="s">
        <v>1335</v>
      </c>
    </row>
    <row r="72" ht="12">
      <c r="B72" s="774" t="s">
        <v>1336</v>
      </c>
    </row>
  </sheetData>
  <mergeCells count="12">
    <mergeCell ref="B4:B6"/>
    <mergeCell ref="G5:G6"/>
    <mergeCell ref="I5:I6"/>
    <mergeCell ref="F4:H4"/>
    <mergeCell ref="C4:E4"/>
    <mergeCell ref="C5:C6"/>
    <mergeCell ref="D5:D6"/>
    <mergeCell ref="F5:F6"/>
    <mergeCell ref="J5:K6"/>
    <mergeCell ref="L5:M5"/>
    <mergeCell ref="L6:M6"/>
    <mergeCell ref="I4:M4"/>
  </mergeCells>
  <printOptions/>
  <pageMargins left="0.2755905511811024" right="0.31496062992125984" top="0.5905511811023623" bottom="0.3937007874015748" header="0.2755905511811024" footer="0.196850393700787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3"/>
  <dimension ref="A2:M63"/>
  <sheetViews>
    <sheetView workbookViewId="0" topLeftCell="A1">
      <selection activeCell="A1" sqref="A1"/>
    </sheetView>
  </sheetViews>
  <sheetFormatPr defaultColWidth="9.00390625" defaultRowHeight="13.5"/>
  <cols>
    <col min="1" max="1" width="2.625" style="17" customWidth="1"/>
    <col min="2" max="10" width="9.625" style="17" customWidth="1"/>
    <col min="11" max="13" width="9.125" style="17" customWidth="1"/>
    <col min="14" max="16384" width="9.00390625" style="17" customWidth="1"/>
  </cols>
  <sheetData>
    <row r="2" spans="2:7" ht="14.25">
      <c r="B2" s="18" t="s">
        <v>221</v>
      </c>
      <c r="C2" s="18"/>
      <c r="D2" s="18"/>
      <c r="E2" s="18"/>
      <c r="F2" s="18"/>
      <c r="G2" s="18"/>
    </row>
    <row r="4" ht="12.75" thickBot="1">
      <c r="M4" s="19"/>
    </row>
    <row r="5" spans="1:13" ht="20.25" customHeight="1" thickTop="1">
      <c r="A5" s="20"/>
      <c r="B5" s="21" t="s">
        <v>216</v>
      </c>
      <c r="C5" s="22" t="s">
        <v>217</v>
      </c>
      <c r="D5" s="23">
        <v>48</v>
      </c>
      <c r="E5" s="23">
        <v>49</v>
      </c>
      <c r="F5" s="23">
        <v>50</v>
      </c>
      <c r="G5" s="23">
        <v>51</v>
      </c>
      <c r="H5" s="24" t="s">
        <v>216</v>
      </c>
      <c r="I5" s="22" t="s">
        <v>217</v>
      </c>
      <c r="J5" s="23">
        <v>48</v>
      </c>
      <c r="K5" s="23">
        <v>49</v>
      </c>
      <c r="L5" s="23">
        <v>50</v>
      </c>
      <c r="M5" s="23">
        <v>51</v>
      </c>
    </row>
    <row r="6" spans="1:13" ht="13.5" customHeight="1">
      <c r="A6" s="20"/>
      <c r="B6" s="25" t="s">
        <v>167</v>
      </c>
      <c r="C6" s="26">
        <f>SUM(C9:C10)</f>
        <v>1225618</v>
      </c>
      <c r="D6" s="27">
        <f>SUM(D9:D10)</f>
        <v>1214154</v>
      </c>
      <c r="E6" s="27">
        <f>SUM(E9:E10)</f>
        <v>1215902</v>
      </c>
      <c r="F6" s="28">
        <f>SUM(F9:F10)</f>
        <v>1220302</v>
      </c>
      <c r="G6" s="27">
        <f>SUM(G9:G10)</f>
        <v>1226204</v>
      </c>
      <c r="H6" s="29" t="s">
        <v>168</v>
      </c>
      <c r="I6" s="30">
        <v>13126</v>
      </c>
      <c r="J6" s="31">
        <v>12203</v>
      </c>
      <c r="K6" s="31">
        <v>12007</v>
      </c>
      <c r="L6" s="31">
        <v>11801</v>
      </c>
      <c r="M6" s="32">
        <v>11695</v>
      </c>
    </row>
    <row r="7" spans="1:13" ht="13.5" customHeight="1">
      <c r="A7" s="20"/>
      <c r="B7" s="33"/>
      <c r="C7" s="33"/>
      <c r="D7" s="34"/>
      <c r="E7" s="34"/>
      <c r="F7" s="34"/>
      <c r="G7" s="34"/>
      <c r="H7" s="35"/>
      <c r="I7" s="30"/>
      <c r="J7" s="20"/>
      <c r="K7" s="20"/>
      <c r="L7" s="20"/>
      <c r="M7" s="36"/>
    </row>
    <row r="8" spans="1:13" ht="13.5" customHeight="1">
      <c r="A8" s="20"/>
      <c r="B8" s="37"/>
      <c r="C8" s="37"/>
      <c r="D8" s="38"/>
      <c r="E8" s="38"/>
      <c r="F8" s="38"/>
      <c r="G8" s="38"/>
      <c r="H8" s="35" t="s">
        <v>169</v>
      </c>
      <c r="I8" s="30">
        <v>11799</v>
      </c>
      <c r="J8" s="20">
        <v>11257</v>
      </c>
      <c r="K8" s="20">
        <v>11050</v>
      </c>
      <c r="L8" s="20">
        <v>10952</v>
      </c>
      <c r="M8" s="36">
        <v>10871</v>
      </c>
    </row>
    <row r="9" spans="1:13" ht="13.5" customHeight="1">
      <c r="A9" s="20"/>
      <c r="B9" s="25" t="s">
        <v>218</v>
      </c>
      <c r="C9" s="39">
        <f>SUM(C17:C31)</f>
        <v>822805</v>
      </c>
      <c r="D9" s="40">
        <f>SUM(D17:D31)</f>
        <v>828412</v>
      </c>
      <c r="E9" s="40">
        <f>SUM(E17:E31)</f>
        <v>833193</v>
      </c>
      <c r="F9" s="40">
        <f>SUM(F17:F31)</f>
        <v>839527</v>
      </c>
      <c r="G9" s="40">
        <f>SUM(G17:G31)</f>
        <v>847398</v>
      </c>
      <c r="H9" s="41"/>
      <c r="I9" s="30"/>
      <c r="J9" s="20"/>
      <c r="K9" s="20"/>
      <c r="L9" s="20"/>
      <c r="M9" s="36"/>
    </row>
    <row r="10" spans="1:13" ht="13.5" customHeight="1">
      <c r="A10" s="20"/>
      <c r="B10" s="25" t="s">
        <v>219</v>
      </c>
      <c r="C10" s="39">
        <f>SUM(C33:C38,I6:I38)</f>
        <v>402813</v>
      </c>
      <c r="D10" s="40">
        <f>SUM(D33:D34,D36:D38,J6:J38)</f>
        <v>385742</v>
      </c>
      <c r="E10" s="40">
        <f>SUM(E33:E34,E36:E38,K6:K38)</f>
        <v>382709</v>
      </c>
      <c r="F10" s="40">
        <f>SUM(F33:F34,F36:F38,L6:L38)</f>
        <v>380775</v>
      </c>
      <c r="G10" s="40">
        <f>SUM(G33:G34,G36:G38,M6:M38)</f>
        <v>378806</v>
      </c>
      <c r="H10" s="35" t="s">
        <v>170</v>
      </c>
      <c r="I10" s="30">
        <v>8430</v>
      </c>
      <c r="J10" s="20">
        <v>8031</v>
      </c>
      <c r="K10" s="20">
        <v>7961</v>
      </c>
      <c r="L10" s="20">
        <v>7959</v>
      </c>
      <c r="M10" s="36">
        <v>7980</v>
      </c>
    </row>
    <row r="11" spans="1:13" ht="13.5" customHeight="1">
      <c r="A11" s="20"/>
      <c r="B11" s="37"/>
      <c r="C11" s="39"/>
      <c r="D11" s="40"/>
      <c r="E11" s="40"/>
      <c r="F11" s="40"/>
      <c r="G11" s="40"/>
      <c r="H11" s="35" t="s">
        <v>171</v>
      </c>
      <c r="I11" s="30">
        <v>14015</v>
      </c>
      <c r="J11" s="20">
        <v>13616</v>
      </c>
      <c r="K11" s="20">
        <v>13572</v>
      </c>
      <c r="L11" s="20">
        <v>13520</v>
      </c>
      <c r="M11" s="36">
        <v>13404</v>
      </c>
    </row>
    <row r="12" spans="1:13" ht="13.5" customHeight="1">
      <c r="A12" s="20"/>
      <c r="B12" s="25" t="s">
        <v>172</v>
      </c>
      <c r="C12" s="39">
        <f>SUM(C17,C23:C25,C28:C30,C33:C34,C36:C38,I6,I8)</f>
        <v>523447</v>
      </c>
      <c r="D12" s="40">
        <f>SUM(D17,D23:D25,D28:D30,D33:D34,D36:D38,J6,J8)</f>
        <v>527304</v>
      </c>
      <c r="E12" s="40">
        <f>SUM(E17,E23:E25,E28:E30,E33:E34,E36:E38,K6,K8)</f>
        <v>530482</v>
      </c>
      <c r="F12" s="40">
        <f>SUM(F17,F23:F25,F28:F30,F33:F34,F36:F38,L6,L8)</f>
        <v>534343</v>
      </c>
      <c r="G12" s="40">
        <f>SUM(G17,G23:G25,G28:G30,G33:G34,G36:G38,M6,M8)</f>
        <v>539029</v>
      </c>
      <c r="H12" s="35" t="s">
        <v>173</v>
      </c>
      <c r="I12" s="30">
        <v>8397</v>
      </c>
      <c r="J12" s="20">
        <v>8053</v>
      </c>
      <c r="K12" s="20">
        <v>8013</v>
      </c>
      <c r="L12" s="20">
        <v>8033</v>
      </c>
      <c r="M12" s="36">
        <v>8046</v>
      </c>
    </row>
    <row r="13" spans="1:13" ht="13.5" customHeight="1">
      <c r="A13" s="20"/>
      <c r="B13" s="25" t="s">
        <v>174</v>
      </c>
      <c r="C13" s="39">
        <f>SUM(C22,I10:I16)</f>
        <v>108677</v>
      </c>
      <c r="D13" s="40">
        <f>SUM(D22,J10:J16)</f>
        <v>105798</v>
      </c>
      <c r="E13" s="40">
        <f>SUM(E22,K10:K16)</f>
        <v>105237</v>
      </c>
      <c r="F13" s="40">
        <f>SUM(F22,L10:L16)</f>
        <v>105253</v>
      </c>
      <c r="G13" s="40">
        <f>SUM(G22,M10:M16)</f>
        <v>105020</v>
      </c>
      <c r="H13" s="35" t="s">
        <v>175</v>
      </c>
      <c r="I13" s="30">
        <v>13976</v>
      </c>
      <c r="J13" s="20">
        <v>13388</v>
      </c>
      <c r="K13" s="20">
        <v>13264</v>
      </c>
      <c r="L13" s="20">
        <v>13253</v>
      </c>
      <c r="M13" s="36">
        <v>13095</v>
      </c>
    </row>
    <row r="14" spans="1:13" ht="13.5" customHeight="1">
      <c r="A14" s="20"/>
      <c r="B14" s="25" t="s">
        <v>176</v>
      </c>
      <c r="C14" s="39">
        <f>SUM(C18,C27,C31,I18:I19,I21:I23)</f>
        <v>261096</v>
      </c>
      <c r="D14" s="40">
        <f>SUM(D18,D27,D31,J18:J19,J21:J23)</f>
        <v>254802</v>
      </c>
      <c r="E14" s="40">
        <f>SUM(E18,E27,E31,K18:K19,K21:K23)</f>
        <v>253727</v>
      </c>
      <c r="F14" s="40">
        <f>SUM(F18,F27,F31,L18:L19,L21:L23)</f>
        <v>253105</v>
      </c>
      <c r="G14" s="40">
        <f>SUM(G18,G27,G31,M18:M19,M21:M23)</f>
        <v>253072</v>
      </c>
      <c r="H14" s="35" t="s">
        <v>177</v>
      </c>
      <c r="I14" s="30">
        <v>6080</v>
      </c>
      <c r="J14" s="20">
        <v>5775</v>
      </c>
      <c r="K14" s="20">
        <v>5685</v>
      </c>
      <c r="L14" s="20">
        <v>5598</v>
      </c>
      <c r="M14" s="36">
        <v>5559</v>
      </c>
    </row>
    <row r="15" spans="1:13" ht="13.5" customHeight="1">
      <c r="A15" s="20"/>
      <c r="B15" s="25" t="s">
        <v>178</v>
      </c>
      <c r="C15" s="39">
        <f>SUM(C19:C20,I25:I31,I33,I35:I38)</f>
        <v>332398</v>
      </c>
      <c r="D15" s="40">
        <f>SUM(D19:D20,J25:J31,J33,J35:J38)</f>
        <v>326250</v>
      </c>
      <c r="E15" s="40">
        <f>SUM(E19:E20,K25:K31,K33,K35:K38)</f>
        <v>326456</v>
      </c>
      <c r="F15" s="40">
        <f>SUM(F19:F20,L25:L31,L33,L35:L38)</f>
        <v>327601</v>
      </c>
      <c r="G15" s="40">
        <f>SUM(G19:G20,M25:M31,M33,M35:M38)</f>
        <v>329083</v>
      </c>
      <c r="H15" s="35" t="s">
        <v>179</v>
      </c>
      <c r="I15" s="30">
        <v>7059</v>
      </c>
      <c r="J15" s="20">
        <v>6795</v>
      </c>
      <c r="K15" s="20">
        <v>6740</v>
      </c>
      <c r="L15" s="20">
        <v>6724</v>
      </c>
      <c r="M15" s="36">
        <v>6665</v>
      </c>
    </row>
    <row r="16" spans="1:13" ht="13.5" customHeight="1">
      <c r="A16" s="20"/>
      <c r="B16" s="30"/>
      <c r="C16" s="30"/>
      <c r="D16" s="20"/>
      <c r="E16" s="20"/>
      <c r="F16" s="20"/>
      <c r="G16" s="20"/>
      <c r="H16" s="35" t="s">
        <v>180</v>
      </c>
      <c r="I16" s="30">
        <v>8600</v>
      </c>
      <c r="J16" s="20">
        <v>8142</v>
      </c>
      <c r="K16" s="20">
        <v>8065</v>
      </c>
      <c r="L16" s="20">
        <v>7939</v>
      </c>
      <c r="M16" s="36">
        <v>7872</v>
      </c>
    </row>
    <row r="17" spans="1:13" ht="13.5" customHeight="1">
      <c r="A17" s="20"/>
      <c r="B17" s="42" t="s">
        <v>181</v>
      </c>
      <c r="C17" s="30">
        <v>204127</v>
      </c>
      <c r="D17" s="20">
        <v>212544</v>
      </c>
      <c r="E17" s="20">
        <v>216084</v>
      </c>
      <c r="F17" s="20">
        <v>219773</v>
      </c>
      <c r="G17" s="20">
        <v>223752</v>
      </c>
      <c r="H17" s="41"/>
      <c r="I17" s="30"/>
      <c r="J17" s="20"/>
      <c r="K17" s="20"/>
      <c r="L17" s="20"/>
      <c r="M17" s="36"/>
    </row>
    <row r="18" spans="1:13" ht="13.5" customHeight="1">
      <c r="A18" s="20"/>
      <c r="B18" s="42" t="s">
        <v>182</v>
      </c>
      <c r="C18" s="30">
        <v>92764</v>
      </c>
      <c r="D18" s="20">
        <v>92179</v>
      </c>
      <c r="E18" s="20">
        <v>92040</v>
      </c>
      <c r="F18" s="20">
        <v>91974</v>
      </c>
      <c r="G18" s="20">
        <v>92132</v>
      </c>
      <c r="H18" s="35" t="s">
        <v>183</v>
      </c>
      <c r="I18" s="30">
        <v>27760</v>
      </c>
      <c r="J18" s="20">
        <v>27011</v>
      </c>
      <c r="K18" s="20">
        <v>26964</v>
      </c>
      <c r="L18" s="20">
        <v>26868</v>
      </c>
      <c r="M18" s="36">
        <v>26946</v>
      </c>
    </row>
    <row r="19" spans="1:13" ht="13.5" customHeight="1">
      <c r="A19" s="20"/>
      <c r="B19" s="42" t="s">
        <v>184</v>
      </c>
      <c r="C19" s="30">
        <v>95136</v>
      </c>
      <c r="D19" s="20">
        <v>94810</v>
      </c>
      <c r="E19" s="20">
        <v>95455</v>
      </c>
      <c r="F19" s="20">
        <v>95932</v>
      </c>
      <c r="G19" s="20">
        <v>96680</v>
      </c>
      <c r="H19" s="35" t="s">
        <v>185</v>
      </c>
      <c r="I19" s="30">
        <v>23764</v>
      </c>
      <c r="J19" s="20">
        <v>22724</v>
      </c>
      <c r="K19" s="20">
        <v>22512</v>
      </c>
      <c r="L19" s="20">
        <v>22539</v>
      </c>
      <c r="M19" s="36">
        <v>22536</v>
      </c>
    </row>
    <row r="20" spans="1:13" ht="13.5" customHeight="1">
      <c r="A20" s="20"/>
      <c r="B20" s="42" t="s">
        <v>186</v>
      </c>
      <c r="C20" s="30">
        <v>96072</v>
      </c>
      <c r="D20" s="20">
        <v>95887</v>
      </c>
      <c r="E20" s="20">
        <v>96453</v>
      </c>
      <c r="F20" s="20">
        <v>97723</v>
      </c>
      <c r="G20" s="20">
        <v>98973</v>
      </c>
      <c r="H20" s="41"/>
      <c r="I20" s="30"/>
      <c r="J20" s="20"/>
      <c r="K20" s="20"/>
      <c r="L20" s="20"/>
      <c r="M20" s="36"/>
    </row>
    <row r="21" spans="1:13" ht="13.5" customHeight="1">
      <c r="A21" s="20"/>
      <c r="B21" s="30"/>
      <c r="C21" s="30"/>
      <c r="D21" s="20"/>
      <c r="E21" s="20"/>
      <c r="F21" s="20"/>
      <c r="G21" s="20"/>
      <c r="H21" s="35" t="s">
        <v>187</v>
      </c>
      <c r="I21" s="30">
        <v>13999</v>
      </c>
      <c r="J21" s="20">
        <v>12996</v>
      </c>
      <c r="K21" s="20">
        <v>12821</v>
      </c>
      <c r="L21" s="20">
        <v>12649</v>
      </c>
      <c r="M21" s="36">
        <v>12506</v>
      </c>
    </row>
    <row r="22" spans="1:13" ht="13.5" customHeight="1">
      <c r="A22" s="20"/>
      <c r="B22" s="42" t="s">
        <v>188</v>
      </c>
      <c r="C22" s="30">
        <v>42120</v>
      </c>
      <c r="D22" s="20">
        <v>41998</v>
      </c>
      <c r="E22" s="20">
        <v>41937</v>
      </c>
      <c r="F22" s="20">
        <v>42227</v>
      </c>
      <c r="G22" s="20">
        <v>42399</v>
      </c>
      <c r="H22" s="35" t="s">
        <v>189</v>
      </c>
      <c r="I22" s="30">
        <v>20183</v>
      </c>
      <c r="J22" s="20">
        <v>19311</v>
      </c>
      <c r="K22" s="20">
        <v>19096</v>
      </c>
      <c r="L22" s="20">
        <v>18977</v>
      </c>
      <c r="M22" s="36">
        <v>18991</v>
      </c>
    </row>
    <row r="23" spans="1:13" ht="13.5" customHeight="1">
      <c r="A23" s="20"/>
      <c r="B23" s="42" t="s">
        <v>190</v>
      </c>
      <c r="C23" s="30">
        <v>38558</v>
      </c>
      <c r="D23" s="20">
        <v>38879</v>
      </c>
      <c r="E23" s="20">
        <v>39084</v>
      </c>
      <c r="F23" s="20">
        <v>39311</v>
      </c>
      <c r="G23" s="20">
        <v>39926</v>
      </c>
      <c r="H23" s="35" t="s">
        <v>191</v>
      </c>
      <c r="I23" s="30">
        <v>12129</v>
      </c>
      <c r="J23" s="20">
        <v>10935</v>
      </c>
      <c r="K23" s="20">
        <v>10834</v>
      </c>
      <c r="L23" s="20">
        <v>10764</v>
      </c>
      <c r="M23" s="36">
        <v>10651</v>
      </c>
    </row>
    <row r="24" spans="1:13" ht="13.5" customHeight="1">
      <c r="A24" s="20"/>
      <c r="B24" s="42" t="s">
        <v>192</v>
      </c>
      <c r="C24" s="30">
        <v>38357</v>
      </c>
      <c r="D24" s="20">
        <v>37968</v>
      </c>
      <c r="E24" s="20">
        <v>37848</v>
      </c>
      <c r="F24" s="20">
        <v>37858</v>
      </c>
      <c r="G24" s="20">
        <v>37912</v>
      </c>
      <c r="H24" s="41"/>
      <c r="I24" s="30"/>
      <c r="J24" s="20"/>
      <c r="K24" s="20"/>
      <c r="L24" s="20"/>
      <c r="M24" s="36"/>
    </row>
    <row r="25" spans="1:13" ht="13.5" customHeight="1">
      <c r="A25" s="20"/>
      <c r="B25" s="42" t="s">
        <v>193</v>
      </c>
      <c r="C25" s="30">
        <v>34130</v>
      </c>
      <c r="D25" s="20">
        <v>33157</v>
      </c>
      <c r="E25" s="20">
        <v>32996</v>
      </c>
      <c r="F25" s="20">
        <v>32670</v>
      </c>
      <c r="G25" s="20">
        <v>32608</v>
      </c>
      <c r="H25" s="35" t="s">
        <v>194</v>
      </c>
      <c r="I25" s="30">
        <v>9232</v>
      </c>
      <c r="J25" s="20">
        <v>8739</v>
      </c>
      <c r="K25" s="20">
        <v>8632</v>
      </c>
      <c r="L25" s="20">
        <v>8533</v>
      </c>
      <c r="M25" s="36">
        <v>8572</v>
      </c>
    </row>
    <row r="26" spans="1:13" ht="13.5" customHeight="1">
      <c r="A26" s="20"/>
      <c r="B26" s="30"/>
      <c r="C26" s="30"/>
      <c r="D26" s="20"/>
      <c r="E26" s="20"/>
      <c r="F26" s="20"/>
      <c r="G26" s="20"/>
      <c r="H26" s="35" t="s">
        <v>195</v>
      </c>
      <c r="I26" s="30">
        <v>19693</v>
      </c>
      <c r="J26" s="20">
        <v>19188</v>
      </c>
      <c r="K26" s="20">
        <v>19284</v>
      </c>
      <c r="L26" s="20">
        <v>19242</v>
      </c>
      <c r="M26" s="36">
        <v>19304</v>
      </c>
    </row>
    <row r="27" spans="1:13" ht="13.5" customHeight="1">
      <c r="A27" s="20"/>
      <c r="B27" s="42" t="s">
        <v>196</v>
      </c>
      <c r="C27" s="30">
        <v>33226</v>
      </c>
      <c r="D27" s="20">
        <v>33162</v>
      </c>
      <c r="E27" s="20">
        <v>33149</v>
      </c>
      <c r="F27" s="20">
        <v>33023</v>
      </c>
      <c r="G27" s="20">
        <v>32982</v>
      </c>
      <c r="H27" s="35" t="s">
        <v>197</v>
      </c>
      <c r="I27" s="30">
        <v>14052</v>
      </c>
      <c r="J27" s="20">
        <v>13605</v>
      </c>
      <c r="K27" s="20">
        <v>13509</v>
      </c>
      <c r="L27" s="20">
        <v>13454</v>
      </c>
      <c r="M27" s="36">
        <v>13457</v>
      </c>
    </row>
    <row r="28" spans="1:13" ht="13.5" customHeight="1">
      <c r="A28" s="20"/>
      <c r="B28" s="42" t="s">
        <v>198</v>
      </c>
      <c r="C28" s="30">
        <v>44758</v>
      </c>
      <c r="D28" s="20">
        <v>46385</v>
      </c>
      <c r="E28" s="20">
        <v>46973</v>
      </c>
      <c r="F28" s="20">
        <v>48082</v>
      </c>
      <c r="G28" s="20">
        <v>49169</v>
      </c>
      <c r="H28" s="35" t="s">
        <v>199</v>
      </c>
      <c r="I28" s="30">
        <v>11251</v>
      </c>
      <c r="J28" s="20">
        <v>10653</v>
      </c>
      <c r="K28" s="20">
        <v>10590</v>
      </c>
      <c r="L28" s="20">
        <v>10593</v>
      </c>
      <c r="M28" s="36">
        <v>10544</v>
      </c>
    </row>
    <row r="29" spans="1:13" ht="13.5" customHeight="1">
      <c r="A29" s="20"/>
      <c r="B29" s="42" t="s">
        <v>200</v>
      </c>
      <c r="C29" s="30">
        <v>39113</v>
      </c>
      <c r="D29" s="20">
        <v>39142</v>
      </c>
      <c r="E29" s="20">
        <v>39252</v>
      </c>
      <c r="F29" s="20">
        <v>39266</v>
      </c>
      <c r="G29" s="20">
        <v>39240</v>
      </c>
      <c r="H29" s="35" t="s">
        <v>201</v>
      </c>
      <c r="I29" s="30">
        <v>9069</v>
      </c>
      <c r="J29" s="20">
        <v>8681</v>
      </c>
      <c r="K29" s="20">
        <v>8610</v>
      </c>
      <c r="L29" s="20">
        <v>8545</v>
      </c>
      <c r="M29" s="36">
        <v>8542</v>
      </c>
    </row>
    <row r="30" spans="1:13" ht="13.5" customHeight="1">
      <c r="A30" s="20"/>
      <c r="B30" s="42" t="s">
        <v>202</v>
      </c>
      <c r="C30" s="30">
        <v>27173</v>
      </c>
      <c r="D30" s="20">
        <v>25817</v>
      </c>
      <c r="E30" s="20">
        <v>25611</v>
      </c>
      <c r="F30" s="20">
        <v>25377</v>
      </c>
      <c r="G30" s="20">
        <v>25297</v>
      </c>
      <c r="H30" s="35" t="s">
        <v>203</v>
      </c>
      <c r="I30" s="30">
        <v>8864</v>
      </c>
      <c r="J30" s="20">
        <v>8484</v>
      </c>
      <c r="K30" s="20">
        <v>8395</v>
      </c>
      <c r="L30" s="20">
        <v>8383</v>
      </c>
      <c r="M30" s="36">
        <v>8362</v>
      </c>
    </row>
    <row r="31" spans="1:13" ht="13.5" customHeight="1">
      <c r="A31" s="20"/>
      <c r="B31" s="42" t="s">
        <v>204</v>
      </c>
      <c r="C31" s="30">
        <v>37271</v>
      </c>
      <c r="D31" s="20">
        <v>36484</v>
      </c>
      <c r="E31" s="20">
        <v>36311</v>
      </c>
      <c r="F31" s="20">
        <v>36311</v>
      </c>
      <c r="G31" s="20">
        <v>36328</v>
      </c>
      <c r="H31" s="35" t="s">
        <v>205</v>
      </c>
      <c r="I31" s="30">
        <v>8206</v>
      </c>
      <c r="J31" s="20">
        <v>7630</v>
      </c>
      <c r="K31" s="20">
        <v>7493</v>
      </c>
      <c r="L31" s="20">
        <v>7386</v>
      </c>
      <c r="M31" s="36">
        <v>7151</v>
      </c>
    </row>
    <row r="32" spans="1:13" ht="13.5" customHeight="1">
      <c r="A32" s="20"/>
      <c r="B32" s="30"/>
      <c r="C32" s="30"/>
      <c r="D32" s="20"/>
      <c r="E32" s="20"/>
      <c r="F32" s="20"/>
      <c r="G32" s="20"/>
      <c r="H32" s="41"/>
      <c r="I32" s="30"/>
      <c r="J32" s="20"/>
      <c r="K32" s="20"/>
      <c r="L32" s="20"/>
      <c r="M32" s="36"/>
    </row>
    <row r="33" spans="1:13" ht="13.5" customHeight="1">
      <c r="A33" s="20"/>
      <c r="B33" s="42" t="s">
        <v>206</v>
      </c>
      <c r="C33" s="30">
        <v>14825</v>
      </c>
      <c r="D33" s="20">
        <v>14470</v>
      </c>
      <c r="E33" s="20">
        <v>14444</v>
      </c>
      <c r="F33" s="20">
        <v>14363</v>
      </c>
      <c r="G33" s="20">
        <v>14273</v>
      </c>
      <c r="H33" s="35" t="s">
        <v>207</v>
      </c>
      <c r="I33" s="30">
        <v>15459</v>
      </c>
      <c r="J33" s="20">
        <v>14740</v>
      </c>
      <c r="K33" s="20">
        <v>14518</v>
      </c>
      <c r="L33" s="20">
        <v>14438</v>
      </c>
      <c r="M33" s="36">
        <v>14253</v>
      </c>
    </row>
    <row r="34" spans="1:13" ht="13.5" customHeight="1">
      <c r="A34" s="20"/>
      <c r="B34" s="42" t="s">
        <v>208</v>
      </c>
      <c r="C34" s="30">
        <v>11597</v>
      </c>
      <c r="D34" s="20">
        <v>11367</v>
      </c>
      <c r="E34" s="20">
        <v>11345</v>
      </c>
      <c r="F34" s="20">
        <v>11281</v>
      </c>
      <c r="G34" s="20">
        <v>11360</v>
      </c>
      <c r="H34" s="41"/>
      <c r="I34" s="30"/>
      <c r="J34" s="20"/>
      <c r="K34" s="20"/>
      <c r="L34" s="20"/>
      <c r="M34" s="36"/>
    </row>
    <row r="35" spans="1:13" ht="13.5" customHeight="1">
      <c r="A35" s="20"/>
      <c r="B35" s="30"/>
      <c r="C35" s="30"/>
      <c r="D35" s="20"/>
      <c r="E35" s="20"/>
      <c r="F35" s="20"/>
      <c r="G35" s="20"/>
      <c r="H35" s="35" t="s">
        <v>209</v>
      </c>
      <c r="I35" s="30">
        <v>21224</v>
      </c>
      <c r="J35" s="20">
        <v>20644</v>
      </c>
      <c r="K35" s="20">
        <v>20502</v>
      </c>
      <c r="L35" s="20">
        <v>20481</v>
      </c>
      <c r="M35" s="36">
        <v>20394</v>
      </c>
    </row>
    <row r="36" spans="1:13" ht="13.5" customHeight="1">
      <c r="A36" s="20"/>
      <c r="B36" s="42" t="s">
        <v>210</v>
      </c>
      <c r="C36" s="30">
        <v>22643</v>
      </c>
      <c r="D36" s="20">
        <v>22127</v>
      </c>
      <c r="E36" s="20">
        <v>22005</v>
      </c>
      <c r="F36" s="20">
        <v>21947</v>
      </c>
      <c r="G36" s="20">
        <v>21840</v>
      </c>
      <c r="H36" s="35" t="s">
        <v>211</v>
      </c>
      <c r="I36" s="30">
        <v>8878</v>
      </c>
      <c r="J36" s="20">
        <v>8509</v>
      </c>
      <c r="K36" s="20">
        <v>8435</v>
      </c>
      <c r="L36" s="20">
        <v>8356</v>
      </c>
      <c r="M36" s="36">
        <v>8344</v>
      </c>
    </row>
    <row r="37" spans="1:13" ht="13.5" customHeight="1">
      <c r="A37" s="20"/>
      <c r="B37" s="42" t="s">
        <v>212</v>
      </c>
      <c r="C37" s="30">
        <v>10740</v>
      </c>
      <c r="D37" s="20">
        <v>10216</v>
      </c>
      <c r="E37" s="20">
        <v>10070</v>
      </c>
      <c r="F37" s="20">
        <v>10016</v>
      </c>
      <c r="G37" s="20">
        <v>9536</v>
      </c>
      <c r="H37" s="35" t="s">
        <v>213</v>
      </c>
      <c r="I37" s="30">
        <v>6828</v>
      </c>
      <c r="J37" s="20">
        <v>6620</v>
      </c>
      <c r="K37" s="20">
        <v>6586</v>
      </c>
      <c r="L37" s="20">
        <v>6524</v>
      </c>
      <c r="M37" s="36">
        <v>6465</v>
      </c>
    </row>
    <row r="38" spans="1:13" ht="13.5" customHeight="1">
      <c r="A38" s="20"/>
      <c r="B38" s="43" t="s">
        <v>214</v>
      </c>
      <c r="C38" s="44">
        <v>12501</v>
      </c>
      <c r="D38" s="45">
        <v>11772</v>
      </c>
      <c r="E38" s="45">
        <v>11713</v>
      </c>
      <c r="F38" s="45">
        <v>11646</v>
      </c>
      <c r="G38" s="45">
        <v>11550</v>
      </c>
      <c r="H38" s="46" t="s">
        <v>215</v>
      </c>
      <c r="I38" s="44">
        <v>8434</v>
      </c>
      <c r="J38" s="45">
        <v>8060</v>
      </c>
      <c r="K38" s="45">
        <v>7994</v>
      </c>
      <c r="L38" s="45">
        <v>8011</v>
      </c>
      <c r="M38" s="47">
        <v>8042</v>
      </c>
    </row>
    <row r="39" spans="1:7" ht="13.5" customHeight="1">
      <c r="A39" s="20"/>
      <c r="B39" s="48" t="s">
        <v>220</v>
      </c>
      <c r="C39" s="48"/>
      <c r="D39" s="20"/>
      <c r="E39" s="20"/>
      <c r="F39" s="20"/>
      <c r="G39" s="20"/>
    </row>
    <row r="40" ht="13.5" customHeight="1">
      <c r="A40" s="20"/>
    </row>
    <row r="41" ht="13.5" customHeight="1">
      <c r="A41" s="20"/>
    </row>
    <row r="42" ht="13.5" customHeight="1">
      <c r="A42" s="20"/>
    </row>
    <row r="43" ht="13.5" customHeight="1">
      <c r="A43" s="20"/>
    </row>
    <row r="44" ht="13.5" customHeight="1">
      <c r="A44" s="20"/>
    </row>
    <row r="45" ht="13.5" customHeight="1">
      <c r="A45" s="20"/>
    </row>
    <row r="46" ht="13.5" customHeight="1">
      <c r="A46" s="20"/>
    </row>
    <row r="47" ht="13.5" customHeight="1">
      <c r="A47" s="20"/>
    </row>
    <row r="48" ht="13.5" customHeight="1">
      <c r="A48" s="20"/>
    </row>
    <row r="49" ht="13.5" customHeight="1">
      <c r="A49" s="20"/>
    </row>
    <row r="50" ht="13.5" customHeight="1">
      <c r="A50" s="20"/>
    </row>
    <row r="51" ht="13.5" customHeight="1">
      <c r="A51" s="20"/>
    </row>
    <row r="52" ht="12">
      <c r="A52" s="20"/>
    </row>
    <row r="53" ht="12">
      <c r="A53" s="20"/>
    </row>
    <row r="54" ht="12">
      <c r="A54" s="20"/>
    </row>
    <row r="55" ht="12">
      <c r="A55" s="20"/>
    </row>
    <row r="56" ht="12">
      <c r="A56" s="20"/>
    </row>
    <row r="57" ht="12">
      <c r="A57" s="20"/>
    </row>
    <row r="58" ht="12">
      <c r="A58" s="20"/>
    </row>
    <row r="59" ht="12">
      <c r="A59" s="20"/>
    </row>
    <row r="60" ht="12">
      <c r="A60" s="20"/>
    </row>
    <row r="61" spans="1:7" ht="12">
      <c r="A61" s="20"/>
      <c r="B61" s="48"/>
      <c r="C61" s="48"/>
      <c r="D61" s="48"/>
      <c r="E61" s="48"/>
      <c r="F61" s="48"/>
      <c r="G61" s="48"/>
    </row>
    <row r="62" spans="1:7" ht="12">
      <c r="A62" s="20"/>
      <c r="B62" s="48"/>
      <c r="C62" s="48"/>
      <c r="D62" s="48"/>
      <c r="E62" s="48"/>
      <c r="F62" s="48"/>
      <c r="G62" s="48"/>
    </row>
    <row r="63" ht="12">
      <c r="A63" s="20"/>
    </row>
  </sheetData>
  <printOptions/>
  <pageMargins left="0.75" right="0.75" top="1" bottom="1" header="0.512" footer="0.512"/>
  <pageSetup orientation="portrait" paperSize="9"/>
</worksheet>
</file>

<file path=xl/worksheets/sheet20.xml><?xml version="1.0" encoding="utf-8"?>
<worksheet xmlns="http://schemas.openxmlformats.org/spreadsheetml/2006/main" xmlns:r="http://schemas.openxmlformats.org/officeDocument/2006/relationships">
  <dimension ref="B1:M140"/>
  <sheetViews>
    <sheetView workbookViewId="0" topLeftCell="A1">
      <selection activeCell="A1" sqref="A1"/>
    </sheetView>
  </sheetViews>
  <sheetFormatPr defaultColWidth="9.00390625" defaultRowHeight="12" customHeight="1"/>
  <cols>
    <col min="1" max="1" width="2.625" style="815" customWidth="1"/>
    <col min="2" max="2" width="3.125" style="815" customWidth="1"/>
    <col min="3" max="3" width="22.625" style="815" customWidth="1"/>
    <col min="4" max="4" width="12.625" style="815" customWidth="1"/>
    <col min="5" max="5" width="9.125" style="815" customWidth="1"/>
    <col min="6" max="6" width="12.625" style="815" customWidth="1"/>
    <col min="7" max="7" width="9.125" style="815" customWidth="1"/>
    <col min="8" max="8" width="13.625" style="815" customWidth="1"/>
    <col min="9" max="9" width="9.125" style="815" customWidth="1"/>
    <col min="10" max="16384" width="9.00390625" style="815" customWidth="1"/>
  </cols>
  <sheetData>
    <row r="1" ht="12" customHeight="1">
      <c r="B1" s="816" t="s">
        <v>1408</v>
      </c>
    </row>
    <row r="3" ht="12" customHeight="1" thickBot="1">
      <c r="I3" s="817" t="s">
        <v>1340</v>
      </c>
    </row>
    <row r="4" spans="2:13" ht="12" customHeight="1" thickTop="1">
      <c r="B4" s="1575" t="s">
        <v>1341</v>
      </c>
      <c r="C4" s="1576"/>
      <c r="D4" s="1581" t="s">
        <v>1342</v>
      </c>
      <c r="E4" s="1582"/>
      <c r="F4" s="1581">
        <v>50</v>
      </c>
      <c r="G4" s="1582"/>
      <c r="H4" s="1581" t="s">
        <v>1343</v>
      </c>
      <c r="I4" s="1582"/>
      <c r="J4" s="818"/>
      <c r="K4" s="818"/>
      <c r="L4" s="818"/>
      <c r="M4" s="818"/>
    </row>
    <row r="5" spans="2:13" ht="12" customHeight="1">
      <c r="B5" s="1577"/>
      <c r="C5" s="1578"/>
      <c r="D5" s="1583" t="s">
        <v>1344</v>
      </c>
      <c r="E5" s="1585" t="s">
        <v>1345</v>
      </c>
      <c r="F5" s="1583" t="s">
        <v>1344</v>
      </c>
      <c r="G5" s="1585" t="s">
        <v>1345</v>
      </c>
      <c r="H5" s="1583" t="s">
        <v>1344</v>
      </c>
      <c r="I5" s="1585" t="s">
        <v>1346</v>
      </c>
      <c r="J5" s="818"/>
      <c r="K5" s="818"/>
      <c r="L5" s="818"/>
      <c r="M5" s="818"/>
    </row>
    <row r="6" spans="2:13" ht="12" customHeight="1">
      <c r="B6" s="1579"/>
      <c r="C6" s="1580"/>
      <c r="D6" s="1584"/>
      <c r="E6" s="1585"/>
      <c r="F6" s="1584"/>
      <c r="G6" s="1585"/>
      <c r="H6" s="1584"/>
      <c r="I6" s="1585"/>
      <c r="J6" s="818"/>
      <c r="K6" s="818"/>
      <c r="L6" s="818"/>
      <c r="M6" s="818"/>
    </row>
    <row r="7" spans="2:9" s="819" customFormat="1" ht="12" customHeight="1">
      <c r="B7" s="1571" t="s">
        <v>1338</v>
      </c>
      <c r="C7" s="1572"/>
      <c r="D7" s="820">
        <f>SUM(D9+D13+D35+D37+D50+D55+D63+D67)</f>
        <v>49203561</v>
      </c>
      <c r="E7" s="821">
        <v>100</v>
      </c>
      <c r="F7" s="820">
        <f>SUM(F9+F13+F35+F37+F50+F55+F63+F67)</f>
        <v>36915277</v>
      </c>
      <c r="G7" s="821">
        <v>100</v>
      </c>
      <c r="H7" s="822">
        <f>D7-F7</f>
        <v>12288284</v>
      </c>
      <c r="I7" s="823">
        <v>33.3</v>
      </c>
    </row>
    <row r="8" spans="2:9" ht="12" customHeight="1">
      <c r="B8" s="824"/>
      <c r="C8" s="825"/>
      <c r="D8" s="826"/>
      <c r="E8" s="827"/>
      <c r="F8" s="826"/>
      <c r="G8" s="827"/>
      <c r="H8" s="828"/>
      <c r="I8" s="829"/>
    </row>
    <row r="9" spans="2:9" ht="12" customHeight="1">
      <c r="B9" s="1569" t="s">
        <v>1339</v>
      </c>
      <c r="C9" s="1573"/>
      <c r="D9" s="826">
        <f>SUM(D10:D11)</f>
        <v>787933</v>
      </c>
      <c r="E9" s="832">
        <f>D9/D$7*100</f>
        <v>1.6013739330777301</v>
      </c>
      <c r="F9" s="826">
        <f>SUM(F10:F11)</f>
        <v>432388</v>
      </c>
      <c r="G9" s="832">
        <f>F9/F$7*100</f>
        <v>1.1712982676521702</v>
      </c>
      <c r="H9" s="828">
        <f>D9-F9</f>
        <v>355545</v>
      </c>
      <c r="I9" s="829">
        <v>82.2</v>
      </c>
    </row>
    <row r="10" spans="2:9" ht="12" customHeight="1">
      <c r="B10" s="824"/>
      <c r="C10" s="831" t="s">
        <v>1347</v>
      </c>
      <c r="D10" s="826">
        <v>787933</v>
      </c>
      <c r="E10" s="832"/>
      <c r="F10" s="826">
        <v>401245</v>
      </c>
      <c r="G10" s="832"/>
      <c r="H10" s="828"/>
      <c r="I10" s="829"/>
    </row>
    <row r="11" spans="2:9" ht="12" customHeight="1">
      <c r="B11" s="824"/>
      <c r="C11" s="831" t="s">
        <v>1348</v>
      </c>
      <c r="D11" s="826">
        <v>0</v>
      </c>
      <c r="E11" s="832"/>
      <c r="F11" s="826">
        <v>31143</v>
      </c>
      <c r="G11" s="832"/>
      <c r="H11" s="828"/>
      <c r="I11" s="829"/>
    </row>
    <row r="12" spans="2:9" ht="12" customHeight="1">
      <c r="B12" s="824"/>
      <c r="C12" s="831"/>
      <c r="D12" s="826"/>
      <c r="E12" s="832"/>
      <c r="F12" s="826"/>
      <c r="G12" s="832"/>
      <c r="H12" s="828"/>
      <c r="I12" s="829"/>
    </row>
    <row r="13" spans="2:9" ht="12" customHeight="1">
      <c r="B13" s="1569" t="s">
        <v>1349</v>
      </c>
      <c r="C13" s="1573"/>
      <c r="D13" s="826">
        <f>SUM(D14:D33)</f>
        <v>38629548</v>
      </c>
      <c r="E13" s="832">
        <f>+D13/D$7*100</f>
        <v>78.50965908747946</v>
      </c>
      <c r="F13" s="826">
        <f>SUM(F14:F33)</f>
        <v>26700605</v>
      </c>
      <c r="G13" s="832">
        <f>+F13/F$7*100</f>
        <v>72.32941798052876</v>
      </c>
      <c r="H13" s="828">
        <f>D13-F13</f>
        <v>11928943</v>
      </c>
      <c r="I13" s="829">
        <v>44.7</v>
      </c>
    </row>
    <row r="14" spans="2:9" ht="12" customHeight="1">
      <c r="B14" s="824"/>
      <c r="C14" s="831" t="s">
        <v>1350</v>
      </c>
      <c r="D14" s="826">
        <v>3531189</v>
      </c>
      <c r="E14" s="832"/>
      <c r="F14" s="826">
        <v>2314219</v>
      </c>
      <c r="G14" s="832"/>
      <c r="H14" s="828"/>
      <c r="I14" s="829"/>
    </row>
    <row r="15" spans="2:9" ht="12" customHeight="1">
      <c r="B15" s="824"/>
      <c r="C15" s="831" t="s">
        <v>1351</v>
      </c>
      <c r="D15" s="826">
        <v>320665</v>
      </c>
      <c r="E15" s="832"/>
      <c r="F15" s="826">
        <v>246816</v>
      </c>
      <c r="G15" s="832"/>
      <c r="H15" s="828"/>
      <c r="I15" s="829"/>
    </row>
    <row r="16" spans="2:9" ht="12" customHeight="1">
      <c r="B16" s="824"/>
      <c r="C16" s="831" t="s">
        <v>1352</v>
      </c>
      <c r="D16" s="826">
        <v>482390</v>
      </c>
      <c r="E16" s="832"/>
      <c r="F16" s="826">
        <v>51700</v>
      </c>
      <c r="G16" s="832"/>
      <c r="H16" s="828"/>
      <c r="I16" s="829"/>
    </row>
    <row r="17" spans="2:9" ht="12" customHeight="1">
      <c r="B17" s="824"/>
      <c r="C17" s="831" t="s">
        <v>1353</v>
      </c>
      <c r="D17" s="826">
        <v>3000000</v>
      </c>
      <c r="E17" s="832"/>
      <c r="F17" s="826">
        <v>1687000</v>
      </c>
      <c r="G17" s="832"/>
      <c r="H17" s="828"/>
      <c r="I17" s="829"/>
    </row>
    <row r="18" spans="2:9" ht="12" customHeight="1">
      <c r="B18" s="824"/>
      <c r="C18" s="831" t="s">
        <v>1354</v>
      </c>
      <c r="D18" s="826">
        <v>11610925</v>
      </c>
      <c r="E18" s="832"/>
      <c r="F18" s="826">
        <v>8756572</v>
      </c>
      <c r="G18" s="832"/>
      <c r="H18" s="828"/>
      <c r="I18" s="829"/>
    </row>
    <row r="19" spans="2:9" ht="12" customHeight="1">
      <c r="B19" s="824"/>
      <c r="C19" s="831" t="s">
        <v>1355</v>
      </c>
      <c r="D19" s="826">
        <v>0</v>
      </c>
      <c r="E19" s="832"/>
      <c r="F19" s="826">
        <v>0</v>
      </c>
      <c r="G19" s="832"/>
      <c r="H19" s="828"/>
      <c r="I19" s="829"/>
    </row>
    <row r="20" spans="2:9" ht="12" customHeight="1">
      <c r="B20" s="824"/>
      <c r="C20" s="831" t="s">
        <v>1356</v>
      </c>
      <c r="D20" s="826">
        <v>181545</v>
      </c>
      <c r="E20" s="832"/>
      <c r="F20" s="826">
        <v>86653</v>
      </c>
      <c r="G20" s="832"/>
      <c r="H20" s="828"/>
      <c r="I20" s="829"/>
    </row>
    <row r="21" spans="2:9" ht="12" customHeight="1">
      <c r="B21" s="824"/>
      <c r="C21" s="831" t="s">
        <v>1357</v>
      </c>
      <c r="D21" s="826">
        <v>8855744</v>
      </c>
      <c r="E21" s="832"/>
      <c r="F21" s="826">
        <v>4730699</v>
      </c>
      <c r="G21" s="832"/>
      <c r="H21" s="828"/>
      <c r="I21" s="829"/>
    </row>
    <row r="22" spans="2:9" ht="12" customHeight="1">
      <c r="B22" s="824"/>
      <c r="C22" s="831" t="s">
        <v>1358</v>
      </c>
      <c r="D22" s="826">
        <v>0</v>
      </c>
      <c r="E22" s="832"/>
      <c r="F22" s="826">
        <v>12348</v>
      </c>
      <c r="G22" s="832"/>
      <c r="H22" s="828"/>
      <c r="I22" s="829"/>
    </row>
    <row r="23" spans="2:9" ht="12" customHeight="1">
      <c r="B23" s="824"/>
      <c r="C23" s="831" t="s">
        <v>1359</v>
      </c>
      <c r="D23" s="826">
        <v>66953</v>
      </c>
      <c r="E23" s="832"/>
      <c r="F23" s="826">
        <v>97582</v>
      </c>
      <c r="G23" s="832"/>
      <c r="H23" s="828"/>
      <c r="I23" s="829"/>
    </row>
    <row r="24" spans="2:9" ht="12" customHeight="1">
      <c r="B24" s="824"/>
      <c r="C24" s="831" t="s">
        <v>1360</v>
      </c>
      <c r="D24" s="826">
        <v>0</v>
      </c>
      <c r="E24" s="832"/>
      <c r="F24" s="826">
        <v>11884</v>
      </c>
      <c r="G24" s="832"/>
      <c r="H24" s="828"/>
      <c r="I24" s="829"/>
    </row>
    <row r="25" spans="2:9" ht="12" customHeight="1">
      <c r="B25" s="824"/>
      <c r="C25" s="831" t="s">
        <v>1361</v>
      </c>
      <c r="D25" s="826">
        <v>121233</v>
      </c>
      <c r="E25" s="832"/>
      <c r="F25" s="826">
        <v>205924</v>
      </c>
      <c r="G25" s="832"/>
      <c r="H25" s="828"/>
      <c r="I25" s="829"/>
    </row>
    <row r="26" spans="2:9" ht="12" customHeight="1">
      <c r="B26" s="824"/>
      <c r="C26" s="831" t="s">
        <v>1362</v>
      </c>
      <c r="D26" s="826">
        <v>14600</v>
      </c>
      <c r="E26" s="832"/>
      <c r="F26" s="826">
        <v>44680</v>
      </c>
      <c r="G26" s="832"/>
      <c r="H26" s="828"/>
      <c r="I26" s="829"/>
    </row>
    <row r="27" spans="2:9" ht="12" customHeight="1">
      <c r="B27" s="824"/>
      <c r="C27" s="831" t="s">
        <v>1363</v>
      </c>
      <c r="D27" s="826">
        <v>589411</v>
      </c>
      <c r="E27" s="832"/>
      <c r="F27" s="826">
        <v>259427</v>
      </c>
      <c r="G27" s="832"/>
      <c r="H27" s="828"/>
      <c r="I27" s="829"/>
    </row>
    <row r="28" spans="2:9" ht="12" customHeight="1">
      <c r="B28" s="824"/>
      <c r="C28" s="831" t="s">
        <v>1364</v>
      </c>
      <c r="D28" s="826">
        <v>1254039</v>
      </c>
      <c r="E28" s="832"/>
      <c r="F28" s="826">
        <v>1701704</v>
      </c>
      <c r="G28" s="832"/>
      <c r="H28" s="828"/>
      <c r="I28" s="829"/>
    </row>
    <row r="29" spans="2:9" ht="12" customHeight="1">
      <c r="B29" s="824"/>
      <c r="C29" s="831" t="s">
        <v>1365</v>
      </c>
      <c r="D29" s="826">
        <v>1398738</v>
      </c>
      <c r="E29" s="832"/>
      <c r="F29" s="826">
        <v>542630</v>
      </c>
      <c r="G29" s="832"/>
      <c r="H29" s="828"/>
      <c r="I29" s="829"/>
    </row>
    <row r="30" spans="2:9" ht="12" customHeight="1">
      <c r="B30" s="824"/>
      <c r="C30" s="831" t="s">
        <v>1366</v>
      </c>
      <c r="D30" s="826">
        <v>6581288</v>
      </c>
      <c r="E30" s="832"/>
      <c r="F30" s="826">
        <v>5217300</v>
      </c>
      <c r="G30" s="832"/>
      <c r="H30" s="828"/>
      <c r="I30" s="829"/>
    </row>
    <row r="31" spans="2:9" ht="12" customHeight="1">
      <c r="B31" s="824"/>
      <c r="C31" s="831" t="s">
        <v>1367</v>
      </c>
      <c r="D31" s="826">
        <v>0</v>
      </c>
      <c r="E31" s="832"/>
      <c r="F31" s="826">
        <v>3559</v>
      </c>
      <c r="G31" s="832"/>
      <c r="H31" s="828"/>
      <c r="I31" s="829"/>
    </row>
    <row r="32" spans="2:9" ht="12" customHeight="1">
      <c r="B32" s="824"/>
      <c r="C32" s="831" t="s">
        <v>1368</v>
      </c>
      <c r="D32" s="826">
        <v>600000</v>
      </c>
      <c r="E32" s="832"/>
      <c r="F32" s="826">
        <v>600000</v>
      </c>
      <c r="G32" s="832"/>
      <c r="H32" s="828"/>
      <c r="I32" s="829"/>
    </row>
    <row r="33" spans="2:9" ht="12" customHeight="1">
      <c r="B33" s="824"/>
      <c r="C33" s="831" t="s">
        <v>1369</v>
      </c>
      <c r="D33" s="826">
        <v>20828</v>
      </c>
      <c r="E33" s="832"/>
      <c r="F33" s="826">
        <v>129908</v>
      </c>
      <c r="G33" s="832"/>
      <c r="H33" s="828"/>
      <c r="I33" s="829"/>
    </row>
    <row r="34" spans="2:9" ht="12" customHeight="1">
      <c r="B34" s="824"/>
      <c r="C34" s="831"/>
      <c r="D34" s="826"/>
      <c r="E34" s="832"/>
      <c r="F34" s="826"/>
      <c r="G34" s="832"/>
      <c r="H34" s="828"/>
      <c r="I34" s="829"/>
    </row>
    <row r="35" spans="2:9" ht="12" customHeight="1">
      <c r="B35" s="1569" t="s">
        <v>1370</v>
      </c>
      <c r="C35" s="1570"/>
      <c r="D35" s="826">
        <v>3967790</v>
      </c>
      <c r="E35" s="832">
        <f>+D35/D$7*100</f>
        <v>8.064030162369752</v>
      </c>
      <c r="F35" s="826">
        <v>4418877</v>
      </c>
      <c r="G35" s="832">
        <f>+F35/F$7*100</f>
        <v>11.970320580284417</v>
      </c>
      <c r="H35" s="828">
        <f>D35-F35</f>
        <v>-451087</v>
      </c>
      <c r="I35" s="829">
        <v>-10.2</v>
      </c>
    </row>
    <row r="36" spans="2:9" ht="12" customHeight="1">
      <c r="B36" s="824"/>
      <c r="C36" s="831"/>
      <c r="D36" s="826"/>
      <c r="E36" s="832"/>
      <c r="F36" s="826"/>
      <c r="G36" s="832"/>
      <c r="H36" s="828"/>
      <c r="I36" s="829"/>
    </row>
    <row r="37" spans="2:9" ht="12" customHeight="1">
      <c r="B37" s="1569" t="s">
        <v>1371</v>
      </c>
      <c r="C37" s="1574"/>
      <c r="D37" s="826">
        <f>SUM(D38:D48)</f>
        <v>3875218</v>
      </c>
      <c r="E37" s="832">
        <f>+D37/D$7*100</f>
        <v>7.875889308092965</v>
      </c>
      <c r="F37" s="826">
        <f>SUM(F38:F48)</f>
        <v>2943812</v>
      </c>
      <c r="G37" s="832">
        <f>+F37/F$7*100</f>
        <v>7.97450876502972</v>
      </c>
      <c r="H37" s="828">
        <f>D37-F37</f>
        <v>931406</v>
      </c>
      <c r="I37" s="829">
        <v>31.6</v>
      </c>
    </row>
    <row r="38" spans="2:9" ht="12" customHeight="1">
      <c r="B38" s="824"/>
      <c r="C38" s="831" t="s">
        <v>1372</v>
      </c>
      <c r="D38" s="826">
        <v>1980750</v>
      </c>
      <c r="E38" s="832"/>
      <c r="F38" s="826">
        <v>1004562</v>
      </c>
      <c r="G38" s="832"/>
      <c r="H38" s="828"/>
      <c r="I38" s="829"/>
    </row>
    <row r="39" spans="2:9" ht="12" customHeight="1">
      <c r="B39" s="830"/>
      <c r="C39" s="831" t="s">
        <v>1373</v>
      </c>
      <c r="D39" s="826">
        <v>62985</v>
      </c>
      <c r="E39" s="832"/>
      <c r="F39" s="826">
        <v>54632</v>
      </c>
      <c r="G39" s="832"/>
      <c r="H39" s="828"/>
      <c r="I39" s="829"/>
    </row>
    <row r="40" spans="2:9" ht="12" customHeight="1">
      <c r="B40" s="830"/>
      <c r="C40" s="831" t="s">
        <v>1374</v>
      </c>
      <c r="D40" s="826">
        <v>0</v>
      </c>
      <c r="E40" s="826"/>
      <c r="F40" s="826">
        <v>0</v>
      </c>
      <c r="G40" s="832"/>
      <c r="H40" s="828"/>
      <c r="I40" s="829"/>
    </row>
    <row r="41" spans="2:9" ht="12" customHeight="1">
      <c r="B41" s="830"/>
      <c r="C41" s="831" t="s">
        <v>1375</v>
      </c>
      <c r="D41" s="826">
        <v>128140</v>
      </c>
      <c r="E41" s="832"/>
      <c r="F41" s="826">
        <v>126477</v>
      </c>
      <c r="G41" s="832"/>
      <c r="H41" s="828"/>
      <c r="I41" s="829"/>
    </row>
    <row r="42" spans="2:9" ht="12" customHeight="1">
      <c r="B42" s="830"/>
      <c r="C42" s="831" t="s">
        <v>1376</v>
      </c>
      <c r="D42" s="826">
        <v>121251</v>
      </c>
      <c r="E42" s="832"/>
      <c r="F42" s="826">
        <v>140846</v>
      </c>
      <c r="G42" s="832"/>
      <c r="H42" s="828"/>
      <c r="I42" s="829"/>
    </row>
    <row r="43" spans="2:9" ht="12" customHeight="1">
      <c r="B43" s="830"/>
      <c r="C43" s="831" t="s">
        <v>1377</v>
      </c>
      <c r="D43" s="826">
        <v>1237582</v>
      </c>
      <c r="E43" s="832"/>
      <c r="F43" s="826">
        <v>1109926</v>
      </c>
      <c r="G43" s="832"/>
      <c r="H43" s="828"/>
      <c r="I43" s="829"/>
    </row>
    <row r="44" spans="2:9" ht="12" customHeight="1">
      <c r="B44" s="830"/>
      <c r="C44" s="831" t="s">
        <v>1378</v>
      </c>
      <c r="D44" s="826">
        <v>91850</v>
      </c>
      <c r="E44" s="832"/>
      <c r="F44" s="826">
        <v>270788</v>
      </c>
      <c r="G44" s="832"/>
      <c r="H44" s="828"/>
      <c r="I44" s="829"/>
    </row>
    <row r="45" spans="2:9" ht="12.75" customHeight="1">
      <c r="B45" s="830"/>
      <c r="C45" s="831" t="s">
        <v>1379</v>
      </c>
      <c r="D45" s="826">
        <v>134368</v>
      </c>
      <c r="E45" s="832"/>
      <c r="F45" s="826">
        <v>58153</v>
      </c>
      <c r="G45" s="832"/>
      <c r="H45" s="828"/>
      <c r="I45" s="829"/>
    </row>
    <row r="46" spans="2:9" ht="12" customHeight="1">
      <c r="B46" s="830"/>
      <c r="C46" s="831" t="s">
        <v>1380</v>
      </c>
      <c r="D46" s="826">
        <v>14537</v>
      </c>
      <c r="E46" s="832"/>
      <c r="F46" s="826">
        <v>16238</v>
      </c>
      <c r="G46" s="832"/>
      <c r="H46" s="828"/>
      <c r="I46" s="829"/>
    </row>
    <row r="47" spans="2:9" ht="12" customHeight="1">
      <c r="B47" s="830"/>
      <c r="C47" s="831" t="s">
        <v>1381</v>
      </c>
      <c r="D47" s="826">
        <v>20660</v>
      </c>
      <c r="E47" s="832"/>
      <c r="F47" s="826">
        <v>92360</v>
      </c>
      <c r="G47" s="832"/>
      <c r="H47" s="828"/>
      <c r="I47" s="829"/>
    </row>
    <row r="48" spans="2:9" ht="12" customHeight="1">
      <c r="B48" s="830"/>
      <c r="C48" s="831" t="s">
        <v>1382</v>
      </c>
      <c r="D48" s="826">
        <v>83095</v>
      </c>
      <c r="E48" s="832"/>
      <c r="F48" s="826">
        <v>69830</v>
      </c>
      <c r="G48" s="832"/>
      <c r="H48" s="828"/>
      <c r="I48" s="829"/>
    </row>
    <row r="49" spans="2:9" ht="12" customHeight="1">
      <c r="B49" s="830"/>
      <c r="C49" s="831"/>
      <c r="D49" s="826"/>
      <c r="E49" s="832"/>
      <c r="F49" s="833"/>
      <c r="G49" s="832"/>
      <c r="H49" s="828"/>
      <c r="I49" s="829"/>
    </row>
    <row r="50" spans="2:9" ht="12" customHeight="1">
      <c r="B50" s="1569" t="s">
        <v>1383</v>
      </c>
      <c r="C50" s="1574"/>
      <c r="D50" s="826">
        <f>SUM(D51:D53)</f>
        <v>293438</v>
      </c>
      <c r="E50" s="832">
        <f>+D50/D$7*100</f>
        <v>0.5963755346894506</v>
      </c>
      <c r="F50" s="826">
        <f>SUM(F51:F53)</f>
        <v>550107</v>
      </c>
      <c r="G50" s="832">
        <f>+F50/F$7*100</f>
        <v>1.490187924094407</v>
      </c>
      <c r="H50" s="828">
        <f>D50-F50</f>
        <v>-256669</v>
      </c>
      <c r="I50" s="829">
        <v>-46.7</v>
      </c>
    </row>
    <row r="51" spans="2:9" ht="12" customHeight="1">
      <c r="B51" s="830"/>
      <c r="C51" s="831" t="s">
        <v>1384</v>
      </c>
      <c r="D51" s="826">
        <v>10504</v>
      </c>
      <c r="E51" s="832"/>
      <c r="F51" s="826">
        <v>5999</v>
      </c>
      <c r="G51" s="832"/>
      <c r="H51" s="828"/>
      <c r="I51" s="829"/>
    </row>
    <row r="52" spans="2:9" ht="12" customHeight="1">
      <c r="B52" s="830"/>
      <c r="C52" s="831" t="s">
        <v>1385</v>
      </c>
      <c r="D52" s="826">
        <v>272347</v>
      </c>
      <c r="E52" s="832"/>
      <c r="F52" s="826">
        <v>521388</v>
      </c>
      <c r="G52" s="832"/>
      <c r="H52" s="828"/>
      <c r="I52" s="829"/>
    </row>
    <row r="53" spans="2:9" ht="12" customHeight="1">
      <c r="B53" s="830"/>
      <c r="C53" s="831" t="s">
        <v>1386</v>
      </c>
      <c r="D53" s="826">
        <v>10587</v>
      </c>
      <c r="E53" s="832"/>
      <c r="F53" s="826">
        <v>22720</v>
      </c>
      <c r="G53" s="832"/>
      <c r="H53" s="828"/>
      <c r="I53" s="829"/>
    </row>
    <row r="54" spans="2:9" ht="12" customHeight="1">
      <c r="B54" s="830"/>
      <c r="C54" s="831"/>
      <c r="D54" s="826"/>
      <c r="E54" s="832"/>
      <c r="F54" s="826"/>
      <c r="G54" s="832"/>
      <c r="H54" s="828"/>
      <c r="I54" s="829"/>
    </row>
    <row r="55" spans="2:9" ht="12" customHeight="1">
      <c r="B55" s="1569" t="s">
        <v>1387</v>
      </c>
      <c r="C55" s="1574"/>
      <c r="D55" s="826">
        <f>SUM(D57:D61)</f>
        <v>29175</v>
      </c>
      <c r="E55" s="832">
        <v>0</v>
      </c>
      <c r="F55" s="826">
        <f>SUM(F56:F61)</f>
        <v>371659</v>
      </c>
      <c r="G55" s="832">
        <f>+F55/F$7*100</f>
        <v>1.0067891404417744</v>
      </c>
      <c r="H55" s="828">
        <f>D55-F55</f>
        <v>-342484</v>
      </c>
      <c r="I55" s="829">
        <v>-92.2</v>
      </c>
    </row>
    <row r="56" spans="2:9" ht="12" customHeight="1">
      <c r="B56" s="824"/>
      <c r="C56" s="831" t="s">
        <v>1388</v>
      </c>
      <c r="D56" s="826">
        <v>0</v>
      </c>
      <c r="E56" s="832"/>
      <c r="F56" s="826">
        <v>27611</v>
      </c>
      <c r="G56" s="832"/>
      <c r="H56" s="828"/>
      <c r="I56" s="829"/>
    </row>
    <row r="57" spans="2:9" ht="12" customHeight="1">
      <c r="B57" s="830"/>
      <c r="C57" s="831" t="s">
        <v>1389</v>
      </c>
      <c r="D57" s="826">
        <v>2825</v>
      </c>
      <c r="E57" s="832"/>
      <c r="F57" s="826">
        <v>23871</v>
      </c>
      <c r="G57" s="832"/>
      <c r="H57" s="828"/>
      <c r="I57" s="829"/>
    </row>
    <row r="58" spans="2:9" ht="12" customHeight="1">
      <c r="B58" s="830"/>
      <c r="C58" s="831" t="s">
        <v>1390</v>
      </c>
      <c r="D58" s="826">
        <v>12835</v>
      </c>
      <c r="E58" s="832"/>
      <c r="F58" s="826">
        <v>7066</v>
      </c>
      <c r="G58" s="832"/>
      <c r="H58" s="828"/>
      <c r="I58" s="829"/>
    </row>
    <row r="59" spans="2:9" ht="12" customHeight="1">
      <c r="B59" s="830"/>
      <c r="C59" s="831" t="s">
        <v>1391</v>
      </c>
      <c r="D59" s="826">
        <v>0</v>
      </c>
      <c r="E59" s="832"/>
      <c r="F59" s="826">
        <v>0</v>
      </c>
      <c r="G59" s="832"/>
      <c r="H59" s="828"/>
      <c r="I59" s="829"/>
    </row>
    <row r="60" spans="2:9" ht="12" customHeight="1">
      <c r="B60" s="830"/>
      <c r="C60" s="831" t="s">
        <v>1392</v>
      </c>
      <c r="D60" s="826">
        <v>0</v>
      </c>
      <c r="E60" s="832"/>
      <c r="F60" s="826">
        <v>302187</v>
      </c>
      <c r="G60" s="832"/>
      <c r="H60" s="828"/>
      <c r="I60" s="829"/>
    </row>
    <row r="61" spans="2:9" ht="12" customHeight="1">
      <c r="B61" s="824"/>
      <c r="C61" s="831" t="s">
        <v>1393</v>
      </c>
      <c r="D61" s="834">
        <v>13515</v>
      </c>
      <c r="E61" s="835"/>
      <c r="F61" s="834">
        <v>10924</v>
      </c>
      <c r="G61" s="835"/>
      <c r="H61" s="836"/>
      <c r="I61" s="837"/>
    </row>
    <row r="62" spans="2:9" ht="12" customHeight="1">
      <c r="B62" s="824"/>
      <c r="C62" s="825"/>
      <c r="D62" s="834"/>
      <c r="E62" s="835"/>
      <c r="F62" s="834"/>
      <c r="G62" s="835"/>
      <c r="H62" s="836"/>
      <c r="I62" s="837"/>
    </row>
    <row r="63" spans="2:9" ht="12" customHeight="1">
      <c r="B63" s="1569" t="s">
        <v>1394</v>
      </c>
      <c r="C63" s="1570"/>
      <c r="D63" s="834">
        <f>SUM(D64:D65)</f>
        <v>0</v>
      </c>
      <c r="E63" s="838">
        <f>+D63/D$7*100</f>
        <v>0</v>
      </c>
      <c r="F63" s="834">
        <f>SUM(F64:F65)</f>
        <v>0</v>
      </c>
      <c r="G63" s="838">
        <f>+F63/F$7*100</f>
        <v>0</v>
      </c>
      <c r="H63" s="834">
        <f>D63-F63</f>
        <v>0</v>
      </c>
      <c r="I63" s="839">
        <v>0</v>
      </c>
    </row>
    <row r="64" spans="2:9" ht="12" customHeight="1">
      <c r="B64" s="824"/>
      <c r="C64" s="840" t="s">
        <v>1395</v>
      </c>
      <c r="D64" s="834">
        <v>0</v>
      </c>
      <c r="E64" s="832"/>
      <c r="F64" s="834">
        <v>0</v>
      </c>
      <c r="G64" s="832"/>
      <c r="H64" s="828"/>
      <c r="I64" s="829"/>
    </row>
    <row r="65" spans="2:9" ht="12" customHeight="1">
      <c r="B65" s="824"/>
      <c r="C65" s="831" t="s">
        <v>1396</v>
      </c>
      <c r="D65" s="834">
        <v>0</v>
      </c>
      <c r="E65" s="832"/>
      <c r="F65" s="834">
        <v>0</v>
      </c>
      <c r="G65" s="832"/>
      <c r="H65" s="828"/>
      <c r="I65" s="829"/>
    </row>
    <row r="66" spans="2:9" ht="12" customHeight="1">
      <c r="B66" s="824"/>
      <c r="C66" s="831"/>
      <c r="D66" s="834"/>
      <c r="E66" s="835"/>
      <c r="F66" s="834"/>
      <c r="G66" s="835"/>
      <c r="H66" s="836"/>
      <c r="I66" s="837"/>
    </row>
    <row r="67" spans="2:9" ht="12" customHeight="1">
      <c r="B67" s="1569" t="s">
        <v>1397</v>
      </c>
      <c r="C67" s="1570"/>
      <c r="D67" s="834">
        <f>SUM(D68:D76)</f>
        <v>1620459</v>
      </c>
      <c r="E67" s="832">
        <f>+D67/D$7*100</f>
        <v>3.293377485422244</v>
      </c>
      <c r="F67" s="834">
        <f>SUM(F68:F76)</f>
        <v>1497829</v>
      </c>
      <c r="G67" s="832">
        <v>4</v>
      </c>
      <c r="H67" s="828">
        <f>D67-F67</f>
        <v>122630</v>
      </c>
      <c r="I67" s="829">
        <v>8.2</v>
      </c>
    </row>
    <row r="68" spans="2:9" ht="12" customHeight="1">
      <c r="B68" s="824"/>
      <c r="C68" s="831" t="s">
        <v>1398</v>
      </c>
      <c r="D68" s="834">
        <v>64718</v>
      </c>
      <c r="E68" s="832"/>
      <c r="F68" s="834">
        <v>32909</v>
      </c>
      <c r="G68" s="832"/>
      <c r="H68" s="841"/>
      <c r="I68" s="842"/>
    </row>
    <row r="69" spans="2:9" ht="12" customHeight="1">
      <c r="B69" s="830"/>
      <c r="C69" s="831" t="s">
        <v>1399</v>
      </c>
      <c r="D69" s="834">
        <v>21687</v>
      </c>
      <c r="E69" s="835"/>
      <c r="F69" s="834">
        <v>20375</v>
      </c>
      <c r="G69" s="835"/>
      <c r="H69" s="843"/>
      <c r="I69" s="844"/>
    </row>
    <row r="70" spans="2:9" ht="12" customHeight="1">
      <c r="B70" s="830"/>
      <c r="C70" s="831" t="s">
        <v>1400</v>
      </c>
      <c r="D70" s="834">
        <v>31401</v>
      </c>
      <c r="E70" s="835"/>
      <c r="F70" s="834">
        <v>365</v>
      </c>
      <c r="G70" s="835"/>
      <c r="H70" s="843"/>
      <c r="I70" s="844"/>
    </row>
    <row r="71" spans="2:9" ht="12" customHeight="1">
      <c r="B71" s="830"/>
      <c r="C71" s="831" t="s">
        <v>1401</v>
      </c>
      <c r="D71" s="834">
        <v>1293639</v>
      </c>
      <c r="E71" s="835"/>
      <c r="F71" s="834">
        <v>957285</v>
      </c>
      <c r="G71" s="835"/>
      <c r="H71" s="843"/>
      <c r="I71" s="844"/>
    </row>
    <row r="72" spans="2:9" ht="12" customHeight="1">
      <c r="B72" s="830"/>
      <c r="C72" s="831" t="s">
        <v>1402</v>
      </c>
      <c r="D72" s="834">
        <v>148054</v>
      </c>
      <c r="E72" s="835"/>
      <c r="F72" s="834">
        <v>372685</v>
      </c>
      <c r="G72" s="835"/>
      <c r="H72" s="843"/>
      <c r="I72" s="844"/>
    </row>
    <row r="73" spans="2:9" ht="12" customHeight="1">
      <c r="B73" s="830"/>
      <c r="C73" s="831" t="s">
        <v>1403</v>
      </c>
      <c r="D73" s="834">
        <v>50609</v>
      </c>
      <c r="E73" s="835"/>
      <c r="F73" s="834">
        <v>71329</v>
      </c>
      <c r="G73" s="835"/>
      <c r="H73" s="843"/>
      <c r="I73" s="844"/>
    </row>
    <row r="74" spans="2:9" ht="12" customHeight="1">
      <c r="B74" s="830"/>
      <c r="C74" s="831" t="s">
        <v>1404</v>
      </c>
      <c r="D74" s="834">
        <v>8399</v>
      </c>
      <c r="E74" s="835"/>
      <c r="F74" s="834">
        <v>25112</v>
      </c>
      <c r="G74" s="835"/>
      <c r="H74" s="843"/>
      <c r="I74" s="844"/>
    </row>
    <row r="75" spans="2:9" ht="12" customHeight="1">
      <c r="B75" s="830"/>
      <c r="C75" s="831" t="s">
        <v>1405</v>
      </c>
      <c r="D75" s="834">
        <v>0</v>
      </c>
      <c r="E75" s="835"/>
      <c r="F75" s="834">
        <v>6510</v>
      </c>
      <c r="G75" s="835"/>
      <c r="H75" s="843"/>
      <c r="I75" s="844"/>
    </row>
    <row r="76" spans="2:9" ht="12" customHeight="1">
      <c r="B76" s="845"/>
      <c r="C76" s="846" t="s">
        <v>1406</v>
      </c>
      <c r="D76" s="847">
        <v>1952</v>
      </c>
      <c r="E76" s="848"/>
      <c r="F76" s="847">
        <v>11259</v>
      </c>
      <c r="G76" s="848"/>
      <c r="H76" s="849"/>
      <c r="I76" s="850"/>
    </row>
    <row r="77" spans="2:9" ht="12" customHeight="1">
      <c r="B77" s="815" t="s">
        <v>1407</v>
      </c>
      <c r="D77" s="818"/>
      <c r="E77" s="818"/>
      <c r="F77" s="818"/>
      <c r="G77" s="827"/>
      <c r="H77" s="818"/>
      <c r="I77" s="818"/>
    </row>
    <row r="78" spans="4:9" ht="12" customHeight="1">
      <c r="D78" s="818"/>
      <c r="E78" s="818"/>
      <c r="F78" s="818"/>
      <c r="G78" s="827"/>
      <c r="H78" s="818"/>
      <c r="I78" s="818"/>
    </row>
    <row r="79" spans="4:9" ht="12" customHeight="1">
      <c r="D79" s="818"/>
      <c r="E79" s="818"/>
      <c r="F79" s="818"/>
      <c r="G79" s="827"/>
      <c r="H79" s="818"/>
      <c r="I79" s="818"/>
    </row>
    <row r="80" spans="7:8" ht="12" customHeight="1">
      <c r="G80" s="851"/>
      <c r="H80" s="818"/>
    </row>
    <row r="81" spans="7:8" ht="12" customHeight="1">
      <c r="G81" s="851"/>
      <c r="H81" s="818"/>
    </row>
    <row r="82" spans="7:8" ht="12" customHeight="1">
      <c r="G82" s="851"/>
      <c r="H82" s="818"/>
    </row>
    <row r="83" spans="7:8" ht="12" customHeight="1">
      <c r="G83" s="851"/>
      <c r="H83" s="818"/>
    </row>
    <row r="84" spans="7:8" ht="12" customHeight="1">
      <c r="G84" s="851"/>
      <c r="H84" s="818"/>
    </row>
    <row r="85" spans="7:8" ht="12" customHeight="1">
      <c r="G85" s="851"/>
      <c r="H85" s="818"/>
    </row>
    <row r="86" spans="7:8" ht="12" customHeight="1">
      <c r="G86" s="851"/>
      <c r="H86" s="818"/>
    </row>
    <row r="87" spans="7:8" ht="12" customHeight="1">
      <c r="G87" s="851"/>
      <c r="H87" s="818"/>
    </row>
    <row r="88" spans="7:8" ht="12" customHeight="1">
      <c r="G88" s="851"/>
      <c r="H88" s="818"/>
    </row>
    <row r="89" spans="7:8" ht="12" customHeight="1">
      <c r="G89" s="851"/>
      <c r="H89" s="818"/>
    </row>
    <row r="90" ht="12" customHeight="1">
      <c r="H90" s="818"/>
    </row>
    <row r="91" ht="12" customHeight="1">
      <c r="H91" s="818"/>
    </row>
    <row r="92" ht="12" customHeight="1">
      <c r="H92" s="818"/>
    </row>
    <row r="93" ht="12" customHeight="1">
      <c r="H93" s="818"/>
    </row>
    <row r="94" ht="12" customHeight="1">
      <c r="H94" s="818"/>
    </row>
    <row r="95" ht="12" customHeight="1">
      <c r="H95" s="818"/>
    </row>
    <row r="96" ht="12" customHeight="1">
      <c r="H96" s="818"/>
    </row>
    <row r="97" ht="12" customHeight="1">
      <c r="H97" s="818"/>
    </row>
    <row r="98" ht="12" customHeight="1">
      <c r="H98" s="818"/>
    </row>
    <row r="99" ht="12" customHeight="1">
      <c r="H99" s="818"/>
    </row>
    <row r="100" ht="12" customHeight="1">
      <c r="H100" s="818"/>
    </row>
    <row r="101" ht="12" customHeight="1">
      <c r="H101" s="818"/>
    </row>
    <row r="102" ht="12" customHeight="1">
      <c r="H102" s="818"/>
    </row>
    <row r="103" ht="12" customHeight="1">
      <c r="H103" s="818"/>
    </row>
    <row r="104" ht="12" customHeight="1">
      <c r="H104" s="818"/>
    </row>
    <row r="105" ht="12" customHeight="1">
      <c r="H105" s="818"/>
    </row>
    <row r="106" ht="12" customHeight="1">
      <c r="H106" s="818"/>
    </row>
    <row r="107" ht="12" customHeight="1">
      <c r="H107" s="818"/>
    </row>
    <row r="108" ht="12" customHeight="1">
      <c r="H108" s="818"/>
    </row>
    <row r="109" ht="12" customHeight="1">
      <c r="H109" s="818"/>
    </row>
    <row r="110" ht="12" customHeight="1">
      <c r="H110" s="818"/>
    </row>
    <row r="111" ht="12" customHeight="1">
      <c r="H111" s="818"/>
    </row>
    <row r="112" ht="12" customHeight="1">
      <c r="H112" s="818"/>
    </row>
    <row r="113" ht="12" customHeight="1">
      <c r="H113" s="818"/>
    </row>
    <row r="114" ht="12" customHeight="1">
      <c r="H114" s="818"/>
    </row>
    <row r="115" ht="12" customHeight="1">
      <c r="H115" s="818"/>
    </row>
    <row r="116" ht="12" customHeight="1">
      <c r="H116" s="818"/>
    </row>
    <row r="117" ht="12" customHeight="1">
      <c r="H117" s="818"/>
    </row>
    <row r="118" ht="12" customHeight="1">
      <c r="H118" s="818"/>
    </row>
    <row r="119" ht="12" customHeight="1">
      <c r="H119" s="818"/>
    </row>
    <row r="120" ht="12" customHeight="1">
      <c r="H120" s="818"/>
    </row>
    <row r="121" ht="12" customHeight="1">
      <c r="H121" s="818"/>
    </row>
    <row r="122" ht="12" customHeight="1">
      <c r="H122" s="818"/>
    </row>
    <row r="123" ht="12" customHeight="1">
      <c r="H123" s="818"/>
    </row>
    <row r="124" ht="12" customHeight="1">
      <c r="H124" s="818"/>
    </row>
    <row r="125" ht="12" customHeight="1">
      <c r="H125" s="818"/>
    </row>
    <row r="126" ht="12" customHeight="1">
      <c r="H126" s="818"/>
    </row>
    <row r="127" ht="12" customHeight="1">
      <c r="H127" s="818"/>
    </row>
    <row r="128" ht="12" customHeight="1">
      <c r="H128" s="818"/>
    </row>
    <row r="129" ht="12" customHeight="1">
      <c r="H129" s="818"/>
    </row>
    <row r="130" ht="12" customHeight="1">
      <c r="H130" s="818"/>
    </row>
    <row r="131" ht="12" customHeight="1">
      <c r="H131" s="818"/>
    </row>
    <row r="132" ht="12" customHeight="1">
      <c r="H132" s="818"/>
    </row>
    <row r="133" ht="12" customHeight="1">
      <c r="H133" s="818"/>
    </row>
    <row r="134" ht="12" customHeight="1">
      <c r="H134" s="818"/>
    </row>
    <row r="135" ht="12" customHeight="1">
      <c r="H135" s="818"/>
    </row>
    <row r="136" ht="12" customHeight="1">
      <c r="H136" s="818"/>
    </row>
    <row r="137" ht="12" customHeight="1">
      <c r="H137" s="818"/>
    </row>
    <row r="138" ht="12" customHeight="1">
      <c r="H138" s="818"/>
    </row>
    <row r="139" ht="12" customHeight="1">
      <c r="H139" s="818"/>
    </row>
    <row r="140" ht="12" customHeight="1">
      <c r="H140" s="818"/>
    </row>
  </sheetData>
  <mergeCells count="19">
    <mergeCell ref="B4:C6"/>
    <mergeCell ref="H4:I4"/>
    <mergeCell ref="H5:H6"/>
    <mergeCell ref="I5:I6"/>
    <mergeCell ref="F4:G4"/>
    <mergeCell ref="D4:E4"/>
    <mergeCell ref="D5:D6"/>
    <mergeCell ref="E5:E6"/>
    <mergeCell ref="F5:F6"/>
    <mergeCell ref="G5:G6"/>
    <mergeCell ref="B63:C63"/>
    <mergeCell ref="B67:C67"/>
    <mergeCell ref="B7:C7"/>
    <mergeCell ref="B9:C9"/>
    <mergeCell ref="B13:C13"/>
    <mergeCell ref="B37:C37"/>
    <mergeCell ref="B50:C50"/>
    <mergeCell ref="B55:C55"/>
    <mergeCell ref="B35:C35"/>
  </mergeCells>
  <printOptions/>
  <pageMargins left="0.3937007874015748" right="0.31496062992125984" top="0.36" bottom="0.3937007874015748" header="0.2755905511811024" footer="0.1968503937007874"/>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A2:AA34"/>
  <sheetViews>
    <sheetView workbookViewId="0" topLeftCell="A1">
      <selection activeCell="A1" sqref="A1"/>
    </sheetView>
  </sheetViews>
  <sheetFormatPr defaultColWidth="9.00390625" defaultRowHeight="13.5"/>
  <cols>
    <col min="1" max="1" width="2.625" style="852" customWidth="1"/>
    <col min="2" max="2" width="9.625" style="852" customWidth="1"/>
    <col min="3" max="4" width="5.625" style="852" customWidth="1"/>
    <col min="5" max="5" width="4.375" style="852" customWidth="1"/>
    <col min="6" max="7" width="5.625" style="852" customWidth="1"/>
    <col min="8" max="8" width="4.50390625" style="852" customWidth="1"/>
    <col min="9" max="9" width="4.625" style="852" bestFit="1" customWidth="1"/>
    <col min="10" max="13" width="5.625" style="852" customWidth="1"/>
    <col min="14" max="15" width="4.125" style="852" bestFit="1" customWidth="1"/>
    <col min="16" max="16" width="5.625" style="852" customWidth="1"/>
    <col min="17" max="18" width="4.125" style="852" bestFit="1" customWidth="1"/>
    <col min="19" max="19" width="5.625" style="852" customWidth="1"/>
    <col min="20" max="20" width="4.625" style="852" customWidth="1"/>
    <col min="21" max="25" width="5.625" style="852" customWidth="1"/>
    <col min="26" max="26" width="4.125" style="852" bestFit="1" customWidth="1"/>
    <col min="27" max="27" width="5.375" style="852" customWidth="1"/>
    <col min="28" max="16384" width="9.00390625" style="852" customWidth="1"/>
  </cols>
  <sheetData>
    <row r="2" spans="2:24" ht="14.25">
      <c r="B2" s="853" t="s">
        <v>1454</v>
      </c>
      <c r="J2" s="854"/>
      <c r="K2" s="854"/>
      <c r="L2" s="854"/>
      <c r="M2" s="854"/>
      <c r="P2" s="854"/>
      <c r="Q2" s="854"/>
      <c r="R2" s="854"/>
      <c r="S2" s="854"/>
      <c r="T2" s="854"/>
      <c r="U2" s="854"/>
      <c r="V2" s="854"/>
      <c r="W2" s="854"/>
      <c r="X2" s="854"/>
    </row>
    <row r="3" spans="3:27" ht="12.75" thickBot="1">
      <c r="C3" s="855"/>
      <c r="D3" s="855"/>
      <c r="E3" s="855"/>
      <c r="F3" s="856"/>
      <c r="G3" s="857"/>
      <c r="H3" s="854"/>
      <c r="I3" s="854"/>
      <c r="J3" s="854"/>
      <c r="K3" s="854"/>
      <c r="L3" s="854"/>
      <c r="M3" s="854"/>
      <c r="N3" s="854"/>
      <c r="O3" s="854"/>
      <c r="P3" s="854"/>
      <c r="Q3" s="854"/>
      <c r="R3" s="854"/>
      <c r="S3" s="854"/>
      <c r="T3" s="854"/>
      <c r="U3" s="854"/>
      <c r="V3" s="854"/>
      <c r="W3" s="854"/>
      <c r="X3" s="854"/>
      <c r="AA3" s="858" t="s">
        <v>1426</v>
      </c>
    </row>
    <row r="4" spans="1:27" ht="14.25" customHeight="1" thickTop="1">
      <c r="A4" s="859"/>
      <c r="B4" s="860"/>
      <c r="C4" s="1593" t="s">
        <v>1427</v>
      </c>
      <c r="D4" s="1594"/>
      <c r="E4" s="1594"/>
      <c r="F4" s="1595"/>
      <c r="G4" s="861"/>
      <c r="H4" s="862" t="s">
        <v>1409</v>
      </c>
      <c r="I4" s="862"/>
      <c r="J4" s="862"/>
      <c r="K4" s="862"/>
      <c r="L4" s="862"/>
      <c r="M4" s="862"/>
      <c r="N4" s="862"/>
      <c r="O4" s="862"/>
      <c r="P4" s="862"/>
      <c r="Q4" s="862"/>
      <c r="R4" s="863"/>
      <c r="S4" s="862" t="s">
        <v>1428</v>
      </c>
      <c r="T4" s="862"/>
      <c r="U4" s="862"/>
      <c r="V4" s="863"/>
      <c r="W4" s="1612" t="s">
        <v>1410</v>
      </c>
      <c r="X4" s="864" t="s">
        <v>1429</v>
      </c>
      <c r="Y4" s="864" t="s">
        <v>1430</v>
      </c>
      <c r="Z4" s="1605" t="s">
        <v>1431</v>
      </c>
      <c r="AA4" s="1606"/>
    </row>
    <row r="5" spans="1:27" ht="13.5" customHeight="1">
      <c r="A5" s="859"/>
      <c r="B5" s="1586" t="s">
        <v>1411</v>
      </c>
      <c r="C5" s="865" t="s">
        <v>1412</v>
      </c>
      <c r="D5" s="1587" t="s">
        <v>1432</v>
      </c>
      <c r="E5" s="1591"/>
      <c r="F5" s="1588"/>
      <c r="G5" s="1587" t="s">
        <v>1433</v>
      </c>
      <c r="H5" s="1591"/>
      <c r="I5" s="1588"/>
      <c r="J5" s="1587" t="s">
        <v>1434</v>
      </c>
      <c r="K5" s="1588"/>
      <c r="L5" s="1587" t="s">
        <v>1435</v>
      </c>
      <c r="M5" s="1588"/>
      <c r="N5" s="1596" t="s">
        <v>1436</v>
      </c>
      <c r="O5" s="1597"/>
      <c r="P5" s="1587" t="s">
        <v>1437</v>
      </c>
      <c r="Q5" s="1591"/>
      <c r="R5" s="1588"/>
      <c r="S5" s="1607" t="s">
        <v>1438</v>
      </c>
      <c r="T5" s="1609" t="s">
        <v>1439</v>
      </c>
      <c r="U5" s="866" t="s">
        <v>1440</v>
      </c>
      <c r="V5" s="867" t="s">
        <v>1441</v>
      </c>
      <c r="W5" s="1586"/>
      <c r="X5" s="865" t="s">
        <v>1442</v>
      </c>
      <c r="Y5" s="865" t="s">
        <v>1413</v>
      </c>
      <c r="Z5" s="1598"/>
      <c r="AA5" s="1599"/>
    </row>
    <row r="6" spans="1:27" ht="13.5" customHeight="1">
      <c r="A6" s="859"/>
      <c r="B6" s="1586"/>
      <c r="C6" s="868" t="s">
        <v>1414</v>
      </c>
      <c r="D6" s="1589"/>
      <c r="E6" s="1592"/>
      <c r="F6" s="1590"/>
      <c r="G6" s="1589"/>
      <c r="H6" s="1592"/>
      <c r="I6" s="1590"/>
      <c r="J6" s="1589"/>
      <c r="K6" s="1590"/>
      <c r="L6" s="1589"/>
      <c r="M6" s="1590"/>
      <c r="N6" s="1598"/>
      <c r="O6" s="1599"/>
      <c r="P6" s="1602"/>
      <c r="Q6" s="1603"/>
      <c r="R6" s="1604"/>
      <c r="S6" s="1586"/>
      <c r="T6" s="1610"/>
      <c r="U6" s="865" t="s">
        <v>1443</v>
      </c>
      <c r="V6" s="867" t="s">
        <v>1443</v>
      </c>
      <c r="W6" s="1586"/>
      <c r="X6" s="865" t="s">
        <v>1444</v>
      </c>
      <c r="Y6" s="868" t="s">
        <v>1415</v>
      </c>
      <c r="Z6" s="1600"/>
      <c r="AA6" s="1601"/>
    </row>
    <row r="7" spans="1:27" ht="12">
      <c r="A7" s="859"/>
      <c r="B7" s="870"/>
      <c r="C7" s="868" t="s">
        <v>1445</v>
      </c>
      <c r="D7" s="868" t="s">
        <v>1446</v>
      </c>
      <c r="E7" s="871" t="s">
        <v>1445</v>
      </c>
      <c r="F7" s="872"/>
      <c r="G7" s="873" t="s">
        <v>1416</v>
      </c>
      <c r="H7" s="874" t="s">
        <v>1445</v>
      </c>
      <c r="I7" s="871"/>
      <c r="J7" s="875" t="s">
        <v>1446</v>
      </c>
      <c r="K7" s="869" t="s">
        <v>1445</v>
      </c>
      <c r="L7" s="875" t="s">
        <v>1446</v>
      </c>
      <c r="M7" s="869" t="s">
        <v>1445</v>
      </c>
      <c r="N7" s="1600"/>
      <c r="O7" s="1601"/>
      <c r="P7" s="875" t="s">
        <v>1446</v>
      </c>
      <c r="Q7" s="876" t="s">
        <v>1445</v>
      </c>
      <c r="R7" s="873"/>
      <c r="S7" s="1608"/>
      <c r="T7" s="1611"/>
      <c r="U7" s="868" t="s">
        <v>1447</v>
      </c>
      <c r="V7" s="869" t="s">
        <v>1447</v>
      </c>
      <c r="W7" s="1608"/>
      <c r="X7" s="868" t="s">
        <v>1448</v>
      </c>
      <c r="Y7" s="877" t="s">
        <v>1449</v>
      </c>
      <c r="Z7" s="871" t="s">
        <v>1450</v>
      </c>
      <c r="AA7" s="872"/>
    </row>
    <row r="8" spans="1:27" s="884" customFormat="1" ht="18.75" customHeight="1">
      <c r="A8" s="878"/>
      <c r="B8" s="879" t="s">
        <v>745</v>
      </c>
      <c r="C8" s="880">
        <f>SUM(C9:C21,C23:C31)</f>
        <v>2</v>
      </c>
      <c r="D8" s="881">
        <f>SUM(D9:D21,D23:D31)</f>
        <v>2</v>
      </c>
      <c r="E8" s="882">
        <f>SUM(E9:E21,E23:E31)</f>
        <v>1</v>
      </c>
      <c r="F8" s="881">
        <f>SUM(F9:F21,F23:F31)</f>
        <v>83</v>
      </c>
      <c r="G8" s="881">
        <v>2</v>
      </c>
      <c r="H8" s="882">
        <f aca="true" t="shared" si="0" ref="H8:W8">SUM(H9:H21,H23:H31)</f>
        <v>1</v>
      </c>
      <c r="I8" s="881">
        <f t="shared" si="0"/>
        <v>71</v>
      </c>
      <c r="J8" s="881">
        <f t="shared" si="0"/>
        <v>5</v>
      </c>
      <c r="K8" s="881">
        <f t="shared" si="0"/>
        <v>35</v>
      </c>
      <c r="L8" s="881">
        <f t="shared" si="0"/>
        <v>8</v>
      </c>
      <c r="M8" s="881">
        <f t="shared" si="0"/>
        <v>27</v>
      </c>
      <c r="N8" s="882">
        <f t="shared" si="0"/>
        <v>1</v>
      </c>
      <c r="O8" s="881">
        <f t="shared" si="0"/>
        <v>1</v>
      </c>
      <c r="P8" s="881">
        <f t="shared" si="0"/>
        <v>1</v>
      </c>
      <c r="Q8" s="882">
        <f t="shared" si="0"/>
        <v>1</v>
      </c>
      <c r="R8" s="881">
        <f t="shared" si="0"/>
        <v>7</v>
      </c>
      <c r="S8" s="881">
        <f t="shared" si="0"/>
        <v>1</v>
      </c>
      <c r="T8" s="881">
        <f t="shared" si="0"/>
        <v>7</v>
      </c>
      <c r="U8" s="881">
        <f t="shared" si="0"/>
        <v>69</v>
      </c>
      <c r="V8" s="881">
        <f t="shared" si="0"/>
        <v>9</v>
      </c>
      <c r="W8" s="881">
        <f t="shared" si="0"/>
        <v>387</v>
      </c>
      <c r="X8" s="881">
        <v>1</v>
      </c>
      <c r="Y8" s="881">
        <f>SUM(Y9:Y21,Y23:Y31)</f>
        <v>2</v>
      </c>
      <c r="Z8" s="882">
        <f>SUM(Z9:Z21,Z23:Z31)</f>
        <v>1</v>
      </c>
      <c r="AA8" s="883">
        <f>SUM(AA9:AA21,AA23:AA31)</f>
        <v>19</v>
      </c>
    </row>
    <row r="9" spans="1:27" ht="13.5" customHeight="1">
      <c r="A9" s="859"/>
      <c r="B9" s="885" t="s">
        <v>181</v>
      </c>
      <c r="C9" s="886">
        <v>2</v>
      </c>
      <c r="D9" s="886">
        <v>1</v>
      </c>
      <c r="E9" s="887"/>
      <c r="F9" s="886">
        <v>23</v>
      </c>
      <c r="G9" s="886">
        <v>2</v>
      </c>
      <c r="H9" s="888">
        <v>1</v>
      </c>
      <c r="I9" s="886">
        <v>18</v>
      </c>
      <c r="J9" s="886">
        <v>1</v>
      </c>
      <c r="K9" s="886">
        <v>5</v>
      </c>
      <c r="L9" s="886">
        <v>4</v>
      </c>
      <c r="M9" s="886">
        <v>9</v>
      </c>
      <c r="N9" s="887"/>
      <c r="O9" s="886">
        <v>1</v>
      </c>
      <c r="P9" s="886">
        <v>1</v>
      </c>
      <c r="Q9" s="887"/>
      <c r="R9" s="886">
        <v>0</v>
      </c>
      <c r="S9" s="886">
        <v>1</v>
      </c>
      <c r="T9" s="886">
        <v>1</v>
      </c>
      <c r="U9" s="886">
        <v>4</v>
      </c>
      <c r="V9" s="889">
        <v>1</v>
      </c>
      <c r="W9" s="886">
        <v>49</v>
      </c>
      <c r="X9" s="886">
        <v>1</v>
      </c>
      <c r="Y9" s="886">
        <v>1</v>
      </c>
      <c r="Z9" s="887">
        <v>1</v>
      </c>
      <c r="AA9" s="890">
        <v>19</v>
      </c>
    </row>
    <row r="10" spans="1:27" ht="13.5" customHeight="1">
      <c r="A10" s="859"/>
      <c r="B10" s="885" t="s">
        <v>182</v>
      </c>
      <c r="C10" s="889">
        <v>0</v>
      </c>
      <c r="D10" s="889">
        <v>0</v>
      </c>
      <c r="E10" s="888"/>
      <c r="F10" s="889">
        <v>4</v>
      </c>
      <c r="G10" s="889">
        <v>0</v>
      </c>
      <c r="H10" s="889"/>
      <c r="I10" s="889">
        <v>2</v>
      </c>
      <c r="J10" s="886">
        <v>1</v>
      </c>
      <c r="K10" s="886">
        <v>5</v>
      </c>
      <c r="L10" s="889">
        <v>0</v>
      </c>
      <c r="M10" s="889">
        <v>2</v>
      </c>
      <c r="N10" s="888"/>
      <c r="O10" s="889">
        <v>0</v>
      </c>
      <c r="P10" s="889">
        <v>0</v>
      </c>
      <c r="Q10" s="888"/>
      <c r="R10" s="886">
        <v>1</v>
      </c>
      <c r="S10" s="889">
        <v>0</v>
      </c>
      <c r="T10" s="889">
        <v>1</v>
      </c>
      <c r="U10" s="886">
        <v>1</v>
      </c>
      <c r="V10" s="889">
        <v>0</v>
      </c>
      <c r="W10" s="886">
        <v>23</v>
      </c>
      <c r="X10" s="889">
        <v>0</v>
      </c>
      <c r="Y10" s="889">
        <v>0</v>
      </c>
      <c r="Z10" s="889"/>
      <c r="AA10" s="891" t="s">
        <v>235</v>
      </c>
    </row>
    <row r="11" spans="1:27" ht="13.5" customHeight="1">
      <c r="A11" s="859"/>
      <c r="B11" s="885" t="s">
        <v>184</v>
      </c>
      <c r="C11" s="889">
        <v>0</v>
      </c>
      <c r="D11" s="889">
        <v>1</v>
      </c>
      <c r="E11" s="888"/>
      <c r="F11" s="886">
        <v>8</v>
      </c>
      <c r="G11" s="886">
        <v>0</v>
      </c>
      <c r="H11" s="889"/>
      <c r="I11" s="889">
        <v>6</v>
      </c>
      <c r="J11" s="886">
        <v>1</v>
      </c>
      <c r="K11" s="889">
        <v>8</v>
      </c>
      <c r="L11" s="889">
        <v>0</v>
      </c>
      <c r="M11" s="889">
        <v>0</v>
      </c>
      <c r="N11" s="888">
        <v>1</v>
      </c>
      <c r="O11" s="889">
        <v>0</v>
      </c>
      <c r="P11" s="889">
        <v>0</v>
      </c>
      <c r="Q11" s="888"/>
      <c r="R11" s="886">
        <v>1</v>
      </c>
      <c r="S11" s="889">
        <v>0</v>
      </c>
      <c r="T11" s="889">
        <v>1</v>
      </c>
      <c r="U11" s="886">
        <v>1</v>
      </c>
      <c r="V11" s="886">
        <v>3</v>
      </c>
      <c r="W11" s="886">
        <v>28</v>
      </c>
      <c r="X11" s="889">
        <v>0</v>
      </c>
      <c r="Y11" s="889">
        <v>0</v>
      </c>
      <c r="Z11" s="889"/>
      <c r="AA11" s="891" t="s">
        <v>235</v>
      </c>
    </row>
    <row r="12" spans="1:27" ht="13.5" customHeight="1">
      <c r="A12" s="859"/>
      <c r="B12" s="885" t="s">
        <v>186</v>
      </c>
      <c r="C12" s="889">
        <v>0</v>
      </c>
      <c r="D12" s="889">
        <v>0</v>
      </c>
      <c r="E12" s="888">
        <v>1</v>
      </c>
      <c r="F12" s="889">
        <v>8</v>
      </c>
      <c r="G12" s="889">
        <v>0</v>
      </c>
      <c r="H12" s="889"/>
      <c r="I12" s="886">
        <v>5</v>
      </c>
      <c r="J12" s="886">
        <v>1</v>
      </c>
      <c r="K12" s="886">
        <v>5</v>
      </c>
      <c r="L12" s="889">
        <v>0</v>
      </c>
      <c r="M12" s="889">
        <v>0</v>
      </c>
      <c r="N12" s="888"/>
      <c r="O12" s="889">
        <v>0</v>
      </c>
      <c r="P12" s="889">
        <v>0</v>
      </c>
      <c r="Q12" s="888"/>
      <c r="R12" s="886">
        <v>1</v>
      </c>
      <c r="S12" s="889">
        <v>0</v>
      </c>
      <c r="T12" s="889">
        <v>1</v>
      </c>
      <c r="U12" s="886">
        <v>5</v>
      </c>
      <c r="V12" s="886">
        <v>2</v>
      </c>
      <c r="W12" s="886">
        <v>28</v>
      </c>
      <c r="X12" s="889">
        <v>0</v>
      </c>
      <c r="Y12" s="889">
        <v>1</v>
      </c>
      <c r="Z12" s="889"/>
      <c r="AA12" s="891" t="s">
        <v>235</v>
      </c>
    </row>
    <row r="13" spans="1:27" ht="13.5" customHeight="1">
      <c r="A13" s="859"/>
      <c r="B13" s="885" t="s">
        <v>188</v>
      </c>
      <c r="C13" s="889">
        <v>0</v>
      </c>
      <c r="D13" s="889">
        <v>0</v>
      </c>
      <c r="E13" s="888"/>
      <c r="F13" s="889">
        <v>2</v>
      </c>
      <c r="G13" s="889">
        <v>0</v>
      </c>
      <c r="H13" s="889"/>
      <c r="I13" s="889">
        <v>2</v>
      </c>
      <c r="J13" s="886">
        <v>1</v>
      </c>
      <c r="K13" s="886">
        <v>3</v>
      </c>
      <c r="L13" s="889">
        <v>0</v>
      </c>
      <c r="M13" s="889">
        <v>1</v>
      </c>
      <c r="N13" s="888"/>
      <c r="O13" s="889">
        <v>0</v>
      </c>
      <c r="P13" s="889">
        <v>0</v>
      </c>
      <c r="Q13" s="888"/>
      <c r="R13" s="886">
        <v>1</v>
      </c>
      <c r="S13" s="889">
        <v>0</v>
      </c>
      <c r="T13" s="889">
        <v>1</v>
      </c>
      <c r="U13" s="886">
        <v>3</v>
      </c>
      <c r="V13" s="889">
        <v>0</v>
      </c>
      <c r="W13" s="886">
        <v>12</v>
      </c>
      <c r="X13" s="889">
        <v>0</v>
      </c>
      <c r="Y13" s="889">
        <v>0</v>
      </c>
      <c r="Z13" s="889"/>
      <c r="AA13" s="891" t="s">
        <v>235</v>
      </c>
    </row>
    <row r="14" spans="1:27" ht="13.5" customHeight="1">
      <c r="A14" s="859"/>
      <c r="B14" s="885" t="s">
        <v>190</v>
      </c>
      <c r="C14" s="889">
        <v>0</v>
      </c>
      <c r="D14" s="889">
        <v>0</v>
      </c>
      <c r="E14" s="888"/>
      <c r="F14" s="889">
        <v>2</v>
      </c>
      <c r="G14" s="889">
        <v>0</v>
      </c>
      <c r="H14" s="889"/>
      <c r="I14" s="889">
        <v>3</v>
      </c>
      <c r="J14" s="889">
        <v>0</v>
      </c>
      <c r="K14" s="886">
        <v>1</v>
      </c>
      <c r="L14" s="889">
        <v>0</v>
      </c>
      <c r="M14" s="889">
        <v>1</v>
      </c>
      <c r="N14" s="888"/>
      <c r="O14" s="889">
        <v>0</v>
      </c>
      <c r="P14" s="889">
        <v>0</v>
      </c>
      <c r="Q14" s="888"/>
      <c r="R14" s="886">
        <v>1</v>
      </c>
      <c r="S14" s="889">
        <v>0</v>
      </c>
      <c r="T14" s="889">
        <v>0</v>
      </c>
      <c r="U14" s="886">
        <v>1</v>
      </c>
      <c r="V14" s="889">
        <v>0</v>
      </c>
      <c r="W14" s="886">
        <v>12</v>
      </c>
      <c r="X14" s="889">
        <v>0</v>
      </c>
      <c r="Y14" s="889">
        <v>0</v>
      </c>
      <c r="Z14" s="889"/>
      <c r="AA14" s="891" t="s">
        <v>235</v>
      </c>
    </row>
    <row r="15" spans="1:27" ht="13.5" customHeight="1">
      <c r="A15" s="859"/>
      <c r="B15" s="885" t="s">
        <v>192</v>
      </c>
      <c r="C15" s="889">
        <v>0</v>
      </c>
      <c r="D15" s="889">
        <v>0</v>
      </c>
      <c r="E15" s="888"/>
      <c r="F15" s="889">
        <v>2</v>
      </c>
      <c r="G15" s="889">
        <v>0</v>
      </c>
      <c r="H15" s="889"/>
      <c r="I15" s="889">
        <v>2</v>
      </c>
      <c r="J15" s="889">
        <v>0</v>
      </c>
      <c r="K15" s="886">
        <v>1</v>
      </c>
      <c r="L15" s="889">
        <v>0</v>
      </c>
      <c r="M15" s="889">
        <v>1</v>
      </c>
      <c r="N15" s="888"/>
      <c r="O15" s="889">
        <v>0</v>
      </c>
      <c r="P15" s="889">
        <v>0</v>
      </c>
      <c r="Q15" s="888">
        <v>1</v>
      </c>
      <c r="R15" s="886">
        <v>0</v>
      </c>
      <c r="S15" s="889">
        <v>0</v>
      </c>
      <c r="T15" s="889">
        <v>1</v>
      </c>
      <c r="U15" s="886">
        <v>3</v>
      </c>
      <c r="V15" s="889">
        <v>0</v>
      </c>
      <c r="W15" s="886">
        <v>10</v>
      </c>
      <c r="X15" s="889">
        <v>0</v>
      </c>
      <c r="Y15" s="889">
        <v>0</v>
      </c>
      <c r="Z15" s="889"/>
      <c r="AA15" s="891" t="s">
        <v>235</v>
      </c>
    </row>
    <row r="16" spans="1:27" ht="13.5" customHeight="1">
      <c r="A16" s="859"/>
      <c r="B16" s="885" t="s">
        <v>193</v>
      </c>
      <c r="C16" s="889">
        <v>0</v>
      </c>
      <c r="D16" s="889">
        <v>0</v>
      </c>
      <c r="E16" s="888"/>
      <c r="F16" s="889">
        <v>3</v>
      </c>
      <c r="G16" s="889">
        <v>0</v>
      </c>
      <c r="H16" s="889"/>
      <c r="I16" s="889">
        <v>2</v>
      </c>
      <c r="J16" s="889">
        <v>0</v>
      </c>
      <c r="K16" s="889">
        <v>0</v>
      </c>
      <c r="L16" s="889">
        <v>1</v>
      </c>
      <c r="M16" s="889">
        <v>1</v>
      </c>
      <c r="N16" s="888"/>
      <c r="O16" s="889">
        <v>0</v>
      </c>
      <c r="P16" s="889">
        <v>0</v>
      </c>
      <c r="Q16" s="888"/>
      <c r="R16" s="886">
        <v>1</v>
      </c>
      <c r="S16" s="889">
        <v>0</v>
      </c>
      <c r="T16" s="889">
        <v>0</v>
      </c>
      <c r="U16" s="886">
        <v>2</v>
      </c>
      <c r="V16" s="889">
        <v>0</v>
      </c>
      <c r="W16" s="886">
        <v>12</v>
      </c>
      <c r="X16" s="889">
        <v>0</v>
      </c>
      <c r="Y16" s="889">
        <v>0</v>
      </c>
      <c r="Z16" s="889"/>
      <c r="AA16" s="891" t="s">
        <v>235</v>
      </c>
    </row>
    <row r="17" spans="1:27" ht="13.5" customHeight="1">
      <c r="A17" s="859"/>
      <c r="B17" s="885" t="s">
        <v>196</v>
      </c>
      <c r="C17" s="889">
        <v>0</v>
      </c>
      <c r="D17" s="889">
        <v>0</v>
      </c>
      <c r="E17" s="888"/>
      <c r="F17" s="889">
        <v>2</v>
      </c>
      <c r="G17" s="889">
        <v>0</v>
      </c>
      <c r="H17" s="889"/>
      <c r="I17" s="889">
        <v>2</v>
      </c>
      <c r="J17" s="889">
        <v>0</v>
      </c>
      <c r="K17" s="886">
        <v>1</v>
      </c>
      <c r="L17" s="889">
        <v>1</v>
      </c>
      <c r="M17" s="889">
        <v>1</v>
      </c>
      <c r="N17" s="888"/>
      <c r="O17" s="889">
        <v>0</v>
      </c>
      <c r="P17" s="889">
        <v>0</v>
      </c>
      <c r="Q17" s="888"/>
      <c r="R17" s="886">
        <v>1</v>
      </c>
      <c r="S17" s="889">
        <v>0</v>
      </c>
      <c r="T17" s="889">
        <v>0</v>
      </c>
      <c r="U17" s="886">
        <v>2</v>
      </c>
      <c r="V17" s="889">
        <v>0</v>
      </c>
      <c r="W17" s="886">
        <v>9</v>
      </c>
      <c r="X17" s="889">
        <v>0</v>
      </c>
      <c r="Y17" s="889">
        <v>0</v>
      </c>
      <c r="Z17" s="889"/>
      <c r="AA17" s="891" t="s">
        <v>235</v>
      </c>
    </row>
    <row r="18" spans="1:27" ht="13.5" customHeight="1">
      <c r="A18" s="859"/>
      <c r="B18" s="885" t="s">
        <v>198</v>
      </c>
      <c r="C18" s="889">
        <v>0</v>
      </c>
      <c r="D18" s="889">
        <v>0</v>
      </c>
      <c r="E18" s="888"/>
      <c r="F18" s="889">
        <v>2</v>
      </c>
      <c r="G18" s="889">
        <v>0</v>
      </c>
      <c r="H18" s="889"/>
      <c r="I18" s="889">
        <v>2</v>
      </c>
      <c r="J18" s="889">
        <v>0</v>
      </c>
      <c r="K18" s="886">
        <v>1</v>
      </c>
      <c r="L18" s="889">
        <v>0</v>
      </c>
      <c r="M18" s="889">
        <v>1</v>
      </c>
      <c r="N18" s="888"/>
      <c r="O18" s="889">
        <v>0</v>
      </c>
      <c r="P18" s="889">
        <v>0</v>
      </c>
      <c r="Q18" s="888"/>
      <c r="R18" s="886">
        <v>0</v>
      </c>
      <c r="S18" s="889">
        <v>0</v>
      </c>
      <c r="T18" s="889">
        <v>0</v>
      </c>
      <c r="U18" s="886">
        <v>1</v>
      </c>
      <c r="V18" s="889">
        <v>0</v>
      </c>
      <c r="W18" s="886">
        <v>13</v>
      </c>
      <c r="X18" s="889">
        <v>0</v>
      </c>
      <c r="Y18" s="889">
        <v>0</v>
      </c>
      <c r="Z18" s="889"/>
      <c r="AA18" s="891" t="s">
        <v>235</v>
      </c>
    </row>
    <row r="19" spans="1:27" ht="13.5" customHeight="1">
      <c r="A19" s="859"/>
      <c r="B19" s="885" t="s">
        <v>200</v>
      </c>
      <c r="C19" s="889">
        <v>0</v>
      </c>
      <c r="D19" s="889">
        <v>0</v>
      </c>
      <c r="E19" s="888"/>
      <c r="F19" s="889">
        <v>3</v>
      </c>
      <c r="G19" s="889">
        <v>0</v>
      </c>
      <c r="H19" s="889"/>
      <c r="I19" s="889">
        <v>2</v>
      </c>
      <c r="J19" s="889">
        <v>0</v>
      </c>
      <c r="K19" s="889">
        <v>0</v>
      </c>
      <c r="L19" s="889">
        <v>0</v>
      </c>
      <c r="M19" s="889">
        <v>1</v>
      </c>
      <c r="N19" s="888"/>
      <c r="O19" s="889">
        <v>0</v>
      </c>
      <c r="P19" s="889">
        <v>0</v>
      </c>
      <c r="Q19" s="888"/>
      <c r="R19" s="889">
        <v>0</v>
      </c>
      <c r="S19" s="889">
        <v>0</v>
      </c>
      <c r="T19" s="889">
        <v>0</v>
      </c>
      <c r="U19" s="886">
        <v>7</v>
      </c>
      <c r="V19" s="889">
        <v>0</v>
      </c>
      <c r="W19" s="886">
        <v>9</v>
      </c>
      <c r="X19" s="889">
        <v>0</v>
      </c>
      <c r="Y19" s="889">
        <v>0</v>
      </c>
      <c r="Z19" s="889"/>
      <c r="AA19" s="891" t="s">
        <v>235</v>
      </c>
    </row>
    <row r="20" spans="1:27" ht="13.5" customHeight="1">
      <c r="A20" s="859"/>
      <c r="B20" s="885" t="s">
        <v>202</v>
      </c>
      <c r="C20" s="889">
        <v>0</v>
      </c>
      <c r="D20" s="889">
        <v>0</v>
      </c>
      <c r="E20" s="888"/>
      <c r="F20" s="889">
        <v>1</v>
      </c>
      <c r="G20" s="889">
        <v>0</v>
      </c>
      <c r="H20" s="889"/>
      <c r="I20" s="889">
        <v>2</v>
      </c>
      <c r="J20" s="889">
        <v>0</v>
      </c>
      <c r="K20" s="889">
        <v>0</v>
      </c>
      <c r="L20" s="889">
        <v>0</v>
      </c>
      <c r="M20" s="889">
        <v>1</v>
      </c>
      <c r="N20" s="888"/>
      <c r="O20" s="889">
        <v>0</v>
      </c>
      <c r="P20" s="889">
        <v>0</v>
      </c>
      <c r="Q20" s="888"/>
      <c r="R20" s="889">
        <v>0</v>
      </c>
      <c r="S20" s="889">
        <v>0</v>
      </c>
      <c r="T20" s="889">
        <v>0</v>
      </c>
      <c r="U20" s="886">
        <v>1</v>
      </c>
      <c r="V20" s="889">
        <v>0</v>
      </c>
      <c r="W20" s="886">
        <v>8</v>
      </c>
      <c r="X20" s="889">
        <v>0</v>
      </c>
      <c r="Y20" s="889">
        <v>0</v>
      </c>
      <c r="Z20" s="889"/>
      <c r="AA20" s="891" t="s">
        <v>235</v>
      </c>
    </row>
    <row r="21" spans="1:27" ht="13.5" customHeight="1">
      <c r="A21" s="859"/>
      <c r="B21" s="885" t="s">
        <v>204</v>
      </c>
      <c r="C21" s="889">
        <v>0</v>
      </c>
      <c r="D21" s="889">
        <v>0</v>
      </c>
      <c r="E21" s="888"/>
      <c r="F21" s="889">
        <v>2</v>
      </c>
      <c r="G21" s="889">
        <v>0</v>
      </c>
      <c r="H21" s="889"/>
      <c r="I21" s="889">
        <v>3</v>
      </c>
      <c r="J21" s="889">
        <v>0</v>
      </c>
      <c r="K21" s="886">
        <v>1</v>
      </c>
      <c r="L21" s="889">
        <v>0</v>
      </c>
      <c r="M21" s="889">
        <v>2</v>
      </c>
      <c r="N21" s="888"/>
      <c r="O21" s="889">
        <v>0</v>
      </c>
      <c r="P21" s="889">
        <v>0</v>
      </c>
      <c r="Q21" s="888"/>
      <c r="R21" s="886">
        <v>0</v>
      </c>
      <c r="S21" s="889">
        <v>0</v>
      </c>
      <c r="T21" s="889">
        <v>1</v>
      </c>
      <c r="U21" s="886">
        <v>1</v>
      </c>
      <c r="V21" s="889">
        <v>0</v>
      </c>
      <c r="W21" s="886">
        <v>9</v>
      </c>
      <c r="X21" s="889">
        <v>0</v>
      </c>
      <c r="Y21" s="889">
        <v>0</v>
      </c>
      <c r="Z21" s="889"/>
      <c r="AA21" s="891" t="s">
        <v>235</v>
      </c>
    </row>
    <row r="22" spans="1:27" ht="7.5" customHeight="1">
      <c r="A22" s="859"/>
      <c r="B22" s="885"/>
      <c r="C22" s="889"/>
      <c r="D22" s="889"/>
      <c r="E22" s="888"/>
      <c r="F22" s="889"/>
      <c r="G22" s="889"/>
      <c r="H22" s="889"/>
      <c r="I22" s="886"/>
      <c r="J22" s="889"/>
      <c r="K22" s="886"/>
      <c r="L22" s="886"/>
      <c r="M22" s="889"/>
      <c r="N22" s="888"/>
      <c r="O22" s="889"/>
      <c r="P22" s="889"/>
      <c r="Q22" s="888"/>
      <c r="R22" s="886"/>
      <c r="S22" s="889"/>
      <c r="T22" s="886"/>
      <c r="U22" s="886"/>
      <c r="V22" s="886"/>
      <c r="W22" s="886"/>
      <c r="X22" s="889"/>
      <c r="Y22" s="889"/>
      <c r="Z22" s="889"/>
      <c r="AA22" s="891"/>
    </row>
    <row r="23" spans="1:27" ht="13.5" customHeight="1">
      <c r="A23" s="859"/>
      <c r="B23" s="885" t="s">
        <v>1417</v>
      </c>
      <c r="C23" s="892">
        <v>0</v>
      </c>
      <c r="D23" s="889">
        <v>0</v>
      </c>
      <c r="E23" s="888"/>
      <c r="F23" s="889">
        <v>2</v>
      </c>
      <c r="G23" s="889">
        <v>0</v>
      </c>
      <c r="H23" s="889"/>
      <c r="I23" s="889">
        <v>3</v>
      </c>
      <c r="J23" s="889">
        <v>0</v>
      </c>
      <c r="K23" s="889">
        <v>0</v>
      </c>
      <c r="L23" s="889">
        <v>0</v>
      </c>
      <c r="M23" s="889">
        <v>0</v>
      </c>
      <c r="N23" s="888"/>
      <c r="O23" s="889">
        <v>0</v>
      </c>
      <c r="P23" s="889">
        <v>0</v>
      </c>
      <c r="Q23" s="888"/>
      <c r="R23" s="889">
        <v>0</v>
      </c>
      <c r="S23" s="889">
        <v>0</v>
      </c>
      <c r="T23" s="889">
        <v>0</v>
      </c>
      <c r="U23" s="886">
        <v>3</v>
      </c>
      <c r="V23" s="889">
        <v>0</v>
      </c>
      <c r="W23" s="886">
        <v>5</v>
      </c>
      <c r="X23" s="889">
        <v>0</v>
      </c>
      <c r="Y23" s="889">
        <v>0</v>
      </c>
      <c r="Z23" s="889"/>
      <c r="AA23" s="891" t="s">
        <v>235</v>
      </c>
    </row>
    <row r="24" spans="1:27" ht="13.5" customHeight="1">
      <c r="A24" s="859"/>
      <c r="B24" s="885" t="s">
        <v>1418</v>
      </c>
      <c r="C24" s="892">
        <v>0</v>
      </c>
      <c r="D24" s="889">
        <v>0</v>
      </c>
      <c r="E24" s="888"/>
      <c r="F24" s="889">
        <v>3</v>
      </c>
      <c r="G24" s="889">
        <v>0</v>
      </c>
      <c r="H24" s="889"/>
      <c r="I24" s="889">
        <v>6</v>
      </c>
      <c r="J24" s="889">
        <v>0</v>
      </c>
      <c r="K24" s="886">
        <v>1</v>
      </c>
      <c r="L24" s="889">
        <v>0</v>
      </c>
      <c r="M24" s="889">
        <v>3</v>
      </c>
      <c r="N24" s="888"/>
      <c r="O24" s="889">
        <v>0</v>
      </c>
      <c r="P24" s="889">
        <v>0</v>
      </c>
      <c r="Q24" s="888"/>
      <c r="R24" s="889">
        <v>0</v>
      </c>
      <c r="S24" s="889">
        <v>0</v>
      </c>
      <c r="T24" s="889">
        <v>0</v>
      </c>
      <c r="U24" s="886">
        <v>4</v>
      </c>
      <c r="V24" s="889">
        <v>0</v>
      </c>
      <c r="W24" s="886">
        <v>20</v>
      </c>
      <c r="X24" s="889">
        <v>0</v>
      </c>
      <c r="Y24" s="889">
        <v>0</v>
      </c>
      <c r="Z24" s="889"/>
      <c r="AA24" s="891" t="s">
        <v>235</v>
      </c>
    </row>
    <row r="25" spans="1:27" ht="13.5" customHeight="1">
      <c r="A25" s="859"/>
      <c r="B25" s="885" t="s">
        <v>1419</v>
      </c>
      <c r="C25" s="892">
        <v>0</v>
      </c>
      <c r="D25" s="889">
        <v>0</v>
      </c>
      <c r="E25" s="888"/>
      <c r="F25" s="889">
        <v>1</v>
      </c>
      <c r="G25" s="889">
        <v>0</v>
      </c>
      <c r="H25" s="889"/>
      <c r="I25" s="889">
        <v>0</v>
      </c>
      <c r="J25" s="889">
        <v>0</v>
      </c>
      <c r="K25" s="889">
        <v>1</v>
      </c>
      <c r="L25" s="889">
        <v>0</v>
      </c>
      <c r="M25" s="889">
        <v>0</v>
      </c>
      <c r="N25" s="888"/>
      <c r="O25" s="889">
        <v>0</v>
      </c>
      <c r="P25" s="889">
        <v>0</v>
      </c>
      <c r="Q25" s="888"/>
      <c r="R25" s="889">
        <v>0</v>
      </c>
      <c r="S25" s="889">
        <v>0</v>
      </c>
      <c r="T25" s="889">
        <v>0</v>
      </c>
      <c r="U25" s="886">
        <v>1</v>
      </c>
      <c r="V25" s="889">
        <v>0</v>
      </c>
      <c r="W25" s="886">
        <v>4</v>
      </c>
      <c r="X25" s="889">
        <v>0</v>
      </c>
      <c r="Y25" s="889">
        <v>0</v>
      </c>
      <c r="Z25" s="889"/>
      <c r="AA25" s="891" t="s">
        <v>235</v>
      </c>
    </row>
    <row r="26" spans="1:27" ht="13.5" customHeight="1">
      <c r="A26" s="859"/>
      <c r="B26" s="885" t="s">
        <v>1420</v>
      </c>
      <c r="C26" s="892">
        <v>0</v>
      </c>
      <c r="D26" s="889">
        <v>0</v>
      </c>
      <c r="E26" s="888"/>
      <c r="F26" s="889">
        <v>4</v>
      </c>
      <c r="G26" s="889">
        <v>0</v>
      </c>
      <c r="H26" s="889"/>
      <c r="I26" s="889">
        <v>1</v>
      </c>
      <c r="J26" s="889">
        <v>0</v>
      </c>
      <c r="K26" s="889">
        <v>1</v>
      </c>
      <c r="L26" s="889">
        <v>0</v>
      </c>
      <c r="M26" s="889">
        <v>0</v>
      </c>
      <c r="N26" s="888"/>
      <c r="O26" s="889">
        <v>0</v>
      </c>
      <c r="P26" s="889">
        <v>0</v>
      </c>
      <c r="Q26" s="888"/>
      <c r="R26" s="889">
        <v>0</v>
      </c>
      <c r="S26" s="889">
        <v>0</v>
      </c>
      <c r="T26" s="889">
        <v>0</v>
      </c>
      <c r="U26" s="886">
        <v>9</v>
      </c>
      <c r="V26" s="889">
        <v>0</v>
      </c>
      <c r="W26" s="886">
        <v>28</v>
      </c>
      <c r="X26" s="889">
        <v>0</v>
      </c>
      <c r="Y26" s="889">
        <v>0</v>
      </c>
      <c r="Z26" s="889"/>
      <c r="AA26" s="891" t="s">
        <v>235</v>
      </c>
    </row>
    <row r="27" spans="1:27" ht="13.5" customHeight="1">
      <c r="A27" s="859"/>
      <c r="B27" s="885" t="s">
        <v>1421</v>
      </c>
      <c r="C27" s="892">
        <v>0</v>
      </c>
      <c r="D27" s="889">
        <v>0</v>
      </c>
      <c r="E27" s="888"/>
      <c r="F27" s="889">
        <v>2</v>
      </c>
      <c r="G27" s="889">
        <v>0</v>
      </c>
      <c r="H27" s="889"/>
      <c r="I27" s="889">
        <v>2</v>
      </c>
      <c r="J27" s="889">
        <v>0</v>
      </c>
      <c r="K27" s="886">
        <v>0</v>
      </c>
      <c r="L27" s="889">
        <v>1</v>
      </c>
      <c r="M27" s="889">
        <v>1</v>
      </c>
      <c r="N27" s="888"/>
      <c r="O27" s="889">
        <v>0</v>
      </c>
      <c r="P27" s="889">
        <v>0</v>
      </c>
      <c r="Q27" s="888"/>
      <c r="R27" s="889">
        <v>0</v>
      </c>
      <c r="S27" s="889">
        <v>0</v>
      </c>
      <c r="T27" s="889">
        <v>0</v>
      </c>
      <c r="U27" s="886">
        <v>3</v>
      </c>
      <c r="V27" s="889">
        <v>0</v>
      </c>
      <c r="W27" s="886">
        <v>19</v>
      </c>
      <c r="X27" s="889">
        <v>0</v>
      </c>
      <c r="Y27" s="889">
        <v>0</v>
      </c>
      <c r="Z27" s="889"/>
      <c r="AA27" s="891" t="s">
        <v>235</v>
      </c>
    </row>
    <row r="28" spans="1:27" ht="13.5" customHeight="1">
      <c r="A28" s="859"/>
      <c r="B28" s="885" t="s">
        <v>1422</v>
      </c>
      <c r="C28" s="892">
        <v>0</v>
      </c>
      <c r="D28" s="889">
        <v>0</v>
      </c>
      <c r="E28" s="888"/>
      <c r="F28" s="889">
        <v>2</v>
      </c>
      <c r="G28" s="889">
        <v>0</v>
      </c>
      <c r="H28" s="889"/>
      <c r="I28" s="889">
        <v>2</v>
      </c>
      <c r="J28" s="889">
        <v>0</v>
      </c>
      <c r="K28" s="889">
        <v>0</v>
      </c>
      <c r="L28" s="889">
        <v>0</v>
      </c>
      <c r="M28" s="889">
        <v>2</v>
      </c>
      <c r="N28" s="888"/>
      <c r="O28" s="889">
        <v>0</v>
      </c>
      <c r="P28" s="889">
        <v>0</v>
      </c>
      <c r="Q28" s="888"/>
      <c r="R28" s="889">
        <v>0</v>
      </c>
      <c r="S28" s="889">
        <v>0</v>
      </c>
      <c r="T28" s="889">
        <v>0</v>
      </c>
      <c r="U28" s="886">
        <v>3</v>
      </c>
      <c r="V28" s="889">
        <v>0</v>
      </c>
      <c r="W28" s="886">
        <v>22</v>
      </c>
      <c r="X28" s="889">
        <v>0</v>
      </c>
      <c r="Y28" s="889">
        <v>0</v>
      </c>
      <c r="Z28" s="889"/>
      <c r="AA28" s="891" t="s">
        <v>235</v>
      </c>
    </row>
    <row r="29" spans="1:27" ht="13.5" customHeight="1">
      <c r="A29" s="859"/>
      <c r="B29" s="885" t="s">
        <v>1423</v>
      </c>
      <c r="C29" s="892">
        <v>0</v>
      </c>
      <c r="D29" s="889">
        <v>0</v>
      </c>
      <c r="E29" s="888"/>
      <c r="F29" s="889">
        <v>4</v>
      </c>
      <c r="G29" s="889">
        <v>0</v>
      </c>
      <c r="H29" s="889"/>
      <c r="I29" s="889">
        <v>1</v>
      </c>
      <c r="J29" s="889">
        <v>0</v>
      </c>
      <c r="K29" s="889">
        <v>0</v>
      </c>
      <c r="L29" s="889">
        <v>1</v>
      </c>
      <c r="M29" s="889">
        <v>0</v>
      </c>
      <c r="N29" s="888"/>
      <c r="O29" s="889">
        <v>0</v>
      </c>
      <c r="P29" s="889">
        <v>0</v>
      </c>
      <c r="Q29" s="888"/>
      <c r="R29" s="889">
        <v>0</v>
      </c>
      <c r="S29" s="889">
        <v>0</v>
      </c>
      <c r="T29" s="889">
        <v>0</v>
      </c>
      <c r="U29" s="886">
        <v>8</v>
      </c>
      <c r="V29" s="889">
        <v>0</v>
      </c>
      <c r="W29" s="886">
        <v>32</v>
      </c>
      <c r="X29" s="889">
        <v>0</v>
      </c>
      <c r="Y29" s="889">
        <v>0</v>
      </c>
      <c r="Z29" s="889"/>
      <c r="AA29" s="891" t="s">
        <v>235</v>
      </c>
    </row>
    <row r="30" spans="1:27" ht="13.5" customHeight="1">
      <c r="A30" s="859"/>
      <c r="B30" s="885" t="s">
        <v>1424</v>
      </c>
      <c r="C30" s="892">
        <v>0</v>
      </c>
      <c r="D30" s="889">
        <v>0</v>
      </c>
      <c r="E30" s="888"/>
      <c r="F30" s="889">
        <v>1</v>
      </c>
      <c r="G30" s="889">
        <v>0</v>
      </c>
      <c r="H30" s="889"/>
      <c r="I30" s="889">
        <v>2</v>
      </c>
      <c r="J30" s="889">
        <v>0</v>
      </c>
      <c r="K30" s="889">
        <v>1</v>
      </c>
      <c r="L30" s="889">
        <v>0</v>
      </c>
      <c r="M30" s="889">
        <v>0</v>
      </c>
      <c r="N30" s="888"/>
      <c r="O30" s="889">
        <v>0</v>
      </c>
      <c r="P30" s="889">
        <v>0</v>
      </c>
      <c r="Q30" s="888"/>
      <c r="R30" s="889">
        <v>0</v>
      </c>
      <c r="S30" s="889">
        <v>0</v>
      </c>
      <c r="T30" s="889">
        <v>0</v>
      </c>
      <c r="U30" s="886">
        <v>1</v>
      </c>
      <c r="V30" s="886">
        <v>2</v>
      </c>
      <c r="W30" s="886">
        <v>13</v>
      </c>
      <c r="X30" s="889">
        <v>0</v>
      </c>
      <c r="Y30" s="889">
        <v>0</v>
      </c>
      <c r="Z30" s="889"/>
      <c r="AA30" s="891" t="s">
        <v>235</v>
      </c>
    </row>
    <row r="31" spans="1:27" ht="13.5" customHeight="1">
      <c r="A31" s="859"/>
      <c r="B31" s="893" t="s">
        <v>1425</v>
      </c>
      <c r="C31" s="894">
        <v>0</v>
      </c>
      <c r="D31" s="895">
        <v>0</v>
      </c>
      <c r="E31" s="896"/>
      <c r="F31" s="895">
        <v>2</v>
      </c>
      <c r="G31" s="895">
        <v>0</v>
      </c>
      <c r="H31" s="895"/>
      <c r="I31" s="895">
        <v>3</v>
      </c>
      <c r="J31" s="895">
        <v>0</v>
      </c>
      <c r="K31" s="895">
        <v>0</v>
      </c>
      <c r="L31" s="895">
        <v>0</v>
      </c>
      <c r="M31" s="895">
        <v>0</v>
      </c>
      <c r="N31" s="896"/>
      <c r="O31" s="895">
        <v>0</v>
      </c>
      <c r="P31" s="895">
        <v>0</v>
      </c>
      <c r="Q31" s="896"/>
      <c r="R31" s="895">
        <v>0</v>
      </c>
      <c r="S31" s="895">
        <v>0</v>
      </c>
      <c r="T31" s="895">
        <v>0</v>
      </c>
      <c r="U31" s="897">
        <v>5</v>
      </c>
      <c r="V31" s="897">
        <v>1</v>
      </c>
      <c r="W31" s="897">
        <v>22</v>
      </c>
      <c r="X31" s="895">
        <v>0</v>
      </c>
      <c r="Y31" s="895">
        <v>0</v>
      </c>
      <c r="Z31" s="895"/>
      <c r="AA31" s="898" t="s">
        <v>235</v>
      </c>
    </row>
    <row r="32" ht="12">
      <c r="B32" s="852" t="s">
        <v>1451</v>
      </c>
    </row>
    <row r="33" ht="12">
      <c r="B33" s="852" t="s">
        <v>1452</v>
      </c>
    </row>
    <row r="34" ht="12">
      <c r="B34" s="852" t="s">
        <v>1453</v>
      </c>
    </row>
  </sheetData>
  <mergeCells count="12">
    <mergeCell ref="C4:F4"/>
    <mergeCell ref="N5:O7"/>
    <mergeCell ref="P5:R6"/>
    <mergeCell ref="Z4:AA6"/>
    <mergeCell ref="S5:S7"/>
    <mergeCell ref="L5:M6"/>
    <mergeCell ref="T5:T7"/>
    <mergeCell ref="W4:W7"/>
    <mergeCell ref="B5:B6"/>
    <mergeCell ref="J5:K6"/>
    <mergeCell ref="D5:F6"/>
    <mergeCell ref="G5:I6"/>
  </mergeCells>
  <printOptions/>
  <pageMargins left="0.75" right="0.75" top="1" bottom="1" header="0.512" footer="0.51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2:M30"/>
  <sheetViews>
    <sheetView workbookViewId="0" topLeftCell="A1">
      <selection activeCell="A1" sqref="A1"/>
    </sheetView>
  </sheetViews>
  <sheetFormatPr defaultColWidth="9.00390625" defaultRowHeight="13.5"/>
  <cols>
    <col min="1" max="1" width="3.375" style="899" customWidth="1"/>
    <col min="2" max="2" width="3.125" style="899" customWidth="1"/>
    <col min="3" max="3" width="22.25390625" style="899" customWidth="1"/>
    <col min="4" max="7" width="10.625" style="899" customWidth="1"/>
    <col min="8" max="8" width="6.375" style="899" customWidth="1"/>
    <col min="9" max="9" width="12.625" style="899" customWidth="1"/>
    <col min="10" max="10" width="10.625" style="899" customWidth="1"/>
    <col min="11" max="13" width="10.50390625" style="899" customWidth="1"/>
    <col min="14" max="16384" width="9.00390625" style="899" customWidth="1"/>
  </cols>
  <sheetData>
    <row r="2" ht="14.25">
      <c r="B2" s="900" t="s">
        <v>1495</v>
      </c>
    </row>
    <row r="3" spans="2:13" s="96" customFormat="1" ht="12.75" thickBot="1">
      <c r="B3" s="901"/>
      <c r="C3" s="901"/>
      <c r="D3" s="901"/>
      <c r="E3" s="901"/>
      <c r="F3" s="901"/>
      <c r="G3" s="901"/>
      <c r="H3" s="901"/>
      <c r="I3" s="901"/>
      <c r="J3" s="901"/>
      <c r="K3" s="901"/>
      <c r="L3" s="901"/>
      <c r="M3" s="902" t="s">
        <v>1455</v>
      </c>
    </row>
    <row r="4" spans="2:13" s="96" customFormat="1" ht="27.75" customHeight="1" thickTop="1">
      <c r="B4" s="1613" t="s">
        <v>1456</v>
      </c>
      <c r="C4" s="1614"/>
      <c r="D4" s="903" t="s">
        <v>1457</v>
      </c>
      <c r="E4" s="904">
        <v>49</v>
      </c>
      <c r="F4" s="905">
        <v>50</v>
      </c>
      <c r="G4" s="906">
        <v>51</v>
      </c>
      <c r="H4" s="1620" t="s">
        <v>1458</v>
      </c>
      <c r="I4" s="1614"/>
      <c r="J4" s="903" t="s">
        <v>1457</v>
      </c>
      <c r="K4" s="904">
        <v>49</v>
      </c>
      <c r="L4" s="905">
        <v>50</v>
      </c>
      <c r="M4" s="905">
        <v>51</v>
      </c>
    </row>
    <row r="5" spans="1:13" s="909" customFormat="1" ht="12">
      <c r="A5" s="125"/>
      <c r="B5" s="1615" t="s">
        <v>1459</v>
      </c>
      <c r="C5" s="1616"/>
      <c r="D5" s="125">
        <f>SUM(D7,D25,D27,J5,J7,J9,J11,J15,J17,J19,J21,J23,J25,J27)</f>
        <v>240125</v>
      </c>
      <c r="E5" s="125">
        <f>SUM(E7,E25,E27,K5,K7,K9,K11,K15,K17,K19,K21,K23,K25,K27)</f>
        <v>274441</v>
      </c>
      <c r="F5" s="125">
        <f>SUM(F7,F25,F27,L5,L7,L9,L11,L15,L17,L19,L21,L23,L25,L27)</f>
        <v>319581</v>
      </c>
      <c r="G5" s="907">
        <f>SUM(G7,G25,G27,M5,M7,M9,M11,M15,M17,M19,M21,M23,M25,M27)</f>
        <v>370652</v>
      </c>
      <c r="H5" s="1617" t="s">
        <v>1460</v>
      </c>
      <c r="I5" s="1618"/>
      <c r="J5" s="899">
        <v>729</v>
      </c>
      <c r="K5" s="899">
        <v>793</v>
      </c>
      <c r="L5" s="96">
        <v>750</v>
      </c>
      <c r="M5" s="908">
        <v>859</v>
      </c>
    </row>
    <row r="6" spans="1:13" s="909" customFormat="1" ht="12">
      <c r="A6" s="125"/>
      <c r="B6" s="124"/>
      <c r="C6" s="910"/>
      <c r="F6" s="125"/>
      <c r="G6" s="911"/>
      <c r="H6" s="700"/>
      <c r="I6" s="92"/>
      <c r="L6" s="96"/>
      <c r="M6" s="88"/>
    </row>
    <row r="7" spans="1:13" ht="12">
      <c r="A7" s="96"/>
      <c r="B7" s="1619" t="s">
        <v>1461</v>
      </c>
      <c r="C7" s="1618"/>
      <c r="D7" s="96">
        <f>SUM(D8:D23)</f>
        <v>70109</v>
      </c>
      <c r="E7" s="96">
        <f>SUM(E8:E23)</f>
        <v>78530</v>
      </c>
      <c r="F7" s="96">
        <f>SUM(F8:F23)</f>
        <v>83123</v>
      </c>
      <c r="G7" s="913">
        <f>SUM(G8:G23)</f>
        <v>90768</v>
      </c>
      <c r="H7" s="1617" t="s">
        <v>1462</v>
      </c>
      <c r="I7" s="1618"/>
      <c r="J7" s="899">
        <v>1689</v>
      </c>
      <c r="K7" s="899">
        <v>2162</v>
      </c>
      <c r="L7" s="96">
        <v>2290</v>
      </c>
      <c r="M7" s="88">
        <v>2244</v>
      </c>
    </row>
    <row r="8" spans="1:13" ht="12">
      <c r="A8" s="96"/>
      <c r="B8" s="914"/>
      <c r="C8" s="915" t="s">
        <v>1387</v>
      </c>
      <c r="D8" s="899">
        <v>10514</v>
      </c>
      <c r="E8" s="899">
        <v>11002</v>
      </c>
      <c r="F8" s="916">
        <v>11776</v>
      </c>
      <c r="G8" s="913">
        <v>12669</v>
      </c>
      <c r="H8" s="96"/>
      <c r="I8" s="88"/>
      <c r="L8" s="96"/>
      <c r="M8" s="88"/>
    </row>
    <row r="9" spans="1:13" ht="12">
      <c r="A9" s="96"/>
      <c r="B9" s="917"/>
      <c r="C9" s="915" t="s">
        <v>1463</v>
      </c>
      <c r="D9" s="899">
        <v>14026</v>
      </c>
      <c r="E9" s="899">
        <v>14699</v>
      </c>
      <c r="F9" s="916">
        <v>15687</v>
      </c>
      <c r="G9" s="913">
        <v>16558</v>
      </c>
      <c r="H9" s="1617" t="s">
        <v>1464</v>
      </c>
      <c r="I9" s="1618"/>
      <c r="J9" s="899">
        <v>16423</v>
      </c>
      <c r="K9" s="899">
        <v>18474</v>
      </c>
      <c r="L9" s="96">
        <v>18961</v>
      </c>
      <c r="M9" s="88">
        <v>23997</v>
      </c>
    </row>
    <row r="10" spans="1:13" ht="12">
      <c r="A10" s="96"/>
      <c r="B10" s="918"/>
      <c r="C10" s="915" t="s">
        <v>1465</v>
      </c>
      <c r="D10" s="899">
        <v>11335</v>
      </c>
      <c r="E10" s="899">
        <v>12673</v>
      </c>
      <c r="F10" s="916">
        <v>13584</v>
      </c>
      <c r="G10" s="913">
        <v>14677</v>
      </c>
      <c r="H10" s="700"/>
      <c r="I10" s="88"/>
      <c r="L10" s="96"/>
      <c r="M10" s="88"/>
    </row>
    <row r="11" spans="1:13" ht="12">
      <c r="A11" s="96"/>
      <c r="B11" s="918"/>
      <c r="C11" s="915" t="s">
        <v>1466</v>
      </c>
      <c r="D11" s="899">
        <v>911</v>
      </c>
      <c r="E11" s="899">
        <v>986</v>
      </c>
      <c r="F11" s="916">
        <v>1031</v>
      </c>
      <c r="G11" s="913">
        <v>1253</v>
      </c>
      <c r="H11" s="1617" t="s">
        <v>1467</v>
      </c>
      <c r="I11" s="1618"/>
      <c r="J11" s="135">
        <f>SUM(J12:J13)</f>
        <v>74258</v>
      </c>
      <c r="K11" s="135">
        <f>SUM(K12:K13)</f>
        <v>79733</v>
      </c>
      <c r="L11" s="135">
        <f>SUM(L12:L13)</f>
        <v>93001</v>
      </c>
      <c r="M11" s="919">
        <f>SUM(M12:M13)</f>
        <v>107931</v>
      </c>
    </row>
    <row r="12" spans="1:13" ht="12">
      <c r="A12" s="96"/>
      <c r="B12" s="918"/>
      <c r="C12" s="915" t="s">
        <v>1468</v>
      </c>
      <c r="D12" s="899">
        <v>1105</v>
      </c>
      <c r="E12" s="899">
        <v>1147</v>
      </c>
      <c r="F12" s="916">
        <v>1253</v>
      </c>
      <c r="G12" s="913">
        <v>1461</v>
      </c>
      <c r="H12" s="96"/>
      <c r="I12" s="92" t="s">
        <v>1469</v>
      </c>
      <c r="J12" s="899">
        <v>36316</v>
      </c>
      <c r="K12" s="899">
        <v>39068</v>
      </c>
      <c r="L12" s="96">
        <v>46298</v>
      </c>
      <c r="M12" s="919">
        <v>52572</v>
      </c>
    </row>
    <row r="13" spans="1:13" ht="12">
      <c r="A13" s="96"/>
      <c r="B13" s="918"/>
      <c r="C13" s="915" t="s">
        <v>1470</v>
      </c>
      <c r="D13" s="899">
        <v>2407</v>
      </c>
      <c r="E13" s="899">
        <v>3096</v>
      </c>
      <c r="F13" s="916">
        <v>3199</v>
      </c>
      <c r="G13" s="913">
        <v>3977</v>
      </c>
      <c r="H13" s="96"/>
      <c r="I13" s="92" t="s">
        <v>1471</v>
      </c>
      <c r="J13" s="899">
        <v>37942</v>
      </c>
      <c r="K13" s="899">
        <v>40665</v>
      </c>
      <c r="L13" s="96">
        <v>46703</v>
      </c>
      <c r="M13" s="88">
        <v>55359</v>
      </c>
    </row>
    <row r="14" spans="1:13" ht="12">
      <c r="A14" s="96"/>
      <c r="B14" s="918"/>
      <c r="C14" s="915" t="s">
        <v>1472</v>
      </c>
      <c r="D14" s="899">
        <v>8</v>
      </c>
      <c r="E14" s="899">
        <v>64</v>
      </c>
      <c r="F14" s="916">
        <v>95</v>
      </c>
      <c r="G14" s="913">
        <v>4</v>
      </c>
      <c r="H14" s="96"/>
      <c r="I14" s="88"/>
      <c r="L14" s="96"/>
      <c r="M14" s="919"/>
    </row>
    <row r="15" spans="1:13" ht="12">
      <c r="A15" s="96"/>
      <c r="B15" s="918"/>
      <c r="C15" s="915" t="s">
        <v>1473</v>
      </c>
      <c r="D15" s="899">
        <v>5477</v>
      </c>
      <c r="E15" s="899">
        <v>7145</v>
      </c>
      <c r="F15" s="916">
        <v>7807</v>
      </c>
      <c r="G15" s="913">
        <v>8432</v>
      </c>
      <c r="H15" s="1617" t="s">
        <v>1474</v>
      </c>
      <c r="I15" s="1618"/>
      <c r="J15" s="899">
        <v>769</v>
      </c>
      <c r="K15" s="899">
        <v>1182</v>
      </c>
      <c r="L15" s="96">
        <v>1430</v>
      </c>
      <c r="M15" s="88">
        <v>1658</v>
      </c>
    </row>
    <row r="16" spans="1:13" ht="12">
      <c r="A16" s="96"/>
      <c r="B16" s="918"/>
      <c r="C16" s="915" t="s">
        <v>1475</v>
      </c>
      <c r="D16" s="899">
        <v>1460</v>
      </c>
      <c r="E16" s="899">
        <v>1644</v>
      </c>
      <c r="F16" s="916">
        <v>1486</v>
      </c>
      <c r="G16" s="913">
        <v>1817</v>
      </c>
      <c r="H16" s="96"/>
      <c r="I16" s="88"/>
      <c r="L16" s="96"/>
      <c r="M16" s="88"/>
    </row>
    <row r="17" spans="1:13" ht="12">
      <c r="A17" s="96"/>
      <c r="B17" s="918"/>
      <c r="C17" s="915" t="s">
        <v>1476</v>
      </c>
      <c r="D17" s="899">
        <v>950</v>
      </c>
      <c r="E17" s="899">
        <v>1651</v>
      </c>
      <c r="F17" s="916">
        <v>1816</v>
      </c>
      <c r="G17" s="913">
        <v>2290</v>
      </c>
      <c r="H17" s="1617" t="s">
        <v>1477</v>
      </c>
      <c r="I17" s="1618"/>
      <c r="J17" s="899">
        <v>12240</v>
      </c>
      <c r="K17" s="899">
        <v>14707</v>
      </c>
      <c r="L17" s="96">
        <v>21586</v>
      </c>
      <c r="M17" s="919">
        <v>20101</v>
      </c>
    </row>
    <row r="18" spans="1:13" ht="12">
      <c r="A18" s="96"/>
      <c r="B18" s="918"/>
      <c r="C18" s="915" t="s">
        <v>1478</v>
      </c>
      <c r="D18" s="899">
        <v>2124</v>
      </c>
      <c r="E18" s="899">
        <v>2300</v>
      </c>
      <c r="F18" s="916">
        <v>2594</v>
      </c>
      <c r="G18" s="913">
        <v>2944</v>
      </c>
      <c r="H18" s="96"/>
      <c r="I18" s="88"/>
      <c r="L18" s="96"/>
      <c r="M18" s="88"/>
    </row>
    <row r="19" spans="1:13" ht="12">
      <c r="A19" s="96"/>
      <c r="B19" s="918"/>
      <c r="C19" s="915" t="s">
        <v>1479</v>
      </c>
      <c r="D19" s="899">
        <v>6206</v>
      </c>
      <c r="E19" s="899">
        <v>6316</v>
      </c>
      <c r="F19" s="916">
        <v>6102</v>
      </c>
      <c r="G19" s="913">
        <v>5929</v>
      </c>
      <c r="H19" s="1617" t="s">
        <v>1480</v>
      </c>
      <c r="I19" s="1618"/>
      <c r="J19" s="899">
        <v>4785</v>
      </c>
      <c r="K19" s="899">
        <v>5651</v>
      </c>
      <c r="L19" s="96">
        <v>5134</v>
      </c>
      <c r="M19" s="88">
        <v>5161</v>
      </c>
    </row>
    <row r="20" spans="1:13" ht="12">
      <c r="A20" s="96"/>
      <c r="B20" s="918"/>
      <c r="C20" s="915" t="s">
        <v>1481</v>
      </c>
      <c r="D20" s="899">
        <v>7255</v>
      </c>
      <c r="E20" s="899">
        <v>8035</v>
      </c>
      <c r="F20" s="916">
        <v>7798</v>
      </c>
      <c r="G20" s="913">
        <v>8285</v>
      </c>
      <c r="H20" s="96"/>
      <c r="I20" s="88"/>
      <c r="L20" s="96"/>
      <c r="M20" s="88"/>
    </row>
    <row r="21" spans="1:13" ht="12">
      <c r="A21" s="96"/>
      <c r="B21" s="918"/>
      <c r="C21" s="915" t="s">
        <v>1482</v>
      </c>
      <c r="D21" s="899">
        <v>490</v>
      </c>
      <c r="E21" s="899">
        <v>1511</v>
      </c>
      <c r="F21" s="916">
        <v>1949</v>
      </c>
      <c r="G21" s="913">
        <v>2025</v>
      </c>
      <c r="H21" s="1617" t="s">
        <v>1483</v>
      </c>
      <c r="I21" s="1618"/>
      <c r="J21" s="899">
        <v>948</v>
      </c>
      <c r="K21" s="899">
        <v>2404</v>
      </c>
      <c r="L21" s="96">
        <v>2347</v>
      </c>
      <c r="M21" s="919">
        <v>2622</v>
      </c>
    </row>
    <row r="22" spans="1:13" ht="12">
      <c r="A22" s="96"/>
      <c r="B22" s="918"/>
      <c r="C22" s="915" t="s">
        <v>1484</v>
      </c>
      <c r="D22" s="899">
        <v>2628</v>
      </c>
      <c r="E22" s="899">
        <v>2504</v>
      </c>
      <c r="F22" s="916">
        <v>2952</v>
      </c>
      <c r="G22" s="913">
        <v>3460</v>
      </c>
      <c r="H22" s="96" t="s">
        <v>1485</v>
      </c>
      <c r="I22" s="88"/>
      <c r="L22" s="96"/>
      <c r="M22" s="919"/>
    </row>
    <row r="23" spans="1:13" ht="12">
      <c r="A23" s="96"/>
      <c r="B23" s="918"/>
      <c r="C23" s="915" t="s">
        <v>1486</v>
      </c>
      <c r="D23" s="899">
        <v>3213</v>
      </c>
      <c r="E23" s="899">
        <v>3757</v>
      </c>
      <c r="F23" s="916">
        <v>3994</v>
      </c>
      <c r="G23" s="913">
        <v>4987</v>
      </c>
      <c r="H23" s="1617" t="s">
        <v>1487</v>
      </c>
      <c r="I23" s="1618"/>
      <c r="J23" s="899">
        <v>17311</v>
      </c>
      <c r="K23" s="899">
        <v>20796</v>
      </c>
      <c r="L23" s="96">
        <v>25487</v>
      </c>
      <c r="M23" s="919">
        <v>30308</v>
      </c>
    </row>
    <row r="24" spans="1:13" ht="12">
      <c r="A24" s="96"/>
      <c r="B24" s="918"/>
      <c r="C24" s="915"/>
      <c r="F24" s="916"/>
      <c r="G24" s="913"/>
      <c r="H24" s="96"/>
      <c r="I24" s="88"/>
      <c r="L24" s="96"/>
      <c r="M24" s="919"/>
    </row>
    <row r="25" spans="1:13" ht="12">
      <c r="A25" s="96"/>
      <c r="B25" s="1619" t="s">
        <v>1488</v>
      </c>
      <c r="C25" s="1618"/>
      <c r="D25" s="899">
        <v>4341</v>
      </c>
      <c r="E25" s="899">
        <v>5199</v>
      </c>
      <c r="F25" s="920">
        <v>6617</v>
      </c>
      <c r="G25" s="913">
        <v>9190</v>
      </c>
      <c r="H25" s="1617" t="s">
        <v>1489</v>
      </c>
      <c r="I25" s="1618"/>
      <c r="J25" s="899">
        <v>5465</v>
      </c>
      <c r="K25" s="899">
        <v>6894</v>
      </c>
      <c r="L25" s="96">
        <v>8580</v>
      </c>
      <c r="M25" s="88">
        <v>12008</v>
      </c>
    </row>
    <row r="26" spans="1:13" ht="12">
      <c r="A26" s="96"/>
      <c r="B26" s="912"/>
      <c r="C26" s="92"/>
      <c r="F26" s="920"/>
      <c r="G26" s="913"/>
      <c r="H26" s="921"/>
      <c r="I26" s="922"/>
      <c r="L26" s="921"/>
      <c r="M26" s="88"/>
    </row>
    <row r="27" spans="1:13" ht="12">
      <c r="A27" s="96"/>
      <c r="B27" s="1619" t="s">
        <v>1490</v>
      </c>
      <c r="C27" s="1618"/>
      <c r="D27" s="899">
        <v>237</v>
      </c>
      <c r="E27" s="899">
        <v>246</v>
      </c>
      <c r="F27" s="920">
        <v>305</v>
      </c>
      <c r="G27" s="913">
        <v>348</v>
      </c>
      <c r="H27" s="700" t="s">
        <v>1491</v>
      </c>
      <c r="I27" s="923" t="s">
        <v>1492</v>
      </c>
      <c r="J27" s="899">
        <v>30821</v>
      </c>
      <c r="K27" s="899">
        <v>37670</v>
      </c>
      <c r="L27" s="921">
        <v>49970</v>
      </c>
      <c r="M27" s="88">
        <v>63457</v>
      </c>
    </row>
    <row r="28" spans="1:13" ht="12">
      <c r="A28" s="96"/>
      <c r="B28" s="1621"/>
      <c r="C28" s="1622"/>
      <c r="D28" s="924"/>
      <c r="E28" s="925"/>
      <c r="F28" s="926"/>
      <c r="G28" s="927"/>
      <c r="H28" s="925"/>
      <c r="I28" s="753" t="s">
        <v>1493</v>
      </c>
      <c r="J28" s="925"/>
      <c r="K28" s="925"/>
      <c r="L28" s="928"/>
      <c r="M28" s="929"/>
    </row>
    <row r="29" ht="12">
      <c r="B29" s="899" t="s">
        <v>1494</v>
      </c>
    </row>
    <row r="30" spans="8:10" ht="12">
      <c r="H30" s="1623"/>
      <c r="I30" s="1623"/>
      <c r="J30" s="921"/>
    </row>
  </sheetData>
  <mergeCells count="18">
    <mergeCell ref="H30:I30"/>
    <mergeCell ref="H15:I15"/>
    <mergeCell ref="H17:I17"/>
    <mergeCell ref="H19:I19"/>
    <mergeCell ref="H21:I21"/>
    <mergeCell ref="B27:C27"/>
    <mergeCell ref="B28:C28"/>
    <mergeCell ref="H5:I5"/>
    <mergeCell ref="H7:I7"/>
    <mergeCell ref="H9:I9"/>
    <mergeCell ref="B25:C25"/>
    <mergeCell ref="H23:I23"/>
    <mergeCell ref="H25:I25"/>
    <mergeCell ref="B4:C4"/>
    <mergeCell ref="B5:C5"/>
    <mergeCell ref="H11:I11"/>
    <mergeCell ref="B7:C7"/>
    <mergeCell ref="H4:I4"/>
  </mergeCells>
  <printOptions/>
  <pageMargins left="0.75" right="0.75" top="1" bottom="1" header="0.512" footer="0.512"/>
  <pageSetup orientation="portrait" paperSize="9"/>
  <drawing r:id="rId1"/>
</worksheet>
</file>

<file path=xl/worksheets/sheet23.xml><?xml version="1.0" encoding="utf-8"?>
<worksheet xmlns="http://schemas.openxmlformats.org/spreadsheetml/2006/main" xmlns:r="http://schemas.openxmlformats.org/officeDocument/2006/relationships">
  <dimension ref="A2:M28"/>
  <sheetViews>
    <sheetView workbookViewId="0" topLeftCell="A1">
      <selection activeCell="A1" sqref="A1"/>
    </sheetView>
  </sheetViews>
  <sheetFormatPr defaultColWidth="9.00390625" defaultRowHeight="13.5"/>
  <cols>
    <col min="1" max="1" width="3.375" style="17" customWidth="1"/>
    <col min="2" max="2" width="3.125" style="17" customWidth="1"/>
    <col min="3" max="3" width="13.375" style="17" bestFit="1" customWidth="1"/>
    <col min="4" max="7" width="7.25390625" style="17" bestFit="1" customWidth="1"/>
    <col min="8" max="8" width="3.125" style="17" customWidth="1"/>
    <col min="9" max="9" width="15.75390625" style="17" customWidth="1"/>
    <col min="10" max="13" width="7.625" style="17" customWidth="1"/>
    <col min="14" max="16384" width="9.00390625" style="17" customWidth="1"/>
  </cols>
  <sheetData>
    <row r="2" ht="14.25">
      <c r="B2" s="18" t="s">
        <v>1514</v>
      </c>
    </row>
    <row r="3" spans="2:13" s="20" customFormat="1" ht="12.75" thickBot="1">
      <c r="B3" s="930"/>
      <c r="C3" s="930"/>
      <c r="D3" s="930"/>
      <c r="E3" s="930"/>
      <c r="F3" s="930"/>
      <c r="G3" s="930"/>
      <c r="H3" s="930"/>
      <c r="I3" s="930"/>
      <c r="J3" s="930"/>
      <c r="L3" s="930"/>
      <c r="M3" s="931" t="s">
        <v>1497</v>
      </c>
    </row>
    <row r="4" spans="2:13" s="20" customFormat="1" ht="32.25" customHeight="1" thickTop="1">
      <c r="B4" s="932" t="s">
        <v>1498</v>
      </c>
      <c r="C4" s="933"/>
      <c r="D4" s="934" t="s">
        <v>1499</v>
      </c>
      <c r="E4" s="22">
        <v>49</v>
      </c>
      <c r="F4" s="22">
        <v>50</v>
      </c>
      <c r="G4" s="22">
        <v>51</v>
      </c>
      <c r="H4" s="935" t="s">
        <v>1500</v>
      </c>
      <c r="I4" s="933"/>
      <c r="J4" s="934" t="s">
        <v>1499</v>
      </c>
      <c r="K4" s="22">
        <v>49</v>
      </c>
      <c r="L4" s="22">
        <v>50</v>
      </c>
      <c r="M4" s="22">
        <v>51</v>
      </c>
    </row>
    <row r="5" spans="1:13" s="156" customFormat="1" ht="12">
      <c r="A5" s="159"/>
      <c r="B5" s="1628" t="s">
        <v>1459</v>
      </c>
      <c r="C5" s="1629"/>
      <c r="D5" s="936">
        <f>SUM(D7,D18,D20,D22,D24,D26,J5,J10,J12,J14,J16,J19,J24,J26)</f>
        <v>133716</v>
      </c>
      <c r="E5" s="936">
        <f>SUM(E7,E18,E20,E22,E24,E26,K5,K10,K12,K14,K16,K19,K24,K26)</f>
        <v>156350</v>
      </c>
      <c r="F5" s="936">
        <f>SUM(F7,F18,F20,F22,F24,F26,L5,L10,L12,L14,L16,L19,L24,L26)</f>
        <v>184310</v>
      </c>
      <c r="G5" s="907">
        <f>SUM(G7,G18,G20,G22,G24,G26,M5,M10,M12,M14,M16,M19,M24,M26)</f>
        <v>211998</v>
      </c>
      <c r="H5" s="1630" t="s">
        <v>1501</v>
      </c>
      <c r="I5" s="1631"/>
      <c r="J5" s="937">
        <f>SUM(J6:J7)</f>
        <v>42856</v>
      </c>
      <c r="K5" s="937">
        <f>SUM(K6:K7)</f>
        <v>47050</v>
      </c>
      <c r="L5" s="937">
        <f>SUM(L6:L7)</f>
        <v>55288</v>
      </c>
      <c r="M5" s="908">
        <f>SUM(M6:M7)</f>
        <v>62015</v>
      </c>
    </row>
    <row r="6" spans="1:13" s="156" customFormat="1" ht="12">
      <c r="A6" s="159"/>
      <c r="B6" s="157"/>
      <c r="C6" s="656"/>
      <c r="F6" s="159"/>
      <c r="G6" s="938"/>
      <c r="H6" s="20"/>
      <c r="I6" s="648" t="s">
        <v>1331</v>
      </c>
      <c r="J6" s="20">
        <v>12738</v>
      </c>
      <c r="K6" s="20">
        <v>14966</v>
      </c>
      <c r="L6" s="20">
        <v>17043</v>
      </c>
      <c r="M6" s="36">
        <v>19454</v>
      </c>
    </row>
    <row r="7" spans="1:13" ht="12">
      <c r="A7" s="20"/>
      <c r="B7" s="1624" t="s">
        <v>1461</v>
      </c>
      <c r="C7" s="1625"/>
      <c r="D7" s="17">
        <v>33137</v>
      </c>
      <c r="E7" s="17">
        <v>42589</v>
      </c>
      <c r="F7" s="20">
        <v>49323</v>
      </c>
      <c r="G7" s="939">
        <v>53823</v>
      </c>
      <c r="H7" s="20"/>
      <c r="I7" s="648" t="s">
        <v>1502</v>
      </c>
      <c r="J7" s="17">
        <v>30118</v>
      </c>
      <c r="K7" s="17">
        <v>32084</v>
      </c>
      <c r="L7" s="20">
        <v>38245</v>
      </c>
      <c r="M7" s="36">
        <v>42561</v>
      </c>
    </row>
    <row r="8" spans="1:13" ht="12">
      <c r="A8" s="20"/>
      <c r="B8" s="940"/>
      <c r="C8" s="941" t="s">
        <v>1387</v>
      </c>
      <c r="D8" s="17">
        <v>4830</v>
      </c>
      <c r="E8" s="17">
        <v>4916</v>
      </c>
      <c r="F8" s="20">
        <v>4974</v>
      </c>
      <c r="G8" s="939">
        <v>5069</v>
      </c>
      <c r="H8" s="20"/>
      <c r="I8" s="648" t="s">
        <v>1503</v>
      </c>
      <c r="J8" s="942">
        <v>2528</v>
      </c>
      <c r="K8" s="942">
        <v>2539</v>
      </c>
      <c r="L8" s="942">
        <v>3281</v>
      </c>
      <c r="M8" s="943">
        <v>3740</v>
      </c>
    </row>
    <row r="9" spans="1:13" ht="12">
      <c r="A9" s="20"/>
      <c r="B9" s="944"/>
      <c r="C9" s="941" t="s">
        <v>1463</v>
      </c>
      <c r="D9" s="17">
        <v>5064</v>
      </c>
      <c r="E9" s="17">
        <v>6551</v>
      </c>
      <c r="F9" s="20">
        <v>8516</v>
      </c>
      <c r="G9" s="939">
        <v>8356</v>
      </c>
      <c r="H9" s="20"/>
      <c r="I9" s="36"/>
      <c r="L9" s="20"/>
      <c r="M9" s="36"/>
    </row>
    <row r="10" spans="1:13" ht="12">
      <c r="A10" s="20"/>
      <c r="B10" s="945"/>
      <c r="C10" s="941" t="s">
        <v>1465</v>
      </c>
      <c r="D10" s="17">
        <v>6331</v>
      </c>
      <c r="E10" s="17">
        <v>7805</v>
      </c>
      <c r="F10" s="20">
        <v>9129</v>
      </c>
      <c r="G10" s="939">
        <v>10383</v>
      </c>
      <c r="H10" s="1495" t="s">
        <v>1474</v>
      </c>
      <c r="I10" s="1625"/>
      <c r="J10" s="17">
        <v>919</v>
      </c>
      <c r="K10" s="17">
        <v>1850</v>
      </c>
      <c r="L10" s="20">
        <v>743</v>
      </c>
      <c r="M10" s="36">
        <v>1022</v>
      </c>
    </row>
    <row r="11" spans="1:13" ht="12">
      <c r="A11" s="20"/>
      <c r="B11" s="945"/>
      <c r="C11" s="648" t="s">
        <v>1470</v>
      </c>
      <c r="D11" s="17">
        <v>1819</v>
      </c>
      <c r="E11" s="17">
        <v>2587</v>
      </c>
      <c r="F11" s="20">
        <v>3297</v>
      </c>
      <c r="G11" s="939">
        <v>3101</v>
      </c>
      <c r="H11" s="1495"/>
      <c r="I11" s="1625"/>
      <c r="L11" s="406"/>
      <c r="M11" s="419"/>
    </row>
    <row r="12" spans="1:13" ht="12">
      <c r="A12" s="20"/>
      <c r="B12" s="945"/>
      <c r="C12" s="941" t="s">
        <v>1478</v>
      </c>
      <c r="D12" s="151" t="s">
        <v>1496</v>
      </c>
      <c r="E12" s="151" t="s">
        <v>1496</v>
      </c>
      <c r="F12" s="20">
        <v>5913</v>
      </c>
      <c r="G12" s="939">
        <v>6659</v>
      </c>
      <c r="H12" s="1495" t="s">
        <v>1477</v>
      </c>
      <c r="I12" s="1625"/>
      <c r="J12" s="17">
        <v>2117</v>
      </c>
      <c r="K12" s="17">
        <v>2582</v>
      </c>
      <c r="L12" s="406">
        <v>2956</v>
      </c>
      <c r="M12" s="36">
        <v>2948</v>
      </c>
    </row>
    <row r="13" spans="1:13" ht="12">
      <c r="A13" s="20"/>
      <c r="B13" s="945"/>
      <c r="C13" s="941" t="s">
        <v>1473</v>
      </c>
      <c r="D13" s="17">
        <v>1516</v>
      </c>
      <c r="E13" s="17">
        <v>2636</v>
      </c>
      <c r="F13" s="20">
        <v>2998</v>
      </c>
      <c r="G13" s="939">
        <v>3367</v>
      </c>
      <c r="H13" s="20"/>
      <c r="I13" s="648"/>
      <c r="L13" s="20"/>
      <c r="M13" s="36"/>
    </row>
    <row r="14" spans="1:13" ht="12">
      <c r="A14" s="20"/>
      <c r="B14" s="945"/>
      <c r="C14" s="941" t="s">
        <v>1504</v>
      </c>
      <c r="D14" s="17">
        <v>1525</v>
      </c>
      <c r="E14" s="17">
        <v>1860</v>
      </c>
      <c r="F14" s="20">
        <v>1846</v>
      </c>
      <c r="G14" s="939">
        <v>2515</v>
      </c>
      <c r="H14" s="1495" t="s">
        <v>1505</v>
      </c>
      <c r="I14" s="1625"/>
      <c r="J14" s="17">
        <v>1746</v>
      </c>
      <c r="K14" s="17">
        <v>2007</v>
      </c>
      <c r="L14" s="406">
        <v>2500</v>
      </c>
      <c r="M14" s="419">
        <v>2610</v>
      </c>
    </row>
    <row r="15" spans="1:13" ht="12">
      <c r="A15" s="20"/>
      <c r="B15" s="945"/>
      <c r="C15" s="941" t="s">
        <v>1479</v>
      </c>
      <c r="D15" s="17">
        <v>2039</v>
      </c>
      <c r="E15" s="17">
        <v>2750</v>
      </c>
      <c r="F15" s="20">
        <v>3084</v>
      </c>
      <c r="G15" s="939">
        <v>3505</v>
      </c>
      <c r="H15" s="20"/>
      <c r="I15" s="36"/>
      <c r="L15" s="20"/>
      <c r="M15" s="36"/>
    </row>
    <row r="16" spans="1:13" ht="12">
      <c r="A16" s="20"/>
      <c r="B16" s="945"/>
      <c r="C16" s="941" t="s">
        <v>1481</v>
      </c>
      <c r="D16" s="17">
        <v>2191</v>
      </c>
      <c r="E16" s="17">
        <v>2895</v>
      </c>
      <c r="F16" s="20">
        <v>3244</v>
      </c>
      <c r="G16" s="939">
        <v>3429</v>
      </c>
      <c r="H16" s="1495" t="s">
        <v>1506</v>
      </c>
      <c r="I16" s="1625"/>
      <c r="J16" s="17">
        <v>448</v>
      </c>
      <c r="K16" s="17">
        <v>592</v>
      </c>
      <c r="L16" s="20">
        <v>894</v>
      </c>
      <c r="M16" s="36">
        <v>820</v>
      </c>
    </row>
    <row r="17" spans="1:13" ht="12">
      <c r="A17" s="20"/>
      <c r="B17" s="945"/>
      <c r="C17" s="941"/>
      <c r="F17" s="20"/>
      <c r="G17" s="939"/>
      <c r="H17" s="20" t="s">
        <v>1507</v>
      </c>
      <c r="I17" s="36"/>
      <c r="L17" s="406"/>
      <c r="M17" s="36"/>
    </row>
    <row r="18" spans="1:13" ht="12">
      <c r="A18" s="20"/>
      <c r="B18" s="1624" t="s">
        <v>1488</v>
      </c>
      <c r="C18" s="1625"/>
      <c r="D18" s="17">
        <v>2845</v>
      </c>
      <c r="E18" s="17">
        <v>3158</v>
      </c>
      <c r="F18" s="20">
        <v>3742</v>
      </c>
      <c r="G18" s="939">
        <v>4739</v>
      </c>
      <c r="H18" s="20"/>
      <c r="I18" s="36"/>
      <c r="L18" s="20"/>
      <c r="M18" s="36"/>
    </row>
    <row r="19" spans="1:13" ht="12">
      <c r="A19" s="20"/>
      <c r="B19" s="945"/>
      <c r="C19" s="648"/>
      <c r="F19" s="20"/>
      <c r="G19" s="939"/>
      <c r="H19" s="1495" t="s">
        <v>1487</v>
      </c>
      <c r="I19" s="1625"/>
      <c r="J19" s="17">
        <v>13438</v>
      </c>
      <c r="K19" s="17">
        <v>15063</v>
      </c>
      <c r="L19" s="20">
        <v>17824</v>
      </c>
      <c r="M19" s="36">
        <v>21415</v>
      </c>
    </row>
    <row r="20" spans="1:13" ht="12">
      <c r="A20" s="20"/>
      <c r="B20" s="1624" t="s">
        <v>1490</v>
      </c>
      <c r="C20" s="1625"/>
      <c r="D20" s="17">
        <v>313</v>
      </c>
      <c r="E20" s="17">
        <v>341</v>
      </c>
      <c r="F20" s="20">
        <v>418</v>
      </c>
      <c r="G20" s="939">
        <v>316</v>
      </c>
      <c r="H20" s="20"/>
      <c r="I20" s="648" t="s">
        <v>1508</v>
      </c>
      <c r="J20" s="17">
        <v>2085</v>
      </c>
      <c r="K20" s="17">
        <v>2365</v>
      </c>
      <c r="L20" s="20">
        <v>3057</v>
      </c>
      <c r="M20" s="36">
        <v>3985</v>
      </c>
    </row>
    <row r="21" spans="1:13" ht="12">
      <c r="A21" s="20"/>
      <c r="B21" s="945"/>
      <c r="C21" s="648"/>
      <c r="F21" s="20"/>
      <c r="G21" s="939"/>
      <c r="H21" s="20"/>
      <c r="I21" s="648" t="s">
        <v>1509</v>
      </c>
      <c r="J21" s="17">
        <v>1469</v>
      </c>
      <c r="K21" s="17">
        <v>1357</v>
      </c>
      <c r="L21" s="406">
        <v>1277</v>
      </c>
      <c r="M21" s="36">
        <v>1244</v>
      </c>
    </row>
    <row r="22" spans="1:13" ht="12">
      <c r="A22" s="20"/>
      <c r="B22" s="1624" t="s">
        <v>1460</v>
      </c>
      <c r="C22" s="1625"/>
      <c r="D22" s="17">
        <v>263</v>
      </c>
      <c r="E22" s="17">
        <v>237</v>
      </c>
      <c r="F22" s="20">
        <v>269</v>
      </c>
      <c r="G22" s="939">
        <v>271</v>
      </c>
      <c r="H22" s="20"/>
      <c r="I22" s="648" t="s">
        <v>1510</v>
      </c>
      <c r="J22" s="151" t="s">
        <v>1496</v>
      </c>
      <c r="K22" s="151" t="s">
        <v>1496</v>
      </c>
      <c r="L22" s="406">
        <v>5573</v>
      </c>
      <c r="M22" s="36">
        <v>6242</v>
      </c>
    </row>
    <row r="23" spans="1:13" ht="12">
      <c r="A23" s="20"/>
      <c r="B23" s="945"/>
      <c r="C23" s="36"/>
      <c r="F23" s="20"/>
      <c r="G23" s="939"/>
      <c r="H23" s="20"/>
      <c r="I23" s="36"/>
      <c r="L23" s="406"/>
      <c r="M23" s="36"/>
    </row>
    <row r="24" spans="1:13" ht="12">
      <c r="A24" s="20"/>
      <c r="B24" s="1624" t="s">
        <v>1462</v>
      </c>
      <c r="C24" s="1625"/>
      <c r="D24" s="17">
        <v>1195</v>
      </c>
      <c r="E24" s="17">
        <v>1274</v>
      </c>
      <c r="F24" s="20">
        <v>1076</v>
      </c>
      <c r="G24" s="939">
        <v>1061</v>
      </c>
      <c r="H24" s="1495" t="s">
        <v>1489</v>
      </c>
      <c r="I24" s="1625"/>
      <c r="J24" s="17">
        <v>40</v>
      </c>
      <c r="K24" s="17">
        <v>335</v>
      </c>
      <c r="L24" s="406">
        <v>459</v>
      </c>
      <c r="M24" s="36">
        <v>407</v>
      </c>
    </row>
    <row r="25" spans="1:13" ht="12" customHeight="1">
      <c r="A25" s="20"/>
      <c r="B25" s="30"/>
      <c r="C25" s="36"/>
      <c r="F25" s="20"/>
      <c r="G25" s="939"/>
      <c r="H25" s="20"/>
      <c r="I25" s="36"/>
      <c r="L25" s="20"/>
      <c r="M25" s="36"/>
    </row>
    <row r="26" spans="1:13" ht="12">
      <c r="A26" s="20"/>
      <c r="B26" s="1627" t="s">
        <v>1464</v>
      </c>
      <c r="C26" s="1626"/>
      <c r="D26" s="44">
        <v>19550</v>
      </c>
      <c r="E26" s="45">
        <v>22026</v>
      </c>
      <c r="F26" s="45">
        <v>24740</v>
      </c>
      <c r="G26" s="946">
        <v>28743</v>
      </c>
      <c r="H26" s="1497" t="s">
        <v>1511</v>
      </c>
      <c r="I26" s="1626"/>
      <c r="J26" s="45">
        <v>14849</v>
      </c>
      <c r="K26" s="45">
        <v>17246</v>
      </c>
      <c r="L26" s="45">
        <v>24078</v>
      </c>
      <c r="M26" s="47">
        <v>31808</v>
      </c>
    </row>
    <row r="27" ht="12">
      <c r="B27" s="17" t="s">
        <v>1512</v>
      </c>
    </row>
    <row r="28" ht="12">
      <c r="B28" s="17" t="s">
        <v>1513</v>
      </c>
    </row>
  </sheetData>
  <mergeCells count="16">
    <mergeCell ref="B5:C5"/>
    <mergeCell ref="H11:I11"/>
    <mergeCell ref="B7:C7"/>
    <mergeCell ref="H5:I5"/>
    <mergeCell ref="H26:I26"/>
    <mergeCell ref="B22:C22"/>
    <mergeCell ref="B24:C24"/>
    <mergeCell ref="B26:C26"/>
    <mergeCell ref="H24:I24"/>
    <mergeCell ref="B18:C18"/>
    <mergeCell ref="B20:C20"/>
    <mergeCell ref="H10:I10"/>
    <mergeCell ref="H12:I12"/>
    <mergeCell ref="H14:I14"/>
    <mergeCell ref="H16:I16"/>
    <mergeCell ref="H19:I19"/>
  </mergeCells>
  <printOptions/>
  <pageMargins left="0.75" right="0.75" top="1" bottom="1" header="0.512" footer="0.512"/>
  <pageSetup orientation="portrait" paperSize="9"/>
</worksheet>
</file>

<file path=xl/worksheets/sheet24.xml><?xml version="1.0" encoding="utf-8"?>
<worksheet xmlns="http://schemas.openxmlformats.org/spreadsheetml/2006/main" xmlns:r="http://schemas.openxmlformats.org/officeDocument/2006/relationships">
  <dimension ref="B2:J45"/>
  <sheetViews>
    <sheetView workbookViewId="0" topLeftCell="A1">
      <selection activeCell="A1" sqref="A1"/>
    </sheetView>
  </sheetViews>
  <sheetFormatPr defaultColWidth="9.00390625" defaultRowHeight="13.5"/>
  <cols>
    <col min="1" max="1" width="2.625" style="947" customWidth="1"/>
    <col min="2" max="2" width="3.375" style="947" customWidth="1"/>
    <col min="3" max="3" width="20.625" style="947" customWidth="1"/>
    <col min="4" max="4" width="15.625" style="947" customWidth="1"/>
    <col min="5" max="5" width="8.625" style="947" customWidth="1"/>
    <col min="6" max="6" width="15.625" style="947" customWidth="1"/>
    <col min="7" max="7" width="8.625" style="947" customWidth="1"/>
    <col min="8" max="8" width="15.625" style="947" customWidth="1"/>
    <col min="9" max="9" width="8.625" style="947" customWidth="1"/>
    <col min="10" max="16384" width="9.00390625" style="947" customWidth="1"/>
  </cols>
  <sheetData>
    <row r="2" ht="14.25">
      <c r="B2" s="948" t="s">
        <v>1553</v>
      </c>
    </row>
    <row r="3" spans="2:9" ht="12.75" thickBot="1">
      <c r="B3" s="949" t="s">
        <v>1515</v>
      </c>
      <c r="I3" s="950" t="s">
        <v>1516</v>
      </c>
    </row>
    <row r="4" spans="2:9" s="951" customFormat="1" ht="15" customHeight="1" thickTop="1">
      <c r="B4" s="1636" t="s">
        <v>1548</v>
      </c>
      <c r="C4" s="1637"/>
      <c r="D4" s="952" t="s">
        <v>1549</v>
      </c>
      <c r="E4" s="953"/>
      <c r="F4" s="952">
        <v>50</v>
      </c>
      <c r="G4" s="953"/>
      <c r="H4" s="952">
        <v>51</v>
      </c>
      <c r="I4" s="953"/>
    </row>
    <row r="5" spans="2:9" s="951" customFormat="1" ht="15" customHeight="1">
      <c r="B5" s="1638"/>
      <c r="C5" s="1639"/>
      <c r="D5" s="954" t="s">
        <v>1517</v>
      </c>
      <c r="E5" s="955" t="s">
        <v>1518</v>
      </c>
      <c r="F5" s="954" t="s">
        <v>1517</v>
      </c>
      <c r="G5" s="955" t="s">
        <v>1518</v>
      </c>
      <c r="H5" s="954" t="s">
        <v>1517</v>
      </c>
      <c r="I5" s="955" t="s">
        <v>1518</v>
      </c>
    </row>
    <row r="6" spans="2:9" s="956" customFormat="1" ht="15" customHeight="1">
      <c r="B6" s="1632" t="s">
        <v>1519</v>
      </c>
      <c r="C6" s="1633"/>
      <c r="D6" s="957">
        <f aca="true" t="shared" si="0" ref="D6:I6">SUM(D8:D22)</f>
        <v>179542898215</v>
      </c>
      <c r="E6" s="958">
        <f t="shared" si="0"/>
        <v>99.99999999999999</v>
      </c>
      <c r="F6" s="957">
        <f t="shared" si="0"/>
        <v>205478087594</v>
      </c>
      <c r="G6" s="958">
        <f t="shared" si="0"/>
        <v>100.00000000000001</v>
      </c>
      <c r="H6" s="957">
        <f t="shared" si="0"/>
        <v>235895706023</v>
      </c>
      <c r="I6" s="958">
        <f t="shared" si="0"/>
        <v>100.00999999999999</v>
      </c>
    </row>
    <row r="7" spans="2:9" ht="9.75" customHeight="1">
      <c r="B7" s="959"/>
      <c r="C7" s="960"/>
      <c r="D7" s="961"/>
      <c r="E7" s="962"/>
      <c r="F7" s="961"/>
      <c r="G7" s="962"/>
      <c r="H7" s="961"/>
      <c r="I7" s="962"/>
    </row>
    <row r="8" spans="2:10" s="951" customFormat="1" ht="15" customHeight="1">
      <c r="B8" s="963"/>
      <c r="C8" s="964" t="s">
        <v>1520</v>
      </c>
      <c r="D8" s="965">
        <v>26433269774</v>
      </c>
      <c r="E8" s="966">
        <v>14.7</v>
      </c>
      <c r="F8" s="965">
        <v>27022011451</v>
      </c>
      <c r="G8" s="966">
        <v>13.2</v>
      </c>
      <c r="H8" s="965">
        <v>33779116625</v>
      </c>
      <c r="I8" s="966">
        <v>14.3</v>
      </c>
      <c r="J8" s="967"/>
    </row>
    <row r="9" spans="2:10" s="951" customFormat="1" ht="15" customHeight="1">
      <c r="B9" s="963"/>
      <c r="C9" s="964" t="s">
        <v>1550</v>
      </c>
      <c r="D9" s="965">
        <v>2842056000</v>
      </c>
      <c r="E9" s="966">
        <v>1.6</v>
      </c>
      <c r="F9" s="965">
        <v>3140822000</v>
      </c>
      <c r="G9" s="966">
        <v>1.5</v>
      </c>
      <c r="H9" s="965">
        <v>2972450000</v>
      </c>
      <c r="I9" s="966">
        <v>1.3</v>
      </c>
      <c r="J9" s="968"/>
    </row>
    <row r="10" spans="2:9" s="951" customFormat="1" ht="15" customHeight="1">
      <c r="B10" s="963"/>
      <c r="C10" s="964" t="s">
        <v>1521</v>
      </c>
      <c r="D10" s="969">
        <v>60582231000</v>
      </c>
      <c r="E10" s="966">
        <v>33.8</v>
      </c>
      <c r="F10" s="969">
        <v>64205685000</v>
      </c>
      <c r="G10" s="966">
        <v>31.3</v>
      </c>
      <c r="H10" s="969">
        <v>65635785000</v>
      </c>
      <c r="I10" s="966">
        <v>27.8</v>
      </c>
    </row>
    <row r="11" spans="2:9" s="951" customFormat="1" ht="15" customHeight="1">
      <c r="B11" s="963"/>
      <c r="C11" s="964" t="s">
        <v>1522</v>
      </c>
      <c r="D11" s="965">
        <v>195175000</v>
      </c>
      <c r="E11" s="966">
        <v>0.1</v>
      </c>
      <c r="F11" s="965">
        <v>232141000</v>
      </c>
      <c r="G11" s="966">
        <v>0.1</v>
      </c>
      <c r="H11" s="965">
        <v>226531000</v>
      </c>
      <c r="I11" s="966">
        <v>0.1</v>
      </c>
    </row>
    <row r="12" spans="2:9" s="951" customFormat="1" ht="15" customHeight="1">
      <c r="B12" s="963"/>
      <c r="C12" s="964" t="s">
        <v>1523</v>
      </c>
      <c r="D12" s="965">
        <v>3375421028</v>
      </c>
      <c r="E12" s="966">
        <v>1.9</v>
      </c>
      <c r="F12" s="965">
        <v>4429800081</v>
      </c>
      <c r="G12" s="966">
        <v>2.2</v>
      </c>
      <c r="H12" s="965">
        <v>4837029283</v>
      </c>
      <c r="I12" s="966">
        <v>2.1</v>
      </c>
    </row>
    <row r="13" spans="2:9" s="951" customFormat="1" ht="15" customHeight="1">
      <c r="B13" s="963"/>
      <c r="C13" s="964"/>
      <c r="D13" s="965"/>
      <c r="E13" s="966"/>
      <c r="F13" s="965"/>
      <c r="G13" s="966"/>
      <c r="H13" s="965"/>
      <c r="I13" s="966"/>
    </row>
    <row r="14" spans="2:9" s="951" customFormat="1" ht="15" customHeight="1">
      <c r="B14" s="963"/>
      <c r="C14" s="964" t="s">
        <v>1524</v>
      </c>
      <c r="D14" s="965">
        <v>1535993685</v>
      </c>
      <c r="E14" s="966">
        <v>0.9</v>
      </c>
      <c r="F14" s="965">
        <v>1809084105</v>
      </c>
      <c r="G14" s="966">
        <v>0.9</v>
      </c>
      <c r="H14" s="965">
        <v>2823351801</v>
      </c>
      <c r="I14" s="966">
        <v>1.21</v>
      </c>
    </row>
    <row r="15" spans="2:9" s="951" customFormat="1" ht="15" customHeight="1">
      <c r="B15" s="963"/>
      <c r="C15" s="964" t="s">
        <v>1525</v>
      </c>
      <c r="D15" s="965">
        <v>58635983536</v>
      </c>
      <c r="E15" s="966">
        <v>32.7</v>
      </c>
      <c r="F15" s="965">
        <v>70966133327</v>
      </c>
      <c r="G15" s="966">
        <v>34.5</v>
      </c>
      <c r="H15" s="965">
        <v>82609980422</v>
      </c>
      <c r="I15" s="966">
        <v>35</v>
      </c>
    </row>
    <row r="16" spans="2:9" s="951" customFormat="1" ht="15" customHeight="1">
      <c r="B16" s="963"/>
      <c r="C16" s="964" t="s">
        <v>1526</v>
      </c>
      <c r="D16" s="965">
        <v>1323844286</v>
      </c>
      <c r="E16" s="966">
        <v>0.7</v>
      </c>
      <c r="F16" s="965">
        <v>2061928776</v>
      </c>
      <c r="G16" s="966">
        <v>1</v>
      </c>
      <c r="H16" s="965">
        <v>3376785544</v>
      </c>
      <c r="I16" s="966">
        <v>1.4</v>
      </c>
    </row>
    <row r="17" spans="2:9" s="951" customFormat="1" ht="15" customHeight="1">
      <c r="B17" s="963"/>
      <c r="C17" s="964" t="s">
        <v>1527</v>
      </c>
      <c r="D17" s="965">
        <v>40521812</v>
      </c>
      <c r="E17" s="966">
        <v>0</v>
      </c>
      <c r="F17" s="965">
        <v>23171812</v>
      </c>
      <c r="G17" s="966">
        <v>0</v>
      </c>
      <c r="H17" s="965">
        <v>27959624</v>
      </c>
      <c r="I17" s="966">
        <v>0</v>
      </c>
    </row>
    <row r="18" spans="2:9" s="951" customFormat="1" ht="15" customHeight="1">
      <c r="B18" s="963"/>
      <c r="C18" s="964"/>
      <c r="D18" s="965"/>
      <c r="E18" s="966"/>
      <c r="F18" s="965"/>
      <c r="G18" s="966"/>
      <c r="H18" s="965"/>
      <c r="I18" s="966"/>
    </row>
    <row r="19" spans="2:9" s="951" customFormat="1" ht="15" customHeight="1">
      <c r="B19" s="963"/>
      <c r="C19" s="964" t="s">
        <v>1528</v>
      </c>
      <c r="D19" s="965">
        <v>2941718843</v>
      </c>
      <c r="E19" s="966">
        <v>1.6</v>
      </c>
      <c r="F19" s="965">
        <v>3156775138</v>
      </c>
      <c r="G19" s="966">
        <v>1.5</v>
      </c>
      <c r="H19" s="965">
        <v>157770203</v>
      </c>
      <c r="I19" s="966">
        <v>0.1</v>
      </c>
    </row>
    <row r="20" spans="2:9" s="951" customFormat="1" ht="15" customHeight="1">
      <c r="B20" s="963"/>
      <c r="C20" s="964" t="s">
        <v>1529</v>
      </c>
      <c r="D20" s="965">
        <v>2709649253</v>
      </c>
      <c r="E20" s="966">
        <v>1.5</v>
      </c>
      <c r="F20" s="965">
        <v>4203930456</v>
      </c>
      <c r="G20" s="966">
        <v>2</v>
      </c>
      <c r="H20" s="965">
        <v>261262000</v>
      </c>
      <c r="I20" s="966">
        <v>0.1</v>
      </c>
    </row>
    <row r="21" spans="2:9" s="951" customFormat="1" ht="15" customHeight="1">
      <c r="B21" s="963"/>
      <c r="C21" s="964" t="s">
        <v>1530</v>
      </c>
      <c r="D21" s="965">
        <v>10284200998</v>
      </c>
      <c r="E21" s="966">
        <v>5.7</v>
      </c>
      <c r="F21" s="965">
        <v>12184671448</v>
      </c>
      <c r="G21" s="966">
        <v>5.9</v>
      </c>
      <c r="H21" s="965">
        <v>13697684521</v>
      </c>
      <c r="I21" s="966">
        <v>5.8</v>
      </c>
    </row>
    <row r="22" spans="2:9" s="951" customFormat="1" ht="15" customHeight="1">
      <c r="B22" s="963"/>
      <c r="C22" s="964" t="s">
        <v>1531</v>
      </c>
      <c r="D22" s="965">
        <v>8642833000</v>
      </c>
      <c r="E22" s="966">
        <v>4.8</v>
      </c>
      <c r="F22" s="965">
        <v>12041933000</v>
      </c>
      <c r="G22" s="966">
        <v>5.9</v>
      </c>
      <c r="H22" s="965">
        <v>25490000000</v>
      </c>
      <c r="I22" s="966">
        <v>10.8</v>
      </c>
    </row>
    <row r="23" spans="2:9" ht="9.75" customHeight="1">
      <c r="B23" s="959"/>
      <c r="C23" s="960"/>
      <c r="D23" s="961"/>
      <c r="E23" s="962"/>
      <c r="F23" s="961"/>
      <c r="G23" s="962"/>
      <c r="H23" s="961"/>
      <c r="I23" s="962"/>
    </row>
    <row r="24" spans="2:9" s="956" customFormat="1" ht="15" customHeight="1">
      <c r="B24" s="1634" t="s">
        <v>1532</v>
      </c>
      <c r="C24" s="1635"/>
      <c r="D24" s="970">
        <f>SUM(D26:D42)</f>
        <v>175338967759</v>
      </c>
      <c r="E24" s="971">
        <f>SUM(E26:E42)</f>
        <v>100.00000000000001</v>
      </c>
      <c r="F24" s="970">
        <f>SUM(F26:F42)</f>
        <v>205967959767</v>
      </c>
      <c r="G24" s="971">
        <f>SUM(G26:G42)</f>
        <v>100.00000000000001</v>
      </c>
      <c r="H24" s="970">
        <v>233519046899</v>
      </c>
      <c r="I24" s="971">
        <v>100</v>
      </c>
    </row>
    <row r="25" spans="2:9" ht="9.75" customHeight="1">
      <c r="B25" s="959"/>
      <c r="C25" s="960"/>
      <c r="D25" s="961"/>
      <c r="E25" s="962"/>
      <c r="F25" s="961"/>
      <c r="G25" s="962"/>
      <c r="H25" s="961"/>
      <c r="I25" s="962"/>
    </row>
    <row r="26" spans="2:9" s="951" customFormat="1" ht="15" customHeight="1">
      <c r="B26" s="963"/>
      <c r="C26" s="964" t="s">
        <v>1533</v>
      </c>
      <c r="D26" s="965">
        <v>505300684</v>
      </c>
      <c r="E26" s="966">
        <v>0.3</v>
      </c>
      <c r="F26" s="965">
        <v>574738089</v>
      </c>
      <c r="G26" s="966">
        <v>0.3</v>
      </c>
      <c r="H26" s="965">
        <v>591757408</v>
      </c>
      <c r="I26" s="966">
        <v>0.3</v>
      </c>
    </row>
    <row r="27" spans="2:9" s="951" customFormat="1" ht="15" customHeight="1">
      <c r="B27" s="963"/>
      <c r="C27" s="964" t="s">
        <v>1534</v>
      </c>
      <c r="D27" s="965">
        <v>15373967744</v>
      </c>
      <c r="E27" s="966">
        <v>8.8</v>
      </c>
      <c r="F27" s="965">
        <v>13828185783</v>
      </c>
      <c r="G27" s="966">
        <v>6.7</v>
      </c>
      <c r="H27" s="965">
        <v>14856962283</v>
      </c>
      <c r="I27" s="966">
        <v>6.4</v>
      </c>
    </row>
    <row r="28" spans="2:9" s="951" customFormat="1" ht="15" customHeight="1">
      <c r="B28" s="963"/>
      <c r="C28" s="964" t="s">
        <v>1535</v>
      </c>
      <c r="D28" s="965">
        <v>7663658778</v>
      </c>
      <c r="E28" s="966">
        <v>4.4</v>
      </c>
      <c r="F28" s="965">
        <v>9676564496</v>
      </c>
      <c r="G28" s="966">
        <v>4.7</v>
      </c>
      <c r="H28" s="965">
        <v>10568456762</v>
      </c>
      <c r="I28" s="966">
        <v>4.5</v>
      </c>
    </row>
    <row r="29" spans="2:9" s="951" customFormat="1" ht="15" customHeight="1">
      <c r="B29" s="963"/>
      <c r="C29" s="964" t="s">
        <v>1536</v>
      </c>
      <c r="D29" s="965">
        <v>5817065801</v>
      </c>
      <c r="E29" s="966">
        <v>3.3</v>
      </c>
      <c r="F29" s="965">
        <v>6377233813</v>
      </c>
      <c r="G29" s="966">
        <v>3.1</v>
      </c>
      <c r="H29" s="965">
        <v>7201564247</v>
      </c>
      <c r="I29" s="966">
        <v>3.1</v>
      </c>
    </row>
    <row r="30" spans="2:9" s="951" customFormat="1" ht="15" customHeight="1">
      <c r="B30" s="963"/>
      <c r="C30" s="964" t="s">
        <v>1537</v>
      </c>
      <c r="D30" s="965">
        <v>1781585385</v>
      </c>
      <c r="E30" s="966">
        <v>1</v>
      </c>
      <c r="F30" s="965">
        <v>1722772513</v>
      </c>
      <c r="G30" s="966">
        <v>1</v>
      </c>
      <c r="H30" s="965">
        <v>1522272424</v>
      </c>
      <c r="I30" s="966">
        <v>0.7</v>
      </c>
    </row>
    <row r="31" spans="2:9" s="951" customFormat="1" ht="15" customHeight="1">
      <c r="B31" s="963"/>
      <c r="C31" s="964"/>
      <c r="D31" s="965"/>
      <c r="E31" s="966"/>
      <c r="F31" s="965"/>
      <c r="G31" s="966"/>
      <c r="H31" s="965"/>
      <c r="I31" s="966"/>
    </row>
    <row r="32" spans="2:9" s="951" customFormat="1" ht="15" customHeight="1">
      <c r="B32" s="963"/>
      <c r="C32" s="964" t="s">
        <v>1538</v>
      </c>
      <c r="D32" s="965">
        <v>27682991728</v>
      </c>
      <c r="E32" s="972">
        <v>15.8</v>
      </c>
      <c r="F32" s="965">
        <v>31007574975</v>
      </c>
      <c r="G32" s="972">
        <v>15.1</v>
      </c>
      <c r="H32" s="965">
        <v>36115563237</v>
      </c>
      <c r="I32" s="972">
        <v>15.5</v>
      </c>
    </row>
    <row r="33" spans="2:9" s="951" customFormat="1" ht="15" customHeight="1">
      <c r="B33" s="963"/>
      <c r="C33" s="964" t="s">
        <v>1539</v>
      </c>
      <c r="D33" s="965">
        <v>6255303427</v>
      </c>
      <c r="E33" s="972">
        <v>3.6</v>
      </c>
      <c r="F33" s="965">
        <v>7685895285</v>
      </c>
      <c r="G33" s="972">
        <v>3.7</v>
      </c>
      <c r="H33" s="965">
        <v>9215879366</v>
      </c>
      <c r="I33" s="972">
        <v>3.9</v>
      </c>
    </row>
    <row r="34" spans="2:9" s="951" customFormat="1" ht="15" customHeight="1">
      <c r="B34" s="963"/>
      <c r="C34" s="964" t="s">
        <v>1540</v>
      </c>
      <c r="D34" s="965">
        <v>35026797051</v>
      </c>
      <c r="E34" s="972">
        <v>20</v>
      </c>
      <c r="F34" s="965">
        <v>41747555786</v>
      </c>
      <c r="G34" s="972">
        <v>20.2</v>
      </c>
      <c r="H34" s="965">
        <v>49055830663</v>
      </c>
      <c r="I34" s="972">
        <v>21</v>
      </c>
    </row>
    <row r="35" spans="2:9" s="951" customFormat="1" ht="15" customHeight="1">
      <c r="B35" s="963"/>
      <c r="C35" s="964" t="s">
        <v>1541</v>
      </c>
      <c r="D35" s="965">
        <v>7919661370</v>
      </c>
      <c r="E35" s="972">
        <v>4.5</v>
      </c>
      <c r="F35" s="965">
        <v>10068353272</v>
      </c>
      <c r="G35" s="972">
        <v>4.9</v>
      </c>
      <c r="H35" s="965">
        <v>10733979821</v>
      </c>
      <c r="I35" s="972">
        <v>4.6</v>
      </c>
    </row>
    <row r="36" spans="2:9" s="951" customFormat="1" ht="15" customHeight="1">
      <c r="B36" s="963"/>
      <c r="C36" s="964" t="s">
        <v>1542</v>
      </c>
      <c r="D36" s="965">
        <v>51296878399</v>
      </c>
      <c r="E36" s="972">
        <v>29.2</v>
      </c>
      <c r="F36" s="965">
        <v>62474335275</v>
      </c>
      <c r="G36" s="972">
        <v>30.3</v>
      </c>
      <c r="H36" s="965">
        <v>66623993524</v>
      </c>
      <c r="I36" s="972">
        <v>28.5</v>
      </c>
    </row>
    <row r="37" spans="2:9" s="951" customFormat="1" ht="15" customHeight="1">
      <c r="B37" s="963"/>
      <c r="C37" s="964"/>
      <c r="D37" s="965"/>
      <c r="E37" s="966"/>
      <c r="F37" s="965"/>
      <c r="G37" s="966"/>
      <c r="H37" s="965"/>
      <c r="I37" s="966"/>
    </row>
    <row r="38" spans="2:9" s="951" customFormat="1" ht="15" customHeight="1">
      <c r="B38" s="963"/>
      <c r="C38" s="964" t="s">
        <v>1543</v>
      </c>
      <c r="D38" s="965">
        <v>7827394572</v>
      </c>
      <c r="E38" s="966">
        <v>4.4</v>
      </c>
      <c r="F38" s="965">
        <v>11170575729</v>
      </c>
      <c r="G38" s="966">
        <v>5.4</v>
      </c>
      <c r="H38" s="965">
        <v>14953741871</v>
      </c>
      <c r="I38" s="966">
        <v>6.4</v>
      </c>
    </row>
    <row r="39" spans="2:9" s="951" customFormat="1" ht="15" customHeight="1">
      <c r="B39" s="963"/>
      <c r="C39" s="964" t="s">
        <v>1544</v>
      </c>
      <c r="D39" s="965">
        <v>4158626073</v>
      </c>
      <c r="E39" s="966">
        <v>2.4</v>
      </c>
      <c r="F39" s="965">
        <v>5011745957</v>
      </c>
      <c r="G39" s="966">
        <v>2.4</v>
      </c>
      <c r="H39" s="965">
        <v>6464487180</v>
      </c>
      <c r="I39" s="966">
        <v>2.8</v>
      </c>
    </row>
    <row r="40" spans="2:9" s="951" customFormat="1" ht="15" customHeight="1">
      <c r="B40" s="963"/>
      <c r="C40" s="964" t="s">
        <v>1545</v>
      </c>
      <c r="D40" s="965">
        <v>4029736747</v>
      </c>
      <c r="E40" s="966">
        <v>2.3</v>
      </c>
      <c r="F40" s="965">
        <v>4622428794</v>
      </c>
      <c r="G40" s="966">
        <v>2.2</v>
      </c>
      <c r="H40" s="965">
        <v>4863423940</v>
      </c>
      <c r="I40" s="973">
        <v>2.1</v>
      </c>
    </row>
    <row r="41" spans="2:9" s="951" customFormat="1" ht="15" customHeight="1">
      <c r="B41" s="963"/>
      <c r="C41" s="964" t="s">
        <v>1546</v>
      </c>
      <c r="D41" s="974">
        <v>0</v>
      </c>
      <c r="E41" s="974">
        <v>0</v>
      </c>
      <c r="F41" s="974">
        <v>0</v>
      </c>
      <c r="G41" s="974">
        <v>0</v>
      </c>
      <c r="H41" s="974">
        <v>0</v>
      </c>
      <c r="I41" s="974">
        <v>0</v>
      </c>
    </row>
    <row r="42" spans="2:9" s="951" customFormat="1" ht="15" customHeight="1">
      <c r="B42" s="963"/>
      <c r="C42" s="964" t="s">
        <v>1551</v>
      </c>
      <c r="D42" s="974">
        <v>0</v>
      </c>
      <c r="E42" s="974">
        <v>0</v>
      </c>
      <c r="F42" s="974">
        <v>0</v>
      </c>
      <c r="G42" s="974">
        <v>0</v>
      </c>
      <c r="H42" s="965">
        <v>751134173</v>
      </c>
      <c r="I42" s="974">
        <v>0</v>
      </c>
    </row>
    <row r="43" spans="2:9" ht="9.75" customHeight="1">
      <c r="B43" s="959"/>
      <c r="C43" s="960"/>
      <c r="D43" s="961"/>
      <c r="E43" s="975"/>
      <c r="F43" s="961"/>
      <c r="G43" s="975"/>
      <c r="H43" s="961"/>
      <c r="I43" s="975"/>
    </row>
    <row r="44" spans="2:9" s="956" customFormat="1" ht="15" customHeight="1">
      <c r="B44" s="976" t="s">
        <v>1547</v>
      </c>
      <c r="C44" s="977"/>
      <c r="D44" s="978">
        <f>SUM(D6-D24)</f>
        <v>4203930456</v>
      </c>
      <c r="E44" s="979">
        <v>0</v>
      </c>
      <c r="F44" s="978">
        <f>SUM(F6-F24)</f>
        <v>-489872173</v>
      </c>
      <c r="G44" s="979">
        <v>0</v>
      </c>
      <c r="H44" s="980">
        <f>SUM(H6-H24)</f>
        <v>2376659124</v>
      </c>
      <c r="I44" s="979">
        <v>0</v>
      </c>
    </row>
    <row r="45" ht="12">
      <c r="B45" s="947" t="s">
        <v>1552</v>
      </c>
    </row>
  </sheetData>
  <mergeCells count="3">
    <mergeCell ref="B6:C6"/>
    <mergeCell ref="B24:C24"/>
    <mergeCell ref="B4:C5"/>
  </mergeCells>
  <printOptions/>
  <pageMargins left="0.75" right="0.75" top="1" bottom="1" header="0.512" footer="0.512"/>
  <pageSetup orientation="portrait" paperSize="9"/>
</worksheet>
</file>

<file path=xl/worksheets/sheet25.xml><?xml version="1.0" encoding="utf-8"?>
<worksheet xmlns="http://schemas.openxmlformats.org/spreadsheetml/2006/main" xmlns:r="http://schemas.openxmlformats.org/officeDocument/2006/relationships">
  <dimension ref="A2:AL75"/>
  <sheetViews>
    <sheetView workbookViewId="0" topLeftCell="A1">
      <selection activeCell="A1" sqref="A1"/>
    </sheetView>
  </sheetViews>
  <sheetFormatPr defaultColWidth="9.00390625" defaultRowHeight="13.5"/>
  <cols>
    <col min="1" max="1" width="10.625" style="726" customWidth="1"/>
    <col min="2" max="2" width="12.625" style="726" customWidth="1"/>
    <col min="3" max="3" width="12.50390625" style="726" customWidth="1"/>
    <col min="4" max="4" width="11.875" style="726" customWidth="1"/>
    <col min="5" max="5" width="10.625" style="726" customWidth="1"/>
    <col min="6" max="6" width="12.25390625" style="726" customWidth="1"/>
    <col min="7" max="7" width="11.50390625" style="726" customWidth="1"/>
    <col min="8" max="10" width="10.625" style="726" customWidth="1"/>
    <col min="11" max="11" width="11.625" style="726" customWidth="1"/>
    <col min="12" max="15" width="10.625" style="726" customWidth="1"/>
    <col min="16" max="16" width="11.75390625" style="726" customWidth="1"/>
    <col min="17" max="17" width="11.25390625" style="726" customWidth="1"/>
    <col min="18" max="18" width="12.125" style="726" customWidth="1"/>
    <col min="19" max="22" width="10.625" style="726" customWidth="1"/>
    <col min="23" max="23" width="12.625" style="726" customWidth="1"/>
    <col min="24" max="24" width="11.625" style="726" customWidth="1"/>
    <col min="25" max="25" width="10.625" style="726" customWidth="1"/>
    <col min="26" max="26" width="11.50390625" style="726" customWidth="1"/>
    <col min="27" max="27" width="12.00390625" style="726" customWidth="1"/>
    <col min="28" max="28" width="11.625" style="726" customWidth="1"/>
    <col min="29" max="29" width="10.625" style="726" customWidth="1"/>
    <col min="30" max="30" width="11.625" style="726" customWidth="1"/>
    <col min="31" max="31" width="10.625" style="726" customWidth="1"/>
    <col min="32" max="32" width="11.625" style="726" customWidth="1"/>
    <col min="33" max="33" width="10.625" style="726" customWidth="1"/>
    <col min="34" max="34" width="11.25390625" style="726" customWidth="1"/>
    <col min="35" max="35" width="10.625" style="726" customWidth="1"/>
    <col min="36" max="36" width="11.25390625" style="726" customWidth="1"/>
    <col min="37" max="16384" width="10.625" style="726" customWidth="1"/>
  </cols>
  <sheetData>
    <row r="2" ht="14.25">
      <c r="A2" s="981" t="s">
        <v>1600</v>
      </c>
    </row>
    <row r="3" spans="1:38" ht="12" thickBot="1">
      <c r="A3" s="729"/>
      <c r="B3" s="729"/>
      <c r="C3" s="729"/>
      <c r="D3" s="729"/>
      <c r="E3" s="729"/>
      <c r="F3" s="729"/>
      <c r="G3" s="729"/>
      <c r="H3" s="729"/>
      <c r="I3" s="729"/>
      <c r="J3" s="729"/>
      <c r="K3" s="729"/>
      <c r="L3" s="729"/>
      <c r="M3" s="729"/>
      <c r="N3" s="729"/>
      <c r="O3" s="729"/>
      <c r="P3" s="982"/>
      <c r="Q3" s="729"/>
      <c r="R3" s="729"/>
      <c r="S3" s="982"/>
      <c r="T3" s="729"/>
      <c r="U3" s="729"/>
      <c r="V3" s="729"/>
      <c r="AL3" s="982" t="s">
        <v>1583</v>
      </c>
    </row>
    <row r="4" spans="1:38" s="107" customFormat="1" ht="12.75" customHeight="1" thickTop="1">
      <c r="A4" s="983"/>
      <c r="B4" s="735"/>
      <c r="C4" s="735"/>
      <c r="D4" s="983" t="s">
        <v>1554</v>
      </c>
      <c r="E4" s="984"/>
      <c r="F4" s="984"/>
      <c r="G4" s="1613" t="s">
        <v>1555</v>
      </c>
      <c r="H4" s="1643"/>
      <c r="I4" s="1643"/>
      <c r="J4" s="1643"/>
      <c r="K4" s="1643"/>
      <c r="L4" s="1643"/>
      <c r="M4" s="1643"/>
      <c r="N4" s="1643"/>
      <c r="O4" s="1643"/>
      <c r="P4" s="1643"/>
      <c r="Q4" s="1643"/>
      <c r="R4" s="1643"/>
      <c r="S4" s="1643"/>
      <c r="T4" s="1643"/>
      <c r="U4" s="1643"/>
      <c r="V4" s="1643"/>
      <c r="W4" s="1643"/>
      <c r="X4" s="1644"/>
      <c r="Y4" s="1613" t="s">
        <v>1584</v>
      </c>
      <c r="Z4" s="1643"/>
      <c r="AA4" s="1643"/>
      <c r="AB4" s="1643"/>
      <c r="AC4" s="1643"/>
      <c r="AD4" s="1643"/>
      <c r="AE4" s="1643"/>
      <c r="AF4" s="1643"/>
      <c r="AG4" s="1643"/>
      <c r="AH4" s="1643"/>
      <c r="AI4" s="1643"/>
      <c r="AJ4" s="1643"/>
      <c r="AK4" s="1643"/>
      <c r="AL4" s="1644"/>
    </row>
    <row r="5" spans="1:38" s="107" customFormat="1" ht="12.75" customHeight="1">
      <c r="A5" s="746" t="s">
        <v>742</v>
      </c>
      <c r="B5" s="746" t="s">
        <v>1556</v>
      </c>
      <c r="C5" s="746" t="s">
        <v>1557</v>
      </c>
      <c r="D5" s="746" t="s">
        <v>1558</v>
      </c>
      <c r="E5" s="746" t="s">
        <v>1559</v>
      </c>
      <c r="F5" s="746" t="s">
        <v>1585</v>
      </c>
      <c r="G5" s="985"/>
      <c r="H5" s="985"/>
      <c r="I5" s="986" t="s">
        <v>1586</v>
      </c>
      <c r="J5" s="986" t="s">
        <v>1560</v>
      </c>
      <c r="K5" s="986"/>
      <c r="L5" s="986" t="s">
        <v>1561</v>
      </c>
      <c r="M5" s="986" t="s">
        <v>1587</v>
      </c>
      <c r="N5" s="986"/>
      <c r="O5" s="986"/>
      <c r="P5" s="985"/>
      <c r="Q5" s="986" t="s">
        <v>1562</v>
      </c>
      <c r="R5" s="986"/>
      <c r="S5" s="986"/>
      <c r="T5" s="986"/>
      <c r="U5" s="986"/>
      <c r="V5" s="986"/>
      <c r="W5" s="1386" t="s">
        <v>1530</v>
      </c>
      <c r="X5" s="1386" t="s">
        <v>1563</v>
      </c>
      <c r="Y5" s="1386" t="s">
        <v>1533</v>
      </c>
      <c r="Z5" s="1386" t="s">
        <v>1534</v>
      </c>
      <c r="AA5" s="1386" t="s">
        <v>1535</v>
      </c>
      <c r="AB5" s="1386" t="s">
        <v>1564</v>
      </c>
      <c r="AC5" s="1386" t="s">
        <v>1537</v>
      </c>
      <c r="AD5" s="1642" t="s">
        <v>1538</v>
      </c>
      <c r="AE5" s="1386" t="s">
        <v>1539</v>
      </c>
      <c r="AF5" s="1386" t="s">
        <v>1540</v>
      </c>
      <c r="AG5" s="1386" t="s">
        <v>1565</v>
      </c>
      <c r="AH5" s="1386" t="s">
        <v>1542</v>
      </c>
      <c r="AI5" s="1386" t="s">
        <v>1543</v>
      </c>
      <c r="AJ5" s="1386" t="s">
        <v>1544</v>
      </c>
      <c r="AK5" s="1386" t="s">
        <v>1545</v>
      </c>
      <c r="AL5" s="1642" t="s">
        <v>1588</v>
      </c>
    </row>
    <row r="6" spans="1:38" s="107" customFormat="1" ht="12.75" customHeight="1">
      <c r="A6" s="746"/>
      <c r="B6" s="746" t="s">
        <v>1566</v>
      </c>
      <c r="C6" s="746" t="s">
        <v>1567</v>
      </c>
      <c r="D6" s="746" t="s">
        <v>1568</v>
      </c>
      <c r="E6" s="746" t="s">
        <v>1569</v>
      </c>
      <c r="F6" s="746" t="s">
        <v>1570</v>
      </c>
      <c r="G6" s="746" t="s">
        <v>1571</v>
      </c>
      <c r="H6" s="746" t="s">
        <v>1572</v>
      </c>
      <c r="I6" s="746" t="s">
        <v>1573</v>
      </c>
      <c r="J6" s="746"/>
      <c r="K6" s="746" t="s">
        <v>1589</v>
      </c>
      <c r="L6" s="746" t="s">
        <v>1574</v>
      </c>
      <c r="M6" s="746" t="s">
        <v>1590</v>
      </c>
      <c r="N6" s="746" t="s">
        <v>1591</v>
      </c>
      <c r="O6" s="746" t="s">
        <v>1575</v>
      </c>
      <c r="P6" s="746" t="s">
        <v>1525</v>
      </c>
      <c r="Q6" s="746" t="s">
        <v>1576</v>
      </c>
      <c r="R6" s="746" t="s">
        <v>1592</v>
      </c>
      <c r="S6" s="746" t="s">
        <v>1593</v>
      </c>
      <c r="T6" s="746" t="s">
        <v>1594</v>
      </c>
      <c r="U6" s="746" t="s">
        <v>1595</v>
      </c>
      <c r="V6" s="746" t="s">
        <v>1596</v>
      </c>
      <c r="W6" s="1640"/>
      <c r="X6" s="1640"/>
      <c r="Y6" s="1640"/>
      <c r="Z6" s="1640"/>
      <c r="AA6" s="1640"/>
      <c r="AB6" s="1640"/>
      <c r="AC6" s="1640"/>
      <c r="AD6" s="1640"/>
      <c r="AE6" s="1640"/>
      <c r="AF6" s="1640"/>
      <c r="AG6" s="1640"/>
      <c r="AH6" s="1640"/>
      <c r="AI6" s="1640"/>
      <c r="AJ6" s="1640"/>
      <c r="AK6" s="1640"/>
      <c r="AL6" s="1640"/>
    </row>
    <row r="7" spans="1:38" s="137" customFormat="1" ht="12.75" customHeight="1">
      <c r="A7" s="752"/>
      <c r="B7" s="750"/>
      <c r="C7" s="750"/>
      <c r="D7" s="987" t="s">
        <v>1577</v>
      </c>
      <c r="E7" s="752" t="s">
        <v>1578</v>
      </c>
      <c r="F7" s="987" t="s">
        <v>1579</v>
      </c>
      <c r="G7" s="750"/>
      <c r="H7" s="750"/>
      <c r="I7" s="752" t="s">
        <v>1580</v>
      </c>
      <c r="J7" s="752" t="s">
        <v>1581</v>
      </c>
      <c r="K7" s="752"/>
      <c r="L7" s="752" t="s">
        <v>1580</v>
      </c>
      <c r="M7" s="752" t="s">
        <v>1597</v>
      </c>
      <c r="N7" s="752"/>
      <c r="O7" s="988"/>
      <c r="P7" s="750"/>
      <c r="Q7" s="752" t="s">
        <v>1582</v>
      </c>
      <c r="R7" s="752"/>
      <c r="S7" s="752"/>
      <c r="T7" s="752"/>
      <c r="U7" s="752"/>
      <c r="V7" s="752"/>
      <c r="W7" s="1641"/>
      <c r="X7" s="1641"/>
      <c r="Y7" s="1641"/>
      <c r="Z7" s="1641"/>
      <c r="AA7" s="1641"/>
      <c r="AB7" s="1641"/>
      <c r="AC7" s="1641"/>
      <c r="AD7" s="1641"/>
      <c r="AE7" s="1641"/>
      <c r="AF7" s="1641"/>
      <c r="AG7" s="1641"/>
      <c r="AH7" s="1641"/>
      <c r="AI7" s="1641"/>
      <c r="AJ7" s="1641"/>
      <c r="AK7" s="1641"/>
      <c r="AL7" s="1641"/>
    </row>
    <row r="8" spans="1:38" s="107" customFormat="1" ht="12.75" customHeight="1">
      <c r="A8" s="551" t="s">
        <v>1598</v>
      </c>
      <c r="B8" s="989">
        <v>117826642</v>
      </c>
      <c r="C8" s="990">
        <v>118487280</v>
      </c>
      <c r="D8" s="991">
        <f>SUM(B8-C8)</f>
        <v>-660638</v>
      </c>
      <c r="E8" s="990">
        <v>1143584</v>
      </c>
      <c r="F8" s="991">
        <f>SUM(D8-E8)</f>
        <v>-1804222</v>
      </c>
      <c r="G8" s="990">
        <v>28223114</v>
      </c>
      <c r="H8" s="990">
        <v>917229</v>
      </c>
      <c r="I8" s="990">
        <v>29166</v>
      </c>
      <c r="J8" s="990">
        <v>1502362</v>
      </c>
      <c r="K8" s="990">
        <v>37756770</v>
      </c>
      <c r="L8" s="990">
        <v>113731</v>
      </c>
      <c r="M8" s="990">
        <v>901519</v>
      </c>
      <c r="N8" s="990">
        <v>1454397</v>
      </c>
      <c r="O8" s="990">
        <v>453100</v>
      </c>
      <c r="P8" s="992">
        <v>15978747</v>
      </c>
      <c r="Q8" s="990">
        <v>26834</v>
      </c>
      <c r="R8" s="990">
        <v>7946795</v>
      </c>
      <c r="S8" s="990">
        <v>3375302</v>
      </c>
      <c r="T8" s="993">
        <v>460053</v>
      </c>
      <c r="U8" s="993">
        <v>1190455</v>
      </c>
      <c r="V8" s="993">
        <v>1957155</v>
      </c>
      <c r="W8" s="993">
        <v>5626963</v>
      </c>
      <c r="X8" s="993">
        <v>9912950</v>
      </c>
      <c r="Y8" s="993">
        <v>2333687</v>
      </c>
      <c r="Z8" s="993">
        <v>20440670</v>
      </c>
      <c r="AA8" s="993">
        <v>18221763</v>
      </c>
      <c r="AB8" s="993">
        <v>8357584</v>
      </c>
      <c r="AC8" s="993">
        <v>1025300</v>
      </c>
      <c r="AD8" s="993">
        <v>9214748</v>
      </c>
      <c r="AE8" s="993">
        <v>3747336</v>
      </c>
      <c r="AF8" s="993">
        <v>18417845</v>
      </c>
      <c r="AG8" s="993">
        <v>5078445</v>
      </c>
      <c r="AH8" s="993">
        <v>22286008</v>
      </c>
      <c r="AI8" s="993">
        <v>3176912</v>
      </c>
      <c r="AJ8" s="993">
        <v>5473844</v>
      </c>
      <c r="AK8" s="993">
        <v>653629</v>
      </c>
      <c r="AL8" s="994">
        <v>59509</v>
      </c>
    </row>
    <row r="9" spans="1:38" s="107" customFormat="1" ht="12.75" customHeight="1">
      <c r="A9" s="551"/>
      <c r="B9" s="995"/>
      <c r="C9" s="996"/>
      <c r="D9" s="997"/>
      <c r="E9" s="996"/>
      <c r="F9" s="997"/>
      <c r="G9" s="996"/>
      <c r="H9" s="996"/>
      <c r="I9" s="996"/>
      <c r="J9" s="996"/>
      <c r="K9" s="996"/>
      <c r="L9" s="996"/>
      <c r="M9" s="996"/>
      <c r="N9" s="996"/>
      <c r="O9" s="996"/>
      <c r="P9" s="143"/>
      <c r="Q9" s="996"/>
      <c r="R9" s="996"/>
      <c r="S9" s="996"/>
      <c r="T9" s="998"/>
      <c r="U9" s="998"/>
      <c r="V9" s="998"/>
      <c r="W9" s="998"/>
      <c r="X9" s="998"/>
      <c r="Y9" s="998"/>
      <c r="Z9" s="998"/>
      <c r="AA9" s="998"/>
      <c r="AB9" s="998"/>
      <c r="AC9" s="998"/>
      <c r="AD9" s="998"/>
      <c r="AE9" s="998"/>
      <c r="AF9" s="998"/>
      <c r="AG9" s="998"/>
      <c r="AH9" s="998"/>
      <c r="AI9" s="998"/>
      <c r="AJ9" s="998"/>
      <c r="AK9" s="998"/>
      <c r="AL9" s="999"/>
    </row>
    <row r="10" spans="1:38" s="767" customFormat="1" ht="12.75" customHeight="1">
      <c r="A10" s="548">
        <v>51</v>
      </c>
      <c r="B10" s="1000">
        <f aca="true" t="shared" si="0" ref="B10:AL10">SUM(B12:B14)</f>
        <v>138268040</v>
      </c>
      <c r="C10" s="1001">
        <f t="shared" si="0"/>
        <v>138127246</v>
      </c>
      <c r="D10" s="1002">
        <f t="shared" si="0"/>
        <v>140794</v>
      </c>
      <c r="E10" s="1001">
        <f t="shared" si="0"/>
        <v>97215</v>
      </c>
      <c r="F10" s="1002">
        <f t="shared" si="0"/>
        <v>43579</v>
      </c>
      <c r="G10" s="1001">
        <f t="shared" si="0"/>
        <v>34056100</v>
      </c>
      <c r="H10" s="1001">
        <f t="shared" si="0"/>
        <v>1581605</v>
      </c>
      <c r="I10" s="1001">
        <f t="shared" si="0"/>
        <v>30170</v>
      </c>
      <c r="J10" s="1001">
        <f t="shared" si="0"/>
        <v>1533255</v>
      </c>
      <c r="K10" s="1001">
        <f t="shared" si="0"/>
        <v>40893561</v>
      </c>
      <c r="L10" s="1001">
        <f t="shared" si="0"/>
        <v>110968</v>
      </c>
      <c r="M10" s="1001">
        <f t="shared" si="0"/>
        <v>1063283</v>
      </c>
      <c r="N10" s="1001">
        <f t="shared" si="0"/>
        <v>1794333</v>
      </c>
      <c r="O10" s="1001">
        <f t="shared" si="0"/>
        <v>613023</v>
      </c>
      <c r="P10" s="1001">
        <f t="shared" si="0"/>
        <v>18692754</v>
      </c>
      <c r="Q10" s="1001">
        <f t="shared" si="0"/>
        <v>26926</v>
      </c>
      <c r="R10" s="1001">
        <f t="shared" si="0"/>
        <v>9891342</v>
      </c>
      <c r="S10" s="1001">
        <f t="shared" si="0"/>
        <v>2835209</v>
      </c>
      <c r="T10" s="1001">
        <f t="shared" si="0"/>
        <v>418176</v>
      </c>
      <c r="U10" s="1001">
        <f t="shared" si="0"/>
        <v>545924</v>
      </c>
      <c r="V10" s="1001">
        <f t="shared" si="0"/>
        <v>1607739</v>
      </c>
      <c r="W10" s="1001">
        <f t="shared" si="0"/>
        <v>5857672</v>
      </c>
      <c r="X10" s="1001">
        <f t="shared" si="0"/>
        <v>16716000</v>
      </c>
      <c r="Y10" s="1001">
        <f t="shared" si="0"/>
        <v>2502588</v>
      </c>
      <c r="Z10" s="1001">
        <f t="shared" si="0"/>
        <v>23306172</v>
      </c>
      <c r="AA10" s="1001">
        <f t="shared" si="0"/>
        <v>21073704</v>
      </c>
      <c r="AB10" s="1001">
        <f t="shared" si="0"/>
        <v>9349188</v>
      </c>
      <c r="AC10" s="1001">
        <f t="shared" si="0"/>
        <v>1099512</v>
      </c>
      <c r="AD10" s="1001">
        <f t="shared" si="0"/>
        <v>11006893</v>
      </c>
      <c r="AE10" s="1001">
        <f t="shared" si="0"/>
        <v>3849473</v>
      </c>
      <c r="AF10" s="1001">
        <f t="shared" si="0"/>
        <v>20744339</v>
      </c>
      <c r="AG10" s="1001">
        <f t="shared" si="0"/>
        <v>5567518</v>
      </c>
      <c r="AH10" s="1001">
        <f t="shared" si="0"/>
        <v>25575400</v>
      </c>
      <c r="AI10" s="1001">
        <f t="shared" si="0"/>
        <v>4146290</v>
      </c>
      <c r="AJ10" s="1001">
        <f t="shared" si="0"/>
        <v>6610724</v>
      </c>
      <c r="AK10" s="1001">
        <f t="shared" si="0"/>
        <v>915964</v>
      </c>
      <c r="AL10" s="1003">
        <f t="shared" si="0"/>
        <v>2379481</v>
      </c>
    </row>
    <row r="11" spans="1:38" s="107" customFormat="1" ht="12.75" customHeight="1">
      <c r="A11" s="1004"/>
      <c r="B11" s="1005"/>
      <c r="C11" s="1006"/>
      <c r="D11" s="997"/>
      <c r="E11" s="1006"/>
      <c r="F11" s="997"/>
      <c r="G11" s="1006"/>
      <c r="H11" s="1006"/>
      <c r="I11" s="1006"/>
      <c r="J11" s="1006"/>
      <c r="K11" s="1006"/>
      <c r="L11" s="1006"/>
      <c r="M11" s="1006"/>
      <c r="N11" s="1006"/>
      <c r="O11" s="1006"/>
      <c r="P11" s="1007"/>
      <c r="Q11" s="1006"/>
      <c r="R11" s="1006"/>
      <c r="S11" s="1006"/>
      <c r="T11" s="998"/>
      <c r="U11" s="998"/>
      <c r="V11" s="998"/>
      <c r="W11" s="998"/>
      <c r="X11" s="998"/>
      <c r="Y11" s="998"/>
      <c r="Z11" s="998"/>
      <c r="AA11" s="998"/>
      <c r="AB11" s="998"/>
      <c r="AC11" s="998"/>
      <c r="AD11" s="998"/>
      <c r="AE11" s="998"/>
      <c r="AF11" s="998"/>
      <c r="AG11" s="998"/>
      <c r="AH11" s="998"/>
      <c r="AI11" s="998"/>
      <c r="AJ11" s="998"/>
      <c r="AK11" s="998"/>
      <c r="AL11" s="999"/>
    </row>
    <row r="12" spans="1:38" s="767" customFormat="1" ht="12.75" customHeight="1">
      <c r="A12" s="548" t="s">
        <v>218</v>
      </c>
      <c r="B12" s="1000">
        <f aca="true" t="shared" si="1" ref="B12:AL12">SUM(B16:B31)</f>
        <v>85652169</v>
      </c>
      <c r="C12" s="1001">
        <f t="shared" si="1"/>
        <v>86836943</v>
      </c>
      <c r="D12" s="997">
        <f t="shared" si="1"/>
        <v>-1184774</v>
      </c>
      <c r="E12" s="1001">
        <f t="shared" si="1"/>
        <v>64830</v>
      </c>
      <c r="F12" s="997">
        <f t="shared" si="1"/>
        <v>-1249604</v>
      </c>
      <c r="G12" s="1001">
        <f t="shared" si="1"/>
        <v>26864762</v>
      </c>
      <c r="H12" s="1001">
        <f t="shared" si="1"/>
        <v>929946</v>
      </c>
      <c r="I12" s="1001">
        <f t="shared" si="1"/>
        <v>28886</v>
      </c>
      <c r="J12" s="1001">
        <f t="shared" si="1"/>
        <v>895484</v>
      </c>
      <c r="K12" s="1001">
        <f t="shared" si="1"/>
        <v>20269064</v>
      </c>
      <c r="L12" s="1001">
        <f t="shared" si="1"/>
        <v>92339</v>
      </c>
      <c r="M12" s="1001">
        <f t="shared" si="1"/>
        <v>622157</v>
      </c>
      <c r="N12" s="1001">
        <f t="shared" si="1"/>
        <v>1267172</v>
      </c>
      <c r="O12" s="1001">
        <f t="shared" si="1"/>
        <v>455963</v>
      </c>
      <c r="P12" s="1001">
        <f t="shared" si="1"/>
        <v>12815273</v>
      </c>
      <c r="Q12" s="1001">
        <f t="shared" si="1"/>
        <v>26926</v>
      </c>
      <c r="R12" s="1001">
        <f t="shared" si="1"/>
        <v>4099847</v>
      </c>
      <c r="S12" s="1001">
        <f t="shared" si="1"/>
        <v>1785709</v>
      </c>
      <c r="T12" s="1008">
        <f t="shared" si="1"/>
        <v>238262</v>
      </c>
      <c r="U12" s="1008">
        <f t="shared" si="1"/>
        <v>293615</v>
      </c>
      <c r="V12" s="1008">
        <f t="shared" si="1"/>
        <v>863887</v>
      </c>
      <c r="W12" s="1008">
        <f t="shared" si="1"/>
        <v>4868177</v>
      </c>
      <c r="X12" s="1008">
        <f t="shared" si="1"/>
        <v>9234700</v>
      </c>
      <c r="Y12" s="1008">
        <f t="shared" si="1"/>
        <v>1423842</v>
      </c>
      <c r="Z12" s="1008">
        <f t="shared" si="1"/>
        <v>14593304</v>
      </c>
      <c r="AA12" s="1001">
        <f t="shared" si="1"/>
        <v>15351362</v>
      </c>
      <c r="AB12" s="1008">
        <f t="shared" si="1"/>
        <v>6531245</v>
      </c>
      <c r="AC12" s="1008">
        <f t="shared" si="1"/>
        <v>974652</v>
      </c>
      <c r="AD12" s="1001">
        <f t="shared" si="1"/>
        <v>4298673</v>
      </c>
      <c r="AE12" s="1001">
        <f t="shared" si="1"/>
        <v>3073602</v>
      </c>
      <c r="AF12" s="1001">
        <f t="shared" si="1"/>
        <v>12490350</v>
      </c>
      <c r="AG12" s="1001">
        <f t="shared" si="1"/>
        <v>3425790</v>
      </c>
      <c r="AH12" s="1001">
        <f t="shared" si="1"/>
        <v>16242475</v>
      </c>
      <c r="AI12" s="1001">
        <f t="shared" si="1"/>
        <v>1087272</v>
      </c>
      <c r="AJ12" s="1001">
        <f t="shared" si="1"/>
        <v>4118492</v>
      </c>
      <c r="AK12" s="1008">
        <f t="shared" si="1"/>
        <v>846403</v>
      </c>
      <c r="AL12" s="1009">
        <f t="shared" si="1"/>
        <v>2379481</v>
      </c>
    </row>
    <row r="13" spans="1:38" s="107" customFormat="1" ht="12.75" customHeight="1">
      <c r="A13" s="1004"/>
      <c r="B13" s="1005"/>
      <c r="C13" s="1006"/>
      <c r="D13" s="1010"/>
      <c r="E13" s="1006"/>
      <c r="F13" s="1010"/>
      <c r="G13" s="1006"/>
      <c r="H13" s="1006"/>
      <c r="I13" s="1006"/>
      <c r="J13" s="1006"/>
      <c r="K13" s="1006"/>
      <c r="L13" s="1006"/>
      <c r="M13" s="1006"/>
      <c r="N13" s="1006"/>
      <c r="O13" s="1006"/>
      <c r="P13" s="1007"/>
      <c r="Q13" s="1006"/>
      <c r="R13" s="1006"/>
      <c r="S13" s="1006"/>
      <c r="T13" s="998"/>
      <c r="U13" s="998"/>
      <c r="V13" s="998"/>
      <c r="W13" s="998"/>
      <c r="X13" s="998"/>
      <c r="Y13" s="998"/>
      <c r="Z13" s="998"/>
      <c r="AA13" s="998"/>
      <c r="AB13" s="998"/>
      <c r="AC13" s="998"/>
      <c r="AD13" s="998"/>
      <c r="AE13" s="998"/>
      <c r="AF13" s="998"/>
      <c r="AG13" s="998"/>
      <c r="AH13" s="998"/>
      <c r="AI13" s="998"/>
      <c r="AJ13" s="998"/>
      <c r="AK13" s="998"/>
      <c r="AL13" s="999"/>
    </row>
    <row r="14" spans="1:38" s="767" customFormat="1" ht="12.75" customHeight="1">
      <c r="A14" s="548" t="s">
        <v>219</v>
      </c>
      <c r="B14" s="1000">
        <f aca="true" t="shared" si="2" ref="B14:AL14">SUM(B33:B70)</f>
        <v>52615871</v>
      </c>
      <c r="C14" s="1001">
        <f t="shared" si="2"/>
        <v>51290303</v>
      </c>
      <c r="D14" s="997">
        <f t="shared" si="2"/>
        <v>1325568</v>
      </c>
      <c r="E14" s="1001">
        <f t="shared" si="2"/>
        <v>32385</v>
      </c>
      <c r="F14" s="997">
        <f t="shared" si="2"/>
        <v>1293183</v>
      </c>
      <c r="G14" s="1001">
        <f t="shared" si="2"/>
        <v>7191338</v>
      </c>
      <c r="H14" s="1001">
        <f t="shared" si="2"/>
        <v>651659</v>
      </c>
      <c r="I14" s="1001">
        <f t="shared" si="2"/>
        <v>1284</v>
      </c>
      <c r="J14" s="1001">
        <f t="shared" si="2"/>
        <v>637771</v>
      </c>
      <c r="K14" s="1001">
        <f t="shared" si="2"/>
        <v>20624497</v>
      </c>
      <c r="L14" s="1001">
        <f t="shared" si="2"/>
        <v>18629</v>
      </c>
      <c r="M14" s="1001">
        <f t="shared" si="2"/>
        <v>441126</v>
      </c>
      <c r="N14" s="1001">
        <f t="shared" si="2"/>
        <v>527161</v>
      </c>
      <c r="O14" s="1001">
        <f t="shared" si="2"/>
        <v>157060</v>
      </c>
      <c r="P14" s="1001">
        <f t="shared" si="2"/>
        <v>5877481</v>
      </c>
      <c r="Q14" s="1001">
        <f t="shared" si="2"/>
        <v>0</v>
      </c>
      <c r="R14" s="1001">
        <f t="shared" si="2"/>
        <v>5791495</v>
      </c>
      <c r="S14" s="1001">
        <f t="shared" si="2"/>
        <v>1049500</v>
      </c>
      <c r="T14" s="1008">
        <f t="shared" si="2"/>
        <v>179914</v>
      </c>
      <c r="U14" s="1008">
        <f t="shared" si="2"/>
        <v>252309</v>
      </c>
      <c r="V14" s="1008">
        <f t="shared" si="2"/>
        <v>743852</v>
      </c>
      <c r="W14" s="1008">
        <f t="shared" si="2"/>
        <v>989495</v>
      </c>
      <c r="X14" s="1008">
        <f t="shared" si="2"/>
        <v>7481300</v>
      </c>
      <c r="Y14" s="1008">
        <f t="shared" si="2"/>
        <v>1078746</v>
      </c>
      <c r="Z14" s="1008">
        <f t="shared" si="2"/>
        <v>8712868</v>
      </c>
      <c r="AA14" s="1008">
        <f t="shared" si="2"/>
        <v>5722342</v>
      </c>
      <c r="AB14" s="1008">
        <f t="shared" si="2"/>
        <v>2817943</v>
      </c>
      <c r="AC14" s="1008">
        <f t="shared" si="2"/>
        <v>124860</v>
      </c>
      <c r="AD14" s="1008">
        <f t="shared" si="2"/>
        <v>6708220</v>
      </c>
      <c r="AE14" s="1008">
        <f t="shared" si="2"/>
        <v>775871</v>
      </c>
      <c r="AF14" s="1008">
        <f t="shared" si="2"/>
        <v>8253989</v>
      </c>
      <c r="AG14" s="1001">
        <f t="shared" si="2"/>
        <v>2141728</v>
      </c>
      <c r="AH14" s="1008">
        <f t="shared" si="2"/>
        <v>9332925</v>
      </c>
      <c r="AI14" s="1008">
        <f t="shared" si="2"/>
        <v>3059018</v>
      </c>
      <c r="AJ14" s="1008">
        <f t="shared" si="2"/>
        <v>2492232</v>
      </c>
      <c r="AK14" s="1008">
        <f t="shared" si="2"/>
        <v>69561</v>
      </c>
      <c r="AL14" s="1009">
        <f t="shared" si="2"/>
        <v>0</v>
      </c>
    </row>
    <row r="15" spans="1:38" s="107" customFormat="1" ht="12.75" customHeight="1">
      <c r="A15" s="551"/>
      <c r="B15" s="995"/>
      <c r="C15" s="996"/>
      <c r="D15" s="1011"/>
      <c r="E15" s="996"/>
      <c r="F15" s="1011"/>
      <c r="G15" s="996"/>
      <c r="H15" s="996"/>
      <c r="I15" s="996"/>
      <c r="J15" s="996"/>
      <c r="K15" s="996"/>
      <c r="L15" s="996"/>
      <c r="M15" s="996"/>
      <c r="N15" s="996"/>
      <c r="O15" s="996"/>
      <c r="P15" s="143"/>
      <c r="Q15" s="996"/>
      <c r="R15" s="996"/>
      <c r="S15" s="996"/>
      <c r="T15" s="998"/>
      <c r="U15" s="998"/>
      <c r="V15" s="998"/>
      <c r="W15" s="998"/>
      <c r="X15" s="998"/>
      <c r="Y15" s="998"/>
      <c r="Z15" s="998"/>
      <c r="AA15" s="998"/>
      <c r="AB15" s="998"/>
      <c r="AC15" s="998"/>
      <c r="AD15" s="998"/>
      <c r="AE15" s="998"/>
      <c r="AF15" s="998"/>
      <c r="AG15" s="998"/>
      <c r="AH15" s="998"/>
      <c r="AI15" s="998"/>
      <c r="AJ15" s="998"/>
      <c r="AK15" s="998"/>
      <c r="AL15" s="999"/>
    </row>
    <row r="16" spans="1:38" s="107" customFormat="1" ht="12.75" customHeight="1">
      <c r="A16" s="551" t="s">
        <v>181</v>
      </c>
      <c r="B16" s="995">
        <v>20076373</v>
      </c>
      <c r="C16" s="996">
        <v>18956475</v>
      </c>
      <c r="D16" s="1011">
        <f>SUM(B16-C16)</f>
        <v>1119898</v>
      </c>
      <c r="E16" s="996">
        <v>22669</v>
      </c>
      <c r="F16" s="1011">
        <f>SUM(D16-E16)</f>
        <v>1097229</v>
      </c>
      <c r="G16" s="996">
        <v>9092161</v>
      </c>
      <c r="H16" s="996">
        <v>209160</v>
      </c>
      <c r="I16" s="996">
        <v>3128</v>
      </c>
      <c r="J16" s="996">
        <v>204850</v>
      </c>
      <c r="K16" s="996">
        <v>2721287</v>
      </c>
      <c r="L16" s="996">
        <v>25726</v>
      </c>
      <c r="M16" s="996">
        <v>52934</v>
      </c>
      <c r="N16" s="996">
        <v>328174</v>
      </c>
      <c r="O16" s="143">
        <v>122629</v>
      </c>
      <c r="P16" s="996">
        <v>2684202</v>
      </c>
      <c r="Q16" s="996">
        <v>0</v>
      </c>
      <c r="R16" s="996">
        <v>708517</v>
      </c>
      <c r="S16" s="996">
        <v>445656</v>
      </c>
      <c r="T16" s="996">
        <v>110422</v>
      </c>
      <c r="U16" s="996">
        <v>0</v>
      </c>
      <c r="V16" s="998">
        <v>562707</v>
      </c>
      <c r="W16" s="998">
        <v>855620</v>
      </c>
      <c r="X16" s="998">
        <v>1949200</v>
      </c>
      <c r="Y16" s="998">
        <v>289085</v>
      </c>
      <c r="Z16" s="998">
        <v>3096394</v>
      </c>
      <c r="AA16" s="998">
        <v>2771923</v>
      </c>
      <c r="AB16" s="998">
        <v>1980843</v>
      </c>
      <c r="AC16" s="998">
        <v>290251</v>
      </c>
      <c r="AD16" s="998">
        <v>684323</v>
      </c>
      <c r="AE16" s="998">
        <v>1097089</v>
      </c>
      <c r="AF16" s="998">
        <v>3326288</v>
      </c>
      <c r="AG16" s="998">
        <v>883723</v>
      </c>
      <c r="AH16" s="998">
        <v>3812182</v>
      </c>
      <c r="AI16" s="998">
        <v>3439</v>
      </c>
      <c r="AJ16" s="998">
        <v>719712</v>
      </c>
      <c r="AK16" s="998">
        <v>1223</v>
      </c>
      <c r="AL16" s="999">
        <v>0</v>
      </c>
    </row>
    <row r="17" spans="1:38" s="107" customFormat="1" ht="12.75" customHeight="1">
      <c r="A17" s="551" t="s">
        <v>182</v>
      </c>
      <c r="B17" s="995">
        <v>8883141</v>
      </c>
      <c r="C17" s="996">
        <v>11531127</v>
      </c>
      <c r="D17" s="1011">
        <f>SUM(B17-C17)</f>
        <v>-2647986</v>
      </c>
      <c r="E17" s="996">
        <v>0</v>
      </c>
      <c r="F17" s="1011">
        <f>SUM(D17-E17)</f>
        <v>-2647986</v>
      </c>
      <c r="G17" s="996">
        <v>2637576</v>
      </c>
      <c r="H17" s="996">
        <v>98053</v>
      </c>
      <c r="I17" s="996">
        <v>0</v>
      </c>
      <c r="J17" s="996">
        <v>96024</v>
      </c>
      <c r="K17" s="996">
        <v>2454102</v>
      </c>
      <c r="L17" s="996">
        <v>9614</v>
      </c>
      <c r="M17" s="996">
        <v>98904</v>
      </c>
      <c r="N17" s="996">
        <v>117769</v>
      </c>
      <c r="O17" s="143">
        <v>27720</v>
      </c>
      <c r="P17" s="996">
        <v>1478024</v>
      </c>
      <c r="Q17" s="996">
        <v>0</v>
      </c>
      <c r="R17" s="996">
        <v>358069</v>
      </c>
      <c r="S17" s="996">
        <v>219370</v>
      </c>
      <c r="T17" s="996">
        <v>5634</v>
      </c>
      <c r="U17" s="996">
        <v>0</v>
      </c>
      <c r="V17" s="998">
        <v>0</v>
      </c>
      <c r="W17" s="998">
        <v>410682</v>
      </c>
      <c r="X17" s="998">
        <v>871600</v>
      </c>
      <c r="Y17" s="998">
        <v>124201</v>
      </c>
      <c r="Z17" s="998">
        <v>1982069</v>
      </c>
      <c r="AA17" s="998">
        <v>1856270</v>
      </c>
      <c r="AB17" s="998">
        <v>558791</v>
      </c>
      <c r="AC17" s="998">
        <v>81421</v>
      </c>
      <c r="AD17" s="998">
        <v>326820</v>
      </c>
      <c r="AE17" s="998">
        <v>489041</v>
      </c>
      <c r="AF17" s="998">
        <v>625372</v>
      </c>
      <c r="AG17" s="998">
        <v>338121</v>
      </c>
      <c r="AH17" s="998">
        <v>2322158</v>
      </c>
      <c r="AI17" s="998">
        <v>0</v>
      </c>
      <c r="AJ17" s="998">
        <v>900377</v>
      </c>
      <c r="AK17" s="998">
        <v>191326</v>
      </c>
      <c r="AL17" s="999">
        <v>1735160</v>
      </c>
    </row>
    <row r="18" spans="1:38" s="107" customFormat="1" ht="12.75" customHeight="1">
      <c r="A18" s="551" t="s">
        <v>184</v>
      </c>
      <c r="B18" s="995">
        <v>9623231</v>
      </c>
      <c r="C18" s="996">
        <v>9573786</v>
      </c>
      <c r="D18" s="1011">
        <f>SUM(B18-C18)</f>
        <v>49445</v>
      </c>
      <c r="E18" s="996">
        <v>0</v>
      </c>
      <c r="F18" s="1011">
        <f>SUM(D18-E18)</f>
        <v>49445</v>
      </c>
      <c r="G18" s="996">
        <v>3017680</v>
      </c>
      <c r="H18" s="996">
        <v>103497</v>
      </c>
      <c r="I18" s="996">
        <v>7325</v>
      </c>
      <c r="J18" s="996">
        <v>101401</v>
      </c>
      <c r="K18" s="996">
        <v>2118776</v>
      </c>
      <c r="L18" s="996">
        <v>12862</v>
      </c>
      <c r="M18" s="996">
        <v>52734</v>
      </c>
      <c r="N18" s="996">
        <v>117750</v>
      </c>
      <c r="O18" s="143">
        <v>48455</v>
      </c>
      <c r="P18" s="996">
        <v>1442616</v>
      </c>
      <c r="Q18" s="996">
        <v>0</v>
      </c>
      <c r="R18" s="996">
        <v>373677</v>
      </c>
      <c r="S18" s="996">
        <v>500202</v>
      </c>
      <c r="T18" s="996">
        <v>5897</v>
      </c>
      <c r="U18" s="996">
        <v>30470</v>
      </c>
      <c r="V18" s="998">
        <v>0</v>
      </c>
      <c r="W18" s="998">
        <v>528189</v>
      </c>
      <c r="X18" s="998">
        <v>1161700</v>
      </c>
      <c r="Y18" s="998">
        <v>125048</v>
      </c>
      <c r="Z18" s="998">
        <v>1309524</v>
      </c>
      <c r="AA18" s="998">
        <v>1847914</v>
      </c>
      <c r="AB18" s="998">
        <v>786280</v>
      </c>
      <c r="AC18" s="998">
        <v>119711</v>
      </c>
      <c r="AD18" s="998">
        <v>405958</v>
      </c>
      <c r="AE18" s="998">
        <v>297510</v>
      </c>
      <c r="AF18" s="998">
        <v>1219020</v>
      </c>
      <c r="AG18" s="998">
        <v>404596</v>
      </c>
      <c r="AH18" s="998">
        <v>2036291</v>
      </c>
      <c r="AI18" s="998">
        <v>57622</v>
      </c>
      <c r="AJ18" s="998">
        <v>411405</v>
      </c>
      <c r="AK18" s="998">
        <v>424000</v>
      </c>
      <c r="AL18" s="999">
        <v>128907</v>
      </c>
    </row>
    <row r="19" spans="1:38" s="107" customFormat="1" ht="12.75" customHeight="1">
      <c r="A19" s="551" t="s">
        <v>186</v>
      </c>
      <c r="B19" s="995">
        <v>10850408</v>
      </c>
      <c r="C19" s="996">
        <v>11035453</v>
      </c>
      <c r="D19" s="1011">
        <f>SUM(B19-C19)</f>
        <v>-185045</v>
      </c>
      <c r="E19" s="996">
        <v>0</v>
      </c>
      <c r="F19" s="1011">
        <f>SUM(D19-E19)</f>
        <v>-185045</v>
      </c>
      <c r="G19" s="996">
        <v>3734716</v>
      </c>
      <c r="H19" s="996">
        <v>118964</v>
      </c>
      <c r="I19" s="996">
        <v>3296</v>
      </c>
      <c r="J19" s="996">
        <v>105256</v>
      </c>
      <c r="K19" s="996">
        <v>2011412</v>
      </c>
      <c r="L19" s="996">
        <v>10569</v>
      </c>
      <c r="M19" s="996">
        <v>93024</v>
      </c>
      <c r="N19" s="996">
        <v>116240</v>
      </c>
      <c r="O19" s="143">
        <v>150487</v>
      </c>
      <c r="P19" s="996">
        <v>1630601</v>
      </c>
      <c r="Q19" s="996">
        <v>0</v>
      </c>
      <c r="R19" s="996">
        <v>540254</v>
      </c>
      <c r="S19" s="996">
        <v>249379</v>
      </c>
      <c r="T19" s="996">
        <v>31951</v>
      </c>
      <c r="U19" s="996">
        <v>0</v>
      </c>
      <c r="V19" s="998">
        <v>0</v>
      </c>
      <c r="W19" s="998">
        <v>1113859</v>
      </c>
      <c r="X19" s="998">
        <v>940400</v>
      </c>
      <c r="Y19" s="998">
        <v>161190</v>
      </c>
      <c r="Z19" s="998">
        <v>1531375</v>
      </c>
      <c r="AA19" s="998">
        <v>2525612</v>
      </c>
      <c r="AB19" s="998">
        <v>868319</v>
      </c>
      <c r="AC19" s="998">
        <v>301979</v>
      </c>
      <c r="AD19" s="998">
        <v>444103</v>
      </c>
      <c r="AE19" s="998">
        <v>274888</v>
      </c>
      <c r="AF19" s="998">
        <v>1360699</v>
      </c>
      <c r="AG19" s="998">
        <v>359944</v>
      </c>
      <c r="AH19" s="998">
        <v>1859445</v>
      </c>
      <c r="AI19" s="998">
        <v>487532</v>
      </c>
      <c r="AJ19" s="998">
        <v>334174</v>
      </c>
      <c r="AK19" s="998">
        <v>228396</v>
      </c>
      <c r="AL19" s="999">
        <v>297797</v>
      </c>
    </row>
    <row r="20" spans="1:38" s="107" customFormat="1" ht="12.75" customHeight="1">
      <c r="A20" s="551"/>
      <c r="B20" s="995"/>
      <c r="C20" s="996"/>
      <c r="D20" s="1011"/>
      <c r="E20" s="996"/>
      <c r="F20" s="1011"/>
      <c r="G20" s="996"/>
      <c r="H20" s="996"/>
      <c r="I20" s="996"/>
      <c r="J20" s="996"/>
      <c r="K20" s="996"/>
      <c r="L20" s="996"/>
      <c r="M20" s="996"/>
      <c r="N20" s="996"/>
      <c r="O20" s="996"/>
      <c r="P20" s="143"/>
      <c r="Q20" s="996"/>
      <c r="R20" s="996"/>
      <c r="S20" s="996"/>
      <c r="T20" s="996"/>
      <c r="U20" s="996"/>
      <c r="V20" s="998"/>
      <c r="W20" s="998"/>
      <c r="X20" s="998"/>
      <c r="Y20" s="998"/>
      <c r="Z20" s="998"/>
      <c r="AA20" s="998"/>
      <c r="AB20" s="998"/>
      <c r="AC20" s="998"/>
      <c r="AD20" s="998"/>
      <c r="AE20" s="998"/>
      <c r="AF20" s="998"/>
      <c r="AG20" s="998"/>
      <c r="AH20" s="998"/>
      <c r="AI20" s="998"/>
      <c r="AJ20" s="998"/>
      <c r="AK20" s="998"/>
      <c r="AL20" s="999"/>
    </row>
    <row r="21" spans="1:38" s="107" customFormat="1" ht="12.75" customHeight="1">
      <c r="A21" s="551" t="s">
        <v>188</v>
      </c>
      <c r="B21" s="995">
        <v>4395065</v>
      </c>
      <c r="C21" s="996">
        <v>4209414</v>
      </c>
      <c r="D21" s="1011">
        <f>SUM(B21-C21)</f>
        <v>185651</v>
      </c>
      <c r="E21" s="996">
        <v>0</v>
      </c>
      <c r="F21" s="1011">
        <f>SUM(D21-E21)</f>
        <v>185651</v>
      </c>
      <c r="G21" s="996">
        <v>1174822</v>
      </c>
      <c r="H21" s="996">
        <v>46376</v>
      </c>
      <c r="I21" s="996">
        <v>0</v>
      </c>
      <c r="J21" s="996">
        <v>45485</v>
      </c>
      <c r="K21" s="996">
        <v>1286654</v>
      </c>
      <c r="L21" s="996">
        <v>4496</v>
      </c>
      <c r="M21" s="996">
        <v>56753</v>
      </c>
      <c r="N21" s="996">
        <v>75388</v>
      </c>
      <c r="O21" s="996">
        <v>18457</v>
      </c>
      <c r="P21" s="996">
        <v>786216</v>
      </c>
      <c r="Q21" s="996">
        <v>0</v>
      </c>
      <c r="R21" s="141">
        <v>300773</v>
      </c>
      <c r="S21" s="996">
        <v>23525</v>
      </c>
      <c r="T21" s="996">
        <v>772</v>
      </c>
      <c r="U21" s="996">
        <v>0</v>
      </c>
      <c r="V21" s="998">
        <v>61925</v>
      </c>
      <c r="W21" s="998">
        <v>101823</v>
      </c>
      <c r="X21" s="998">
        <v>411600</v>
      </c>
      <c r="Y21" s="998">
        <v>89728</v>
      </c>
      <c r="Z21" s="998">
        <v>669625</v>
      </c>
      <c r="AA21" s="998">
        <v>807711</v>
      </c>
      <c r="AB21" s="998">
        <v>292181</v>
      </c>
      <c r="AC21" s="998">
        <v>51149</v>
      </c>
      <c r="AD21" s="998">
        <v>280326</v>
      </c>
      <c r="AE21" s="998">
        <v>109597</v>
      </c>
      <c r="AF21" s="998">
        <v>646512</v>
      </c>
      <c r="AG21" s="998">
        <v>153210</v>
      </c>
      <c r="AH21" s="998">
        <v>786965</v>
      </c>
      <c r="AI21" s="998">
        <v>167080</v>
      </c>
      <c r="AJ21" s="998">
        <v>155330</v>
      </c>
      <c r="AK21" s="998">
        <v>0</v>
      </c>
      <c r="AL21" s="999">
        <v>0</v>
      </c>
    </row>
    <row r="22" spans="1:38" s="107" customFormat="1" ht="12.75" customHeight="1">
      <c r="A22" s="551" t="s">
        <v>190</v>
      </c>
      <c r="B22" s="995">
        <v>4079887</v>
      </c>
      <c r="C22" s="996">
        <v>3986954</v>
      </c>
      <c r="D22" s="1011">
        <f>SUM(B22-C22)</f>
        <v>92933</v>
      </c>
      <c r="E22" s="996">
        <v>0</v>
      </c>
      <c r="F22" s="1011">
        <f>SUM(D22-E22)</f>
        <v>92933</v>
      </c>
      <c r="G22" s="996">
        <v>1055787</v>
      </c>
      <c r="H22" s="996">
        <v>38832</v>
      </c>
      <c r="I22" s="996">
        <v>0</v>
      </c>
      <c r="J22" s="996">
        <v>38014</v>
      </c>
      <c r="K22" s="996">
        <v>1190820</v>
      </c>
      <c r="L22" s="996">
        <v>3868</v>
      </c>
      <c r="M22" s="996">
        <v>21684</v>
      </c>
      <c r="N22" s="996">
        <v>36820</v>
      </c>
      <c r="O22" s="996">
        <v>8412</v>
      </c>
      <c r="P22" s="996">
        <v>550747</v>
      </c>
      <c r="Q22" s="996">
        <v>0</v>
      </c>
      <c r="R22" s="141">
        <v>439785</v>
      </c>
      <c r="S22" s="996">
        <v>78906</v>
      </c>
      <c r="T22" s="996">
        <v>1800</v>
      </c>
      <c r="U22" s="996">
        <v>1244</v>
      </c>
      <c r="V22" s="998">
        <v>2468</v>
      </c>
      <c r="W22" s="998">
        <v>54600</v>
      </c>
      <c r="X22" s="998">
        <v>556100</v>
      </c>
      <c r="Y22" s="998">
        <v>86313</v>
      </c>
      <c r="Z22" s="998">
        <v>656743</v>
      </c>
      <c r="AA22" s="998">
        <v>659065</v>
      </c>
      <c r="AB22" s="998">
        <v>263258</v>
      </c>
      <c r="AC22" s="998">
        <v>16889</v>
      </c>
      <c r="AD22" s="998">
        <v>438866</v>
      </c>
      <c r="AE22" s="998">
        <v>52750</v>
      </c>
      <c r="AF22" s="998">
        <v>460238</v>
      </c>
      <c r="AG22" s="998">
        <v>146959</v>
      </c>
      <c r="AH22" s="998">
        <v>915439</v>
      </c>
      <c r="AI22" s="998">
        <v>122024</v>
      </c>
      <c r="AJ22" s="998">
        <v>168410</v>
      </c>
      <c r="AK22" s="998">
        <v>0</v>
      </c>
      <c r="AL22" s="999">
        <v>0</v>
      </c>
    </row>
    <row r="23" spans="1:38" s="107" customFormat="1" ht="12.75" customHeight="1">
      <c r="A23" s="551" t="s">
        <v>192</v>
      </c>
      <c r="B23" s="995">
        <v>4870771</v>
      </c>
      <c r="C23" s="996">
        <v>4841775</v>
      </c>
      <c r="D23" s="1011">
        <f>SUM(B23-C23)</f>
        <v>28996</v>
      </c>
      <c r="E23" s="996">
        <v>0</v>
      </c>
      <c r="F23" s="1011">
        <f>SUM(D23-E23)</f>
        <v>28996</v>
      </c>
      <c r="G23" s="996">
        <v>917517</v>
      </c>
      <c r="H23" s="996">
        <v>41239</v>
      </c>
      <c r="I23" s="996">
        <v>8049</v>
      </c>
      <c r="J23" s="996">
        <v>40329</v>
      </c>
      <c r="K23" s="996">
        <v>1103937</v>
      </c>
      <c r="L23" s="996">
        <v>3816</v>
      </c>
      <c r="M23" s="996">
        <v>245</v>
      </c>
      <c r="N23" s="996">
        <v>79840</v>
      </c>
      <c r="O23" s="996">
        <v>11611</v>
      </c>
      <c r="P23" s="996">
        <v>578482</v>
      </c>
      <c r="Q23" s="996">
        <v>0</v>
      </c>
      <c r="R23" s="141">
        <v>185782</v>
      </c>
      <c r="S23" s="996">
        <v>65973</v>
      </c>
      <c r="T23" s="996">
        <v>11110</v>
      </c>
      <c r="U23" s="996">
        <v>261216</v>
      </c>
      <c r="V23" s="998">
        <v>22107</v>
      </c>
      <c r="W23" s="998">
        <v>1240618</v>
      </c>
      <c r="X23" s="998">
        <v>298900</v>
      </c>
      <c r="Y23" s="998">
        <v>93121</v>
      </c>
      <c r="Z23" s="998">
        <v>1374420</v>
      </c>
      <c r="AA23" s="998">
        <v>828811</v>
      </c>
      <c r="AB23" s="998">
        <v>223856</v>
      </c>
      <c r="AC23" s="998">
        <v>24261</v>
      </c>
      <c r="AD23" s="998">
        <v>219965</v>
      </c>
      <c r="AE23" s="998">
        <v>212623</v>
      </c>
      <c r="AF23" s="998">
        <v>654333</v>
      </c>
      <c r="AG23" s="998">
        <v>223628</v>
      </c>
      <c r="AH23" s="998">
        <v>600203</v>
      </c>
      <c r="AI23" s="998">
        <v>17675</v>
      </c>
      <c r="AJ23" s="998">
        <v>368879</v>
      </c>
      <c r="AK23" s="998">
        <v>0</v>
      </c>
      <c r="AL23" s="999">
        <v>0</v>
      </c>
    </row>
    <row r="24" spans="1:38" s="107" customFormat="1" ht="13.5" customHeight="1">
      <c r="A24" s="551" t="s">
        <v>193</v>
      </c>
      <c r="B24" s="995">
        <v>3247351</v>
      </c>
      <c r="C24" s="996">
        <v>3451404</v>
      </c>
      <c r="D24" s="1011">
        <f>SUM(B24-C24)</f>
        <v>-204053</v>
      </c>
      <c r="E24" s="996">
        <v>0</v>
      </c>
      <c r="F24" s="1011">
        <f>SUM(D24-E24)</f>
        <v>-204053</v>
      </c>
      <c r="G24" s="996">
        <v>630805</v>
      </c>
      <c r="H24" s="996">
        <v>33725</v>
      </c>
      <c r="I24" s="996">
        <v>0</v>
      </c>
      <c r="J24" s="996">
        <v>32978</v>
      </c>
      <c r="K24" s="996">
        <v>1215917</v>
      </c>
      <c r="L24" s="996">
        <v>2874</v>
      </c>
      <c r="M24" s="996">
        <v>1469</v>
      </c>
      <c r="N24" s="996">
        <v>53678</v>
      </c>
      <c r="O24" s="996">
        <v>10103</v>
      </c>
      <c r="P24" s="996">
        <v>377904</v>
      </c>
      <c r="Q24" s="996">
        <v>721</v>
      </c>
      <c r="R24" s="143">
        <v>171702</v>
      </c>
      <c r="S24" s="996">
        <v>43230</v>
      </c>
      <c r="T24" s="996">
        <v>12060</v>
      </c>
      <c r="U24" s="996">
        <v>0</v>
      </c>
      <c r="V24" s="998">
        <v>0</v>
      </c>
      <c r="W24" s="998">
        <v>83385</v>
      </c>
      <c r="X24" s="998">
        <v>576800</v>
      </c>
      <c r="Y24" s="998">
        <v>77502</v>
      </c>
      <c r="Z24" s="998">
        <v>1105122</v>
      </c>
      <c r="AA24" s="998">
        <v>580927</v>
      </c>
      <c r="AB24" s="998">
        <v>167392</v>
      </c>
      <c r="AC24" s="998">
        <v>17591</v>
      </c>
      <c r="AD24" s="998">
        <v>199122</v>
      </c>
      <c r="AE24" s="998">
        <v>100047</v>
      </c>
      <c r="AF24" s="998">
        <v>414785</v>
      </c>
      <c r="AG24" s="998">
        <v>152823</v>
      </c>
      <c r="AH24" s="998">
        <v>276800</v>
      </c>
      <c r="AI24" s="998">
        <v>29943</v>
      </c>
      <c r="AJ24" s="998">
        <v>217082</v>
      </c>
      <c r="AK24" s="998">
        <v>0</v>
      </c>
      <c r="AL24" s="999">
        <v>112268</v>
      </c>
    </row>
    <row r="25" spans="1:38" s="107" customFormat="1" ht="13.5" customHeight="1">
      <c r="A25" s="551"/>
      <c r="B25" s="995"/>
      <c r="C25" s="996"/>
      <c r="D25" s="1011"/>
      <c r="E25" s="996"/>
      <c r="F25" s="1011"/>
      <c r="G25" s="996"/>
      <c r="H25" s="996"/>
      <c r="I25" s="996"/>
      <c r="J25" s="996"/>
      <c r="K25" s="996"/>
      <c r="L25" s="996"/>
      <c r="M25" s="996"/>
      <c r="N25" s="996"/>
      <c r="O25" s="996"/>
      <c r="P25" s="143"/>
      <c r="Q25" s="996"/>
      <c r="R25" s="996"/>
      <c r="S25" s="996"/>
      <c r="T25" s="996"/>
      <c r="U25" s="996"/>
      <c r="V25" s="998"/>
      <c r="W25" s="998"/>
      <c r="X25" s="998"/>
      <c r="Y25" s="998"/>
      <c r="Z25" s="998"/>
      <c r="AA25" s="998"/>
      <c r="AB25" s="998"/>
      <c r="AC25" s="998"/>
      <c r="AD25" s="998"/>
      <c r="AE25" s="998"/>
      <c r="AF25" s="998"/>
      <c r="AG25" s="998"/>
      <c r="AH25" s="998"/>
      <c r="AI25" s="998"/>
      <c r="AJ25" s="998"/>
      <c r="AK25" s="998"/>
      <c r="AL25" s="999"/>
    </row>
    <row r="26" spans="1:38" s="107" customFormat="1" ht="12.75" customHeight="1">
      <c r="A26" s="551" t="s">
        <v>196</v>
      </c>
      <c r="B26" s="995">
        <v>3351952</v>
      </c>
      <c r="C26" s="996">
        <v>3472572</v>
      </c>
      <c r="D26" s="1011">
        <f>SUM(B26-C26)</f>
        <v>-120620</v>
      </c>
      <c r="E26" s="996">
        <v>3781</v>
      </c>
      <c r="F26" s="1011">
        <f>SUM(D26-E26)</f>
        <v>-124401</v>
      </c>
      <c r="G26" s="996">
        <v>844368</v>
      </c>
      <c r="H26" s="996">
        <v>43505</v>
      </c>
      <c r="I26" s="996">
        <v>0</v>
      </c>
      <c r="J26" s="996">
        <v>42560</v>
      </c>
      <c r="K26" s="996">
        <v>1141135</v>
      </c>
      <c r="L26" s="996">
        <v>2019</v>
      </c>
      <c r="M26" s="996">
        <v>9354</v>
      </c>
      <c r="N26" s="996">
        <v>75448</v>
      </c>
      <c r="O26" s="996">
        <v>11020</v>
      </c>
      <c r="P26" s="996">
        <v>638385</v>
      </c>
      <c r="Q26" s="141">
        <v>0</v>
      </c>
      <c r="R26" s="996">
        <v>137903</v>
      </c>
      <c r="S26" s="996">
        <v>35522</v>
      </c>
      <c r="T26" s="996">
        <v>1793</v>
      </c>
      <c r="U26" s="996">
        <v>30</v>
      </c>
      <c r="V26" s="998">
        <v>0</v>
      </c>
      <c r="W26" s="998">
        <v>48810</v>
      </c>
      <c r="X26" s="998">
        <v>320100</v>
      </c>
      <c r="Y26" s="998">
        <v>71515</v>
      </c>
      <c r="Z26" s="998">
        <v>543897</v>
      </c>
      <c r="AA26" s="998">
        <v>711080</v>
      </c>
      <c r="AB26" s="998">
        <v>272883</v>
      </c>
      <c r="AC26" s="998">
        <v>35641</v>
      </c>
      <c r="AD26" s="998">
        <v>175692</v>
      </c>
      <c r="AE26" s="998">
        <v>89297</v>
      </c>
      <c r="AF26" s="998">
        <v>519420</v>
      </c>
      <c r="AG26" s="998">
        <v>142776</v>
      </c>
      <c r="AH26" s="998">
        <v>663114</v>
      </c>
      <c r="AI26" s="998">
        <v>0</v>
      </c>
      <c r="AJ26" s="998">
        <v>140450</v>
      </c>
      <c r="AK26" s="998">
        <v>1458</v>
      </c>
      <c r="AL26" s="999">
        <v>105349</v>
      </c>
    </row>
    <row r="27" spans="1:38" s="107" customFormat="1" ht="12.75" customHeight="1">
      <c r="A27" s="551" t="s">
        <v>198</v>
      </c>
      <c r="B27" s="995">
        <v>4750889</v>
      </c>
      <c r="C27" s="996">
        <v>4560827</v>
      </c>
      <c r="D27" s="1011">
        <f>SUM(B27-C27)</f>
        <v>190062</v>
      </c>
      <c r="E27" s="996">
        <v>0</v>
      </c>
      <c r="F27" s="1011">
        <f>SUM(D27-E27)</f>
        <v>190062</v>
      </c>
      <c r="G27" s="996">
        <v>1606065</v>
      </c>
      <c r="H27" s="996">
        <v>55404</v>
      </c>
      <c r="I27" s="996">
        <v>6956</v>
      </c>
      <c r="J27" s="996">
        <v>54207</v>
      </c>
      <c r="K27" s="996">
        <v>1029286</v>
      </c>
      <c r="L27" s="996">
        <v>5256</v>
      </c>
      <c r="M27" s="996">
        <v>3735</v>
      </c>
      <c r="N27" s="996">
        <v>76352</v>
      </c>
      <c r="O27" s="996">
        <v>13393</v>
      </c>
      <c r="P27" s="996">
        <v>764250</v>
      </c>
      <c r="Q27" s="141">
        <v>0</v>
      </c>
      <c r="R27" s="996">
        <v>259901</v>
      </c>
      <c r="S27" s="996">
        <v>17140</v>
      </c>
      <c r="T27" s="996">
        <v>17562</v>
      </c>
      <c r="U27" s="996">
        <v>10</v>
      </c>
      <c r="V27" s="998">
        <v>97791</v>
      </c>
      <c r="W27" s="998">
        <v>156081</v>
      </c>
      <c r="X27" s="998">
        <v>587500</v>
      </c>
      <c r="Y27" s="998">
        <v>78398</v>
      </c>
      <c r="Z27" s="998">
        <v>735284</v>
      </c>
      <c r="AA27" s="998">
        <v>628627</v>
      </c>
      <c r="AB27" s="998">
        <v>183763</v>
      </c>
      <c r="AC27" s="998">
        <v>6079</v>
      </c>
      <c r="AD27" s="998">
        <v>330183</v>
      </c>
      <c r="AE27" s="998">
        <v>157770</v>
      </c>
      <c r="AF27" s="998">
        <v>1216694</v>
      </c>
      <c r="AG27" s="998">
        <v>172447</v>
      </c>
      <c r="AH27" s="998">
        <v>757248</v>
      </c>
      <c r="AI27" s="998">
        <v>43115</v>
      </c>
      <c r="AJ27" s="998">
        <v>251219</v>
      </c>
      <c r="AK27" s="998">
        <v>0</v>
      </c>
      <c r="AL27" s="999"/>
    </row>
    <row r="28" spans="1:38" s="107" customFormat="1" ht="12.75" customHeight="1">
      <c r="A28" s="551" t="s">
        <v>200</v>
      </c>
      <c r="B28" s="995">
        <v>4226681</v>
      </c>
      <c r="C28" s="996">
        <v>4124159</v>
      </c>
      <c r="D28" s="1011">
        <f>SUM(B28-C28)</f>
        <v>102522</v>
      </c>
      <c r="E28" s="996">
        <v>0</v>
      </c>
      <c r="F28" s="1011">
        <f>SUM(D28-E28)</f>
        <v>102522</v>
      </c>
      <c r="G28" s="996">
        <v>982732</v>
      </c>
      <c r="H28" s="996">
        <v>56264</v>
      </c>
      <c r="I28" s="996">
        <v>132</v>
      </c>
      <c r="J28" s="996">
        <v>51298</v>
      </c>
      <c r="K28" s="996">
        <v>1222403</v>
      </c>
      <c r="L28" s="996">
        <v>4472</v>
      </c>
      <c r="M28" s="996">
        <v>59250</v>
      </c>
      <c r="N28" s="996">
        <v>73100</v>
      </c>
      <c r="O28" s="996">
        <v>14864</v>
      </c>
      <c r="P28" s="996">
        <v>760860</v>
      </c>
      <c r="Q28" s="141">
        <v>26205</v>
      </c>
      <c r="R28" s="996">
        <v>261751</v>
      </c>
      <c r="S28" s="996">
        <v>64284</v>
      </c>
      <c r="T28" s="996">
        <v>23692</v>
      </c>
      <c r="U28" s="996">
        <v>0</v>
      </c>
      <c r="V28" s="998">
        <v>25615</v>
      </c>
      <c r="W28" s="998">
        <v>61859</v>
      </c>
      <c r="X28" s="998">
        <v>537900</v>
      </c>
      <c r="Y28" s="998">
        <v>79832</v>
      </c>
      <c r="Z28" s="998">
        <v>573617</v>
      </c>
      <c r="AA28" s="998">
        <v>656952</v>
      </c>
      <c r="AB28" s="998">
        <v>306318</v>
      </c>
      <c r="AC28" s="998">
        <v>8546</v>
      </c>
      <c r="AD28" s="998">
        <v>354855</v>
      </c>
      <c r="AE28" s="998">
        <v>61329</v>
      </c>
      <c r="AF28" s="998">
        <v>927348</v>
      </c>
      <c r="AG28" s="998">
        <v>172669</v>
      </c>
      <c r="AH28" s="998">
        <v>831716</v>
      </c>
      <c r="AI28" s="998">
        <v>9852</v>
      </c>
      <c r="AJ28" s="998">
        <v>141125</v>
      </c>
      <c r="AK28" s="998">
        <v>0</v>
      </c>
      <c r="AL28" s="999">
        <v>0</v>
      </c>
    </row>
    <row r="29" spans="1:38" s="107" customFormat="1" ht="12.75" customHeight="1">
      <c r="A29" s="551" t="s">
        <v>202</v>
      </c>
      <c r="B29" s="995">
        <v>3445630</v>
      </c>
      <c r="C29" s="996">
        <v>3312919</v>
      </c>
      <c r="D29" s="1011">
        <f>SUM(B29-C29)</f>
        <v>132711</v>
      </c>
      <c r="E29" s="996">
        <v>32190</v>
      </c>
      <c r="F29" s="1011">
        <f>SUM(D29-E29)</f>
        <v>100521</v>
      </c>
      <c r="G29" s="996">
        <v>392654</v>
      </c>
      <c r="H29" s="996">
        <v>35469</v>
      </c>
      <c r="I29" s="996">
        <v>0</v>
      </c>
      <c r="J29" s="996">
        <v>34698</v>
      </c>
      <c r="K29" s="996">
        <v>1365345</v>
      </c>
      <c r="L29" s="996">
        <v>2722</v>
      </c>
      <c r="M29" s="996">
        <v>152995</v>
      </c>
      <c r="N29" s="996">
        <v>52191</v>
      </c>
      <c r="O29" s="996">
        <v>8071</v>
      </c>
      <c r="P29" s="996">
        <v>573564</v>
      </c>
      <c r="Q29" s="141">
        <v>0</v>
      </c>
      <c r="R29" s="996">
        <v>234739</v>
      </c>
      <c r="S29" s="996">
        <v>10507</v>
      </c>
      <c r="T29" s="996">
        <v>12411</v>
      </c>
      <c r="U29" s="996">
        <v>0</v>
      </c>
      <c r="V29" s="998">
        <v>64624</v>
      </c>
      <c r="W29" s="998">
        <v>41840</v>
      </c>
      <c r="X29" s="998">
        <v>463800</v>
      </c>
      <c r="Y29" s="998">
        <v>72043</v>
      </c>
      <c r="Z29" s="998">
        <v>456613</v>
      </c>
      <c r="AA29" s="998">
        <v>697367</v>
      </c>
      <c r="AB29" s="998">
        <v>235574</v>
      </c>
      <c r="AC29" s="998">
        <v>6404</v>
      </c>
      <c r="AD29" s="998">
        <v>256668</v>
      </c>
      <c r="AE29" s="998">
        <v>53331</v>
      </c>
      <c r="AF29" s="998">
        <v>492324</v>
      </c>
      <c r="AG29" s="998">
        <v>140661</v>
      </c>
      <c r="AH29" s="998">
        <v>605782</v>
      </c>
      <c r="AI29" s="998">
        <v>142633</v>
      </c>
      <c r="AJ29" s="998">
        <v>153519</v>
      </c>
      <c r="AK29" s="998">
        <v>0</v>
      </c>
      <c r="AL29" s="999">
        <v>0</v>
      </c>
    </row>
    <row r="30" spans="1:38" s="107" customFormat="1" ht="12.75" customHeight="1">
      <c r="A30" s="551"/>
      <c r="B30" s="995"/>
      <c r="C30" s="996"/>
      <c r="D30" s="1011"/>
      <c r="E30" s="996"/>
      <c r="F30" s="1011"/>
      <c r="G30" s="996"/>
      <c r="H30" s="996"/>
      <c r="I30" s="996"/>
      <c r="J30" s="996"/>
      <c r="K30" s="996"/>
      <c r="L30" s="996"/>
      <c r="M30" s="996"/>
      <c r="N30" s="996"/>
      <c r="O30" s="996"/>
      <c r="P30" s="996"/>
      <c r="Q30" s="141"/>
      <c r="R30" s="996"/>
      <c r="S30" s="996"/>
      <c r="T30" s="996"/>
      <c r="U30" s="996"/>
      <c r="V30" s="998"/>
      <c r="W30" s="998"/>
      <c r="X30" s="998"/>
      <c r="Y30" s="998"/>
      <c r="Z30" s="998"/>
      <c r="AA30" s="998"/>
      <c r="AB30" s="998"/>
      <c r="AC30" s="998"/>
      <c r="AD30" s="998"/>
      <c r="AE30" s="998"/>
      <c r="AF30" s="998"/>
      <c r="AG30" s="998"/>
      <c r="AH30" s="998"/>
      <c r="AI30" s="998"/>
      <c r="AJ30" s="998"/>
      <c r="AK30" s="998"/>
      <c r="AL30" s="999"/>
    </row>
    <row r="31" spans="1:38" s="107" customFormat="1" ht="12.75" customHeight="1">
      <c r="A31" s="551" t="s">
        <v>204</v>
      </c>
      <c r="B31" s="995">
        <v>3850790</v>
      </c>
      <c r="C31" s="996">
        <v>3780078</v>
      </c>
      <c r="D31" s="1011">
        <f>SUM(B31-C31)</f>
        <v>70712</v>
      </c>
      <c r="E31" s="996">
        <v>6190</v>
      </c>
      <c r="F31" s="1011">
        <f>SUM(D31-E31)</f>
        <v>64522</v>
      </c>
      <c r="G31" s="996">
        <v>777879</v>
      </c>
      <c r="H31" s="996">
        <v>49458</v>
      </c>
      <c r="I31" s="996">
        <v>0</v>
      </c>
      <c r="J31" s="996">
        <v>48384</v>
      </c>
      <c r="K31" s="996">
        <v>1407990</v>
      </c>
      <c r="L31" s="996">
        <v>4045</v>
      </c>
      <c r="M31" s="996">
        <v>19076</v>
      </c>
      <c r="N31" s="996">
        <v>64422</v>
      </c>
      <c r="O31" s="996">
        <v>10741</v>
      </c>
      <c r="P31" s="996">
        <v>549422</v>
      </c>
      <c r="Q31" s="141">
        <v>0</v>
      </c>
      <c r="R31" s="996">
        <v>126994</v>
      </c>
      <c r="S31" s="996">
        <v>32015</v>
      </c>
      <c r="T31" s="996">
        <v>3158</v>
      </c>
      <c r="U31" s="996">
        <v>645</v>
      </c>
      <c r="V31" s="998">
        <v>26650</v>
      </c>
      <c r="W31" s="998">
        <v>170811</v>
      </c>
      <c r="X31" s="998">
        <v>559100</v>
      </c>
      <c r="Y31" s="998">
        <v>75866</v>
      </c>
      <c r="Z31" s="998">
        <v>558621</v>
      </c>
      <c r="AA31" s="998">
        <v>779103</v>
      </c>
      <c r="AB31" s="998">
        <v>391787</v>
      </c>
      <c r="AC31" s="998">
        <v>14730</v>
      </c>
      <c r="AD31" s="998">
        <v>181792</v>
      </c>
      <c r="AE31" s="998">
        <v>78330</v>
      </c>
      <c r="AF31" s="998">
        <v>627317</v>
      </c>
      <c r="AG31" s="998">
        <v>134233</v>
      </c>
      <c r="AH31" s="998">
        <v>775132</v>
      </c>
      <c r="AI31" s="998">
        <v>6357</v>
      </c>
      <c r="AJ31" s="998">
        <v>156810</v>
      </c>
      <c r="AK31" s="998">
        <v>0</v>
      </c>
      <c r="AL31" s="999">
        <v>0</v>
      </c>
    </row>
    <row r="32" spans="1:38" s="107" customFormat="1" ht="12.75" customHeight="1">
      <c r="A32" s="551"/>
      <c r="B32" s="995"/>
      <c r="C32" s="996"/>
      <c r="D32" s="1011"/>
      <c r="E32" s="996"/>
      <c r="F32" s="1011"/>
      <c r="G32" s="996"/>
      <c r="H32" s="996"/>
      <c r="I32" s="996"/>
      <c r="J32" s="996"/>
      <c r="K32" s="996"/>
      <c r="L32" s="996"/>
      <c r="M32" s="996"/>
      <c r="N32" s="996"/>
      <c r="O32" s="996"/>
      <c r="P32" s="143"/>
      <c r="Q32" s="996"/>
      <c r="R32" s="996"/>
      <c r="S32" s="996"/>
      <c r="T32" s="996"/>
      <c r="U32" s="996"/>
      <c r="V32" s="998"/>
      <c r="W32" s="998"/>
      <c r="X32" s="998"/>
      <c r="Y32" s="998"/>
      <c r="Z32" s="998"/>
      <c r="AA32" s="998"/>
      <c r="AB32" s="998"/>
      <c r="AC32" s="998"/>
      <c r="AD32" s="998"/>
      <c r="AE32" s="998"/>
      <c r="AF32" s="998"/>
      <c r="AG32" s="998"/>
      <c r="AH32" s="998"/>
      <c r="AI32" s="998"/>
      <c r="AJ32" s="998"/>
      <c r="AK32" s="998"/>
      <c r="AL32" s="999"/>
    </row>
    <row r="33" spans="1:38" s="107" customFormat="1" ht="12.75" customHeight="1">
      <c r="A33" s="551" t="s">
        <v>206</v>
      </c>
      <c r="B33" s="995">
        <v>1423106</v>
      </c>
      <c r="C33" s="996">
        <v>1355058</v>
      </c>
      <c r="D33" s="1011">
        <f>SUM(B33-C33)</f>
        <v>68048</v>
      </c>
      <c r="E33" s="996">
        <v>600</v>
      </c>
      <c r="F33" s="1011">
        <f>SUM(D33-E33)</f>
        <v>67448</v>
      </c>
      <c r="G33" s="996">
        <v>262441</v>
      </c>
      <c r="H33" s="996">
        <v>18023</v>
      </c>
      <c r="I33" s="996">
        <v>0</v>
      </c>
      <c r="J33" s="996">
        <v>17648</v>
      </c>
      <c r="K33" s="996">
        <v>572094</v>
      </c>
      <c r="L33" s="996">
        <v>1062</v>
      </c>
      <c r="M33" s="996">
        <v>825</v>
      </c>
      <c r="N33" s="996">
        <v>9265</v>
      </c>
      <c r="O33" s="996">
        <v>4532</v>
      </c>
      <c r="P33" s="996">
        <v>157162</v>
      </c>
      <c r="Q33" s="141">
        <v>0</v>
      </c>
      <c r="R33" s="996">
        <v>92213</v>
      </c>
      <c r="S33" s="996">
        <v>1516</v>
      </c>
      <c r="T33" s="996">
        <v>7843</v>
      </c>
      <c r="U33" s="996">
        <v>0</v>
      </c>
      <c r="V33" s="998">
        <v>19789</v>
      </c>
      <c r="W33" s="998">
        <v>21093</v>
      </c>
      <c r="X33" s="998">
        <v>237600</v>
      </c>
      <c r="Y33" s="998">
        <v>39365</v>
      </c>
      <c r="Z33" s="998">
        <v>227851</v>
      </c>
      <c r="AA33" s="998">
        <v>178124</v>
      </c>
      <c r="AB33" s="998">
        <v>62123</v>
      </c>
      <c r="AC33" s="998">
        <v>944</v>
      </c>
      <c r="AD33" s="998">
        <v>136211</v>
      </c>
      <c r="AE33" s="998">
        <v>17656</v>
      </c>
      <c r="AF33" s="998">
        <v>376473</v>
      </c>
      <c r="AG33" s="998">
        <v>31071</v>
      </c>
      <c r="AH33" s="998">
        <v>201068</v>
      </c>
      <c r="AI33" s="998">
        <v>15967</v>
      </c>
      <c r="AJ33" s="998">
        <v>68205</v>
      </c>
      <c r="AK33" s="998">
        <v>0</v>
      </c>
      <c r="AL33" s="999">
        <v>0</v>
      </c>
    </row>
    <row r="34" spans="1:38" s="107" customFormat="1" ht="12.75" customHeight="1">
      <c r="A34" s="551" t="s">
        <v>208</v>
      </c>
      <c r="B34" s="995">
        <v>1008166</v>
      </c>
      <c r="C34" s="996">
        <v>942034</v>
      </c>
      <c r="D34" s="1011">
        <f>SUM(B34-C34)</f>
        <v>66132</v>
      </c>
      <c r="E34" s="996">
        <v>0</v>
      </c>
      <c r="F34" s="1011">
        <f>SUM(D34-E34)</f>
        <v>66132</v>
      </c>
      <c r="G34" s="996">
        <v>196829</v>
      </c>
      <c r="H34" s="996">
        <v>10601</v>
      </c>
      <c r="I34" s="996">
        <v>0</v>
      </c>
      <c r="J34" s="996">
        <v>10373</v>
      </c>
      <c r="K34" s="996">
        <v>427769</v>
      </c>
      <c r="L34" s="996">
        <v>539</v>
      </c>
      <c r="M34" s="996">
        <v>13291</v>
      </c>
      <c r="N34" s="996">
        <v>15266</v>
      </c>
      <c r="O34" s="996">
        <v>3602</v>
      </c>
      <c r="P34" s="996">
        <v>83569</v>
      </c>
      <c r="Q34" s="141">
        <v>0</v>
      </c>
      <c r="R34" s="996">
        <v>84552</v>
      </c>
      <c r="S34" s="996">
        <v>8891</v>
      </c>
      <c r="T34" s="996">
        <v>3305</v>
      </c>
      <c r="U34" s="996">
        <v>0</v>
      </c>
      <c r="V34" s="998">
        <v>18944</v>
      </c>
      <c r="W34" s="998">
        <v>15635</v>
      </c>
      <c r="X34" s="998">
        <v>115000</v>
      </c>
      <c r="Y34" s="998">
        <v>34578</v>
      </c>
      <c r="Z34" s="998">
        <v>157641</v>
      </c>
      <c r="AA34" s="998">
        <v>142867</v>
      </c>
      <c r="AB34" s="998">
        <v>75204</v>
      </c>
      <c r="AC34" s="998">
        <v>0</v>
      </c>
      <c r="AD34" s="998">
        <v>111868</v>
      </c>
      <c r="AE34" s="998">
        <v>9824</v>
      </c>
      <c r="AF34" s="998">
        <v>142116</v>
      </c>
      <c r="AG34" s="998">
        <v>30258</v>
      </c>
      <c r="AH34" s="998">
        <v>152944</v>
      </c>
      <c r="AI34" s="998">
        <v>35924</v>
      </c>
      <c r="AJ34" s="998">
        <v>48810</v>
      </c>
      <c r="AK34" s="998">
        <v>0</v>
      </c>
      <c r="AL34" s="999">
        <v>0</v>
      </c>
    </row>
    <row r="35" spans="1:38" s="107" customFormat="1" ht="12.75" customHeight="1">
      <c r="A35" s="551" t="s">
        <v>210</v>
      </c>
      <c r="B35" s="995">
        <v>1976344</v>
      </c>
      <c r="C35" s="996">
        <v>1905595</v>
      </c>
      <c r="D35" s="1011">
        <f>SUM(B35-C35)</f>
        <v>70749</v>
      </c>
      <c r="E35" s="996">
        <v>0</v>
      </c>
      <c r="F35" s="1011">
        <f>SUM(D35-E35)</f>
        <v>70749</v>
      </c>
      <c r="G35" s="996">
        <v>459003</v>
      </c>
      <c r="H35" s="996">
        <v>21211</v>
      </c>
      <c r="I35" s="996">
        <v>0</v>
      </c>
      <c r="J35" s="996">
        <v>20767</v>
      </c>
      <c r="K35" s="996">
        <v>718431</v>
      </c>
      <c r="L35" s="996">
        <v>1148</v>
      </c>
      <c r="M35" s="996">
        <v>12627</v>
      </c>
      <c r="N35" s="996">
        <v>37552</v>
      </c>
      <c r="O35" s="996">
        <v>8280</v>
      </c>
      <c r="P35" s="996">
        <v>200628</v>
      </c>
      <c r="Q35" s="141">
        <v>0</v>
      </c>
      <c r="R35" s="996">
        <v>123441</v>
      </c>
      <c r="S35" s="996">
        <v>14929</v>
      </c>
      <c r="T35" s="996">
        <v>1270</v>
      </c>
      <c r="U35" s="996">
        <v>0</v>
      </c>
      <c r="V35" s="998">
        <v>9956</v>
      </c>
      <c r="W35" s="998">
        <v>28601</v>
      </c>
      <c r="X35" s="998">
        <v>318500</v>
      </c>
      <c r="Y35" s="998">
        <v>53103</v>
      </c>
      <c r="Z35" s="998">
        <v>412386</v>
      </c>
      <c r="AA35" s="998">
        <v>270592</v>
      </c>
      <c r="AB35" s="998">
        <v>89498</v>
      </c>
      <c r="AC35" s="998">
        <v>811</v>
      </c>
      <c r="AD35" s="998">
        <v>155725</v>
      </c>
      <c r="AE35" s="998">
        <v>38428</v>
      </c>
      <c r="AF35" s="998">
        <v>222589</v>
      </c>
      <c r="AG35" s="998">
        <v>90190</v>
      </c>
      <c r="AH35" s="998">
        <v>440431</v>
      </c>
      <c r="AI35" s="998">
        <v>23440</v>
      </c>
      <c r="AJ35" s="998">
        <v>108402</v>
      </c>
      <c r="AK35" s="998">
        <v>0</v>
      </c>
      <c r="AL35" s="999">
        <v>0</v>
      </c>
    </row>
    <row r="36" spans="1:38" s="107" customFormat="1" ht="12.75" customHeight="1">
      <c r="A36" s="551" t="s">
        <v>212</v>
      </c>
      <c r="B36" s="995">
        <v>2584683</v>
      </c>
      <c r="C36" s="996">
        <v>2559511</v>
      </c>
      <c r="D36" s="1011">
        <f>SUM(B36-C36)</f>
        <v>25172</v>
      </c>
      <c r="E36" s="996">
        <v>0</v>
      </c>
      <c r="F36" s="1011">
        <f>SUM(D36-E36)</f>
        <v>25172</v>
      </c>
      <c r="G36" s="996">
        <v>233016</v>
      </c>
      <c r="H36" s="996">
        <v>18834</v>
      </c>
      <c r="I36" s="996">
        <v>0</v>
      </c>
      <c r="J36" s="996">
        <v>18404</v>
      </c>
      <c r="K36" s="996">
        <v>783058</v>
      </c>
      <c r="L36" s="996">
        <v>480</v>
      </c>
      <c r="M36" s="996">
        <v>7944</v>
      </c>
      <c r="N36" s="996">
        <v>23240</v>
      </c>
      <c r="O36" s="996">
        <v>4762</v>
      </c>
      <c r="P36" s="996">
        <v>164141</v>
      </c>
      <c r="Q36" s="141">
        <v>0</v>
      </c>
      <c r="R36" s="996">
        <v>212732</v>
      </c>
      <c r="S36" s="996">
        <v>410674</v>
      </c>
      <c r="T36" s="996">
        <v>2539</v>
      </c>
      <c r="U36" s="996">
        <v>0</v>
      </c>
      <c r="V36" s="998">
        <v>5359</v>
      </c>
      <c r="W36" s="998">
        <v>298300</v>
      </c>
      <c r="X36" s="998">
        <v>401200</v>
      </c>
      <c r="Y36" s="998">
        <v>29444</v>
      </c>
      <c r="Z36" s="998">
        <v>749933</v>
      </c>
      <c r="AA36" s="998">
        <v>195537</v>
      </c>
      <c r="AB36" s="998">
        <v>283623</v>
      </c>
      <c r="AC36" s="998">
        <v>897</v>
      </c>
      <c r="AD36" s="998">
        <v>302834</v>
      </c>
      <c r="AE36" s="998">
        <v>57506</v>
      </c>
      <c r="AF36" s="998">
        <v>238609</v>
      </c>
      <c r="AG36" s="998">
        <v>81279</v>
      </c>
      <c r="AH36" s="998">
        <v>463990</v>
      </c>
      <c r="AI36" s="998">
        <v>36941</v>
      </c>
      <c r="AJ36" s="998">
        <v>118918</v>
      </c>
      <c r="AK36" s="998">
        <v>0</v>
      </c>
      <c r="AL36" s="999">
        <v>0</v>
      </c>
    </row>
    <row r="37" spans="1:38" s="107" customFormat="1" ht="12.75" customHeight="1">
      <c r="A37" s="551"/>
      <c r="B37" s="995"/>
      <c r="C37" s="996"/>
      <c r="D37" s="1011"/>
      <c r="E37" s="996"/>
      <c r="F37" s="1011"/>
      <c r="G37" s="996"/>
      <c r="H37" s="996"/>
      <c r="I37" s="996"/>
      <c r="J37" s="996"/>
      <c r="K37" s="996"/>
      <c r="L37" s="996"/>
      <c r="M37" s="996"/>
      <c r="N37" s="996"/>
      <c r="O37" s="996"/>
      <c r="P37" s="996"/>
      <c r="Q37" s="141"/>
      <c r="R37" s="996"/>
      <c r="S37" s="996"/>
      <c r="T37" s="996"/>
      <c r="U37" s="996"/>
      <c r="V37" s="998"/>
      <c r="W37" s="998"/>
      <c r="X37" s="998"/>
      <c r="Y37" s="998"/>
      <c r="Z37" s="998"/>
      <c r="AA37" s="998"/>
      <c r="AB37" s="998"/>
      <c r="AC37" s="998"/>
      <c r="AD37" s="998"/>
      <c r="AE37" s="998"/>
      <c r="AF37" s="998"/>
      <c r="AG37" s="998"/>
      <c r="AH37" s="998"/>
      <c r="AI37" s="998"/>
      <c r="AJ37" s="998"/>
      <c r="AK37" s="998"/>
      <c r="AL37" s="999"/>
    </row>
    <row r="38" spans="1:38" s="107" customFormat="1" ht="12.75" customHeight="1">
      <c r="A38" s="551" t="s">
        <v>214</v>
      </c>
      <c r="B38" s="995">
        <v>2270139</v>
      </c>
      <c r="C38" s="996">
        <v>2225143</v>
      </c>
      <c r="D38" s="1011">
        <f>SUM(B38-C38)</f>
        <v>44996</v>
      </c>
      <c r="E38" s="996">
        <v>0</v>
      </c>
      <c r="F38" s="1011">
        <f>SUM(D38-E38)</f>
        <v>44996</v>
      </c>
      <c r="G38" s="996">
        <v>198722</v>
      </c>
      <c r="H38" s="996">
        <v>17006</v>
      </c>
      <c r="I38" s="996">
        <v>0</v>
      </c>
      <c r="J38" s="996">
        <v>16603</v>
      </c>
      <c r="K38" s="996">
        <v>739158</v>
      </c>
      <c r="L38" s="996">
        <v>0</v>
      </c>
      <c r="M38" s="996">
        <v>15855</v>
      </c>
      <c r="N38" s="996">
        <v>19256</v>
      </c>
      <c r="O38" s="996">
        <v>5505</v>
      </c>
      <c r="P38" s="996">
        <v>443000</v>
      </c>
      <c r="Q38" s="141">
        <v>0</v>
      </c>
      <c r="R38" s="996">
        <v>344361</v>
      </c>
      <c r="S38" s="996">
        <v>19461</v>
      </c>
      <c r="T38" s="996">
        <v>4818</v>
      </c>
      <c r="U38" s="996">
        <v>36739</v>
      </c>
      <c r="V38" s="998">
        <v>23918</v>
      </c>
      <c r="W38" s="998">
        <v>20637</v>
      </c>
      <c r="X38" s="998">
        <v>365100</v>
      </c>
      <c r="Y38" s="998">
        <v>37748</v>
      </c>
      <c r="Z38" s="998">
        <v>297762</v>
      </c>
      <c r="AA38" s="998">
        <v>187086</v>
      </c>
      <c r="AB38" s="998">
        <v>86686</v>
      </c>
      <c r="AC38" s="998">
        <v>1304</v>
      </c>
      <c r="AD38" s="998">
        <v>358531</v>
      </c>
      <c r="AE38" s="998">
        <v>58711</v>
      </c>
      <c r="AF38" s="998">
        <v>243955</v>
      </c>
      <c r="AG38" s="998">
        <v>74434</v>
      </c>
      <c r="AH38" s="998">
        <v>689695</v>
      </c>
      <c r="AI38" s="998">
        <v>104297</v>
      </c>
      <c r="AJ38" s="998">
        <v>84934</v>
      </c>
      <c r="AK38" s="998">
        <v>0</v>
      </c>
      <c r="AL38" s="999">
        <v>0</v>
      </c>
    </row>
    <row r="39" spans="1:38" s="107" customFormat="1" ht="12.75" customHeight="1">
      <c r="A39" s="551" t="s">
        <v>168</v>
      </c>
      <c r="B39" s="995">
        <v>1877165</v>
      </c>
      <c r="C39" s="996">
        <v>1871372</v>
      </c>
      <c r="D39" s="1011">
        <f>SUM(B39-C39)</f>
        <v>5793</v>
      </c>
      <c r="E39" s="996">
        <v>120</v>
      </c>
      <c r="F39" s="1011">
        <f>SUM(D39-E39)</f>
        <v>5673</v>
      </c>
      <c r="G39" s="996">
        <v>251182</v>
      </c>
      <c r="H39" s="996">
        <v>23468</v>
      </c>
      <c r="I39" s="996">
        <v>0</v>
      </c>
      <c r="J39" s="996">
        <v>22890</v>
      </c>
      <c r="K39" s="996">
        <v>720252</v>
      </c>
      <c r="L39" s="996">
        <v>562</v>
      </c>
      <c r="M39" s="996">
        <v>47942</v>
      </c>
      <c r="N39" s="996">
        <v>17505</v>
      </c>
      <c r="O39" s="996">
        <v>3845</v>
      </c>
      <c r="P39" s="996">
        <v>209787</v>
      </c>
      <c r="Q39" s="141">
        <v>0</v>
      </c>
      <c r="R39" s="996">
        <v>225714</v>
      </c>
      <c r="S39" s="996">
        <v>14166</v>
      </c>
      <c r="T39" s="996">
        <v>1667</v>
      </c>
      <c r="U39" s="996">
        <v>0</v>
      </c>
      <c r="V39" s="998">
        <v>18193</v>
      </c>
      <c r="W39" s="998">
        <v>18292</v>
      </c>
      <c r="X39" s="998">
        <v>301700</v>
      </c>
      <c r="Y39" s="998">
        <v>36323</v>
      </c>
      <c r="Z39" s="998">
        <v>272174</v>
      </c>
      <c r="AA39" s="998">
        <v>177420</v>
      </c>
      <c r="AB39" s="998">
        <v>78503</v>
      </c>
      <c r="AC39" s="998">
        <v>1002</v>
      </c>
      <c r="AD39" s="998">
        <v>199222</v>
      </c>
      <c r="AE39" s="998">
        <v>14184</v>
      </c>
      <c r="AF39" s="998">
        <v>188463</v>
      </c>
      <c r="AG39" s="998">
        <v>67199</v>
      </c>
      <c r="AH39" s="998">
        <v>481063</v>
      </c>
      <c r="AI39" s="998">
        <v>213824</v>
      </c>
      <c r="AJ39" s="998">
        <v>141995</v>
      </c>
      <c r="AK39" s="998">
        <v>0</v>
      </c>
      <c r="AL39" s="999">
        <v>0</v>
      </c>
    </row>
    <row r="40" spans="1:38" s="107" customFormat="1" ht="12.75" customHeight="1">
      <c r="A40" s="551" t="s">
        <v>169</v>
      </c>
      <c r="B40" s="995">
        <v>1576843</v>
      </c>
      <c r="C40" s="996">
        <v>1530513</v>
      </c>
      <c r="D40" s="1011">
        <f>SUM(B40-C40)</f>
        <v>46330</v>
      </c>
      <c r="E40" s="996">
        <v>0</v>
      </c>
      <c r="F40" s="1011">
        <f>SUM(D40-E40)</f>
        <v>46330</v>
      </c>
      <c r="G40" s="996">
        <v>174991</v>
      </c>
      <c r="H40" s="996">
        <v>17231</v>
      </c>
      <c r="I40" s="996">
        <v>0</v>
      </c>
      <c r="J40" s="996">
        <v>16856</v>
      </c>
      <c r="K40" s="996">
        <v>634570</v>
      </c>
      <c r="L40" s="996">
        <v>316</v>
      </c>
      <c r="M40" s="996">
        <v>56976</v>
      </c>
      <c r="N40" s="996">
        <v>10922</v>
      </c>
      <c r="O40" s="996">
        <v>2763</v>
      </c>
      <c r="P40" s="996">
        <v>168494</v>
      </c>
      <c r="Q40" s="141">
        <v>0</v>
      </c>
      <c r="R40" s="996">
        <v>134756</v>
      </c>
      <c r="S40" s="996">
        <v>42925</v>
      </c>
      <c r="T40" s="996">
        <v>4664</v>
      </c>
      <c r="U40" s="996">
        <v>0</v>
      </c>
      <c r="V40" s="998">
        <v>39821</v>
      </c>
      <c r="W40" s="998">
        <v>64658</v>
      </c>
      <c r="X40" s="998">
        <v>206900</v>
      </c>
      <c r="Y40" s="998">
        <v>44760</v>
      </c>
      <c r="Z40" s="998">
        <v>248371</v>
      </c>
      <c r="AA40" s="998">
        <v>215856</v>
      </c>
      <c r="AB40" s="998">
        <v>88059</v>
      </c>
      <c r="AC40" s="998">
        <v>1676</v>
      </c>
      <c r="AD40" s="998">
        <v>170547</v>
      </c>
      <c r="AE40" s="998">
        <v>25697</v>
      </c>
      <c r="AF40" s="998">
        <v>312266</v>
      </c>
      <c r="AG40" s="998">
        <v>58049</v>
      </c>
      <c r="AH40" s="998">
        <v>194980</v>
      </c>
      <c r="AI40" s="998">
        <v>84758</v>
      </c>
      <c r="AJ40" s="998">
        <v>66338</v>
      </c>
      <c r="AK40" s="998">
        <v>19156</v>
      </c>
      <c r="AL40" s="999">
        <v>0</v>
      </c>
    </row>
    <row r="41" spans="1:38" s="107" customFormat="1" ht="12.75" customHeight="1">
      <c r="A41" s="551" t="s">
        <v>170</v>
      </c>
      <c r="B41" s="995">
        <v>1500405</v>
      </c>
      <c r="C41" s="996">
        <v>1467226</v>
      </c>
      <c r="D41" s="1011">
        <f>SUM(B41-C41)</f>
        <v>33179</v>
      </c>
      <c r="E41" s="996">
        <v>0</v>
      </c>
      <c r="F41" s="1011">
        <f>SUM(D41-E41)</f>
        <v>33179</v>
      </c>
      <c r="G41" s="996">
        <v>130859</v>
      </c>
      <c r="H41" s="996">
        <v>16156</v>
      </c>
      <c r="I41" s="996">
        <v>0</v>
      </c>
      <c r="J41" s="996">
        <v>15784</v>
      </c>
      <c r="K41" s="996">
        <v>569649</v>
      </c>
      <c r="L41" s="996">
        <v>480</v>
      </c>
      <c r="M41" s="996">
        <v>3835</v>
      </c>
      <c r="N41" s="996">
        <v>5882</v>
      </c>
      <c r="O41" s="996">
        <v>1962</v>
      </c>
      <c r="P41" s="143">
        <v>142931</v>
      </c>
      <c r="Q41" s="996">
        <v>0</v>
      </c>
      <c r="R41" s="996">
        <v>399916</v>
      </c>
      <c r="S41" s="996">
        <v>11533</v>
      </c>
      <c r="T41" s="996">
        <v>3700</v>
      </c>
      <c r="U41" s="996">
        <v>45</v>
      </c>
      <c r="V41" s="998">
        <v>20876</v>
      </c>
      <c r="W41" s="998">
        <v>4697</v>
      </c>
      <c r="X41" s="998">
        <v>172100</v>
      </c>
      <c r="Y41" s="998">
        <v>26938</v>
      </c>
      <c r="Z41" s="998">
        <v>221753</v>
      </c>
      <c r="AA41" s="998">
        <v>144444</v>
      </c>
      <c r="AB41" s="998">
        <v>101043</v>
      </c>
      <c r="AC41" s="998">
        <v>1311</v>
      </c>
      <c r="AD41" s="998">
        <v>303168</v>
      </c>
      <c r="AE41" s="998">
        <v>6273</v>
      </c>
      <c r="AF41" s="998">
        <v>207012</v>
      </c>
      <c r="AG41" s="998">
        <v>50119</v>
      </c>
      <c r="AH41" s="998">
        <v>150347</v>
      </c>
      <c r="AI41" s="998">
        <v>186660</v>
      </c>
      <c r="AJ41" s="998">
        <v>68158</v>
      </c>
      <c r="AK41" s="998">
        <v>0</v>
      </c>
      <c r="AL41" s="999">
        <v>0</v>
      </c>
    </row>
    <row r="42" spans="1:38" s="107" customFormat="1" ht="12.75" customHeight="1">
      <c r="A42" s="551"/>
      <c r="B42" s="995"/>
      <c r="C42" s="996"/>
      <c r="D42" s="1011"/>
      <c r="E42" s="996"/>
      <c r="F42" s="1011"/>
      <c r="G42" s="996"/>
      <c r="H42" s="996"/>
      <c r="I42" s="996"/>
      <c r="J42" s="996"/>
      <c r="K42" s="996"/>
      <c r="L42" s="996"/>
      <c r="M42" s="996"/>
      <c r="N42" s="996"/>
      <c r="O42" s="996"/>
      <c r="P42" s="143"/>
      <c r="Q42" s="996"/>
      <c r="R42" s="996"/>
      <c r="S42" s="996"/>
      <c r="T42" s="996"/>
      <c r="U42" s="996"/>
      <c r="V42" s="998"/>
      <c r="W42" s="998"/>
      <c r="X42" s="998"/>
      <c r="Y42" s="998"/>
      <c r="Z42" s="998"/>
      <c r="AA42" s="998"/>
      <c r="AB42" s="998"/>
      <c r="AC42" s="998"/>
      <c r="AD42" s="998"/>
      <c r="AE42" s="998"/>
      <c r="AF42" s="998"/>
      <c r="AG42" s="998"/>
      <c r="AH42" s="998"/>
      <c r="AI42" s="998"/>
      <c r="AJ42" s="998"/>
      <c r="AK42" s="998"/>
      <c r="AL42" s="999"/>
    </row>
    <row r="43" spans="1:38" s="107" customFormat="1" ht="12.75" customHeight="1">
      <c r="A43" s="551" t="s">
        <v>171</v>
      </c>
      <c r="B43" s="995">
        <v>1695530</v>
      </c>
      <c r="C43" s="996">
        <v>1665929</v>
      </c>
      <c r="D43" s="1011">
        <f>SUM(B43-C43)</f>
        <v>29601</v>
      </c>
      <c r="E43" s="996">
        <v>0</v>
      </c>
      <c r="F43" s="1011">
        <f>SUM(D43-E43)</f>
        <v>29601</v>
      </c>
      <c r="G43" s="996">
        <v>258923</v>
      </c>
      <c r="H43" s="996">
        <v>19940</v>
      </c>
      <c r="I43" s="996">
        <v>0</v>
      </c>
      <c r="J43" s="996">
        <v>19498</v>
      </c>
      <c r="K43" s="996">
        <v>756105</v>
      </c>
      <c r="L43" s="996">
        <v>656</v>
      </c>
      <c r="M43" s="996">
        <v>2047</v>
      </c>
      <c r="N43" s="996">
        <v>17696</v>
      </c>
      <c r="O43" s="996">
        <v>3485</v>
      </c>
      <c r="P43" s="143">
        <v>164473</v>
      </c>
      <c r="Q43" s="996">
        <v>0</v>
      </c>
      <c r="R43" s="996">
        <v>168843</v>
      </c>
      <c r="S43" s="996">
        <v>48244</v>
      </c>
      <c r="T43" s="996">
        <v>5992</v>
      </c>
      <c r="U43" s="996">
        <v>0</v>
      </c>
      <c r="V43" s="998">
        <v>14302</v>
      </c>
      <c r="W43" s="998">
        <v>7726</v>
      </c>
      <c r="X43" s="998">
        <v>207600</v>
      </c>
      <c r="Y43" s="998">
        <v>34357</v>
      </c>
      <c r="Z43" s="998">
        <v>276903</v>
      </c>
      <c r="AA43" s="998">
        <v>219651</v>
      </c>
      <c r="AB43" s="998">
        <v>127732</v>
      </c>
      <c r="AC43" s="998">
        <v>2721</v>
      </c>
      <c r="AD43" s="998">
        <v>180703</v>
      </c>
      <c r="AE43" s="998">
        <v>38205</v>
      </c>
      <c r="AF43" s="998">
        <v>280011</v>
      </c>
      <c r="AG43" s="998">
        <v>70401</v>
      </c>
      <c r="AH43" s="998">
        <v>209511</v>
      </c>
      <c r="AI43" s="998">
        <v>108847</v>
      </c>
      <c r="AJ43" s="998">
        <v>116887</v>
      </c>
      <c r="AK43" s="998">
        <v>0</v>
      </c>
      <c r="AL43" s="999">
        <v>0</v>
      </c>
    </row>
    <row r="44" spans="1:38" s="107" customFormat="1" ht="12.75" customHeight="1">
      <c r="A44" s="551" t="s">
        <v>173</v>
      </c>
      <c r="B44" s="995">
        <v>1337797</v>
      </c>
      <c r="C44" s="996">
        <v>1292624</v>
      </c>
      <c r="D44" s="1011">
        <f>SUM(B44-C44)</f>
        <v>45173</v>
      </c>
      <c r="E44" s="996">
        <v>0</v>
      </c>
      <c r="F44" s="1011">
        <f>SUM(D44-E44)</f>
        <v>45173</v>
      </c>
      <c r="G44" s="996">
        <v>123291</v>
      </c>
      <c r="H44" s="996">
        <v>13016</v>
      </c>
      <c r="I44" s="996">
        <v>0</v>
      </c>
      <c r="J44" s="996">
        <v>12738</v>
      </c>
      <c r="K44" s="996">
        <v>586972</v>
      </c>
      <c r="L44" s="996">
        <v>445</v>
      </c>
      <c r="M44" s="996">
        <v>6944</v>
      </c>
      <c r="N44" s="996">
        <v>10506</v>
      </c>
      <c r="O44" s="996">
        <v>1642</v>
      </c>
      <c r="P44" s="143">
        <v>165886</v>
      </c>
      <c r="Q44" s="996">
        <v>0</v>
      </c>
      <c r="R44" s="996">
        <v>140028</v>
      </c>
      <c r="S44" s="996">
        <v>9113</v>
      </c>
      <c r="T44" s="996">
        <v>5572</v>
      </c>
      <c r="U44" s="996">
        <v>0</v>
      </c>
      <c r="V44" s="998">
        <v>22985</v>
      </c>
      <c r="W44" s="998">
        <v>53259</v>
      </c>
      <c r="X44" s="998">
        <v>185400</v>
      </c>
      <c r="Y44" s="998">
        <v>28682</v>
      </c>
      <c r="Z44" s="998">
        <v>245432</v>
      </c>
      <c r="AA44" s="998">
        <v>110372</v>
      </c>
      <c r="AB44" s="998">
        <v>60781</v>
      </c>
      <c r="AC44" s="998">
        <v>996</v>
      </c>
      <c r="AD44" s="998">
        <v>90314</v>
      </c>
      <c r="AE44" s="998">
        <v>11988</v>
      </c>
      <c r="AF44" s="998">
        <v>288942</v>
      </c>
      <c r="AG44" s="998">
        <v>57809</v>
      </c>
      <c r="AH44" s="998">
        <v>151460</v>
      </c>
      <c r="AI44" s="998">
        <v>190285</v>
      </c>
      <c r="AJ44" s="998">
        <v>55563</v>
      </c>
      <c r="AK44" s="998">
        <v>0</v>
      </c>
      <c r="AL44" s="999">
        <v>0</v>
      </c>
    </row>
    <row r="45" spans="1:38" s="107" customFormat="1" ht="12.75" customHeight="1">
      <c r="A45" s="551" t="s">
        <v>175</v>
      </c>
      <c r="B45" s="995">
        <v>2376488</v>
      </c>
      <c r="C45" s="996">
        <v>2325277</v>
      </c>
      <c r="D45" s="1011">
        <f>SUM(B45-C45)</f>
        <v>51211</v>
      </c>
      <c r="E45" s="996">
        <v>0</v>
      </c>
      <c r="F45" s="1011">
        <f>SUM(D45-E45)</f>
        <v>51211</v>
      </c>
      <c r="G45" s="996">
        <v>226267</v>
      </c>
      <c r="H45" s="996">
        <v>21179</v>
      </c>
      <c r="I45" s="996">
        <v>0</v>
      </c>
      <c r="J45" s="996">
        <v>20686</v>
      </c>
      <c r="K45" s="996">
        <v>835642</v>
      </c>
      <c r="L45" s="996">
        <v>445</v>
      </c>
      <c r="M45" s="996">
        <v>24992</v>
      </c>
      <c r="N45" s="996">
        <v>20137</v>
      </c>
      <c r="O45" s="996">
        <v>3541</v>
      </c>
      <c r="P45" s="143">
        <v>61885</v>
      </c>
      <c r="Q45" s="996">
        <v>0</v>
      </c>
      <c r="R45" s="996">
        <v>594080</v>
      </c>
      <c r="S45" s="996">
        <v>16560</v>
      </c>
      <c r="T45" s="996">
        <v>1228</v>
      </c>
      <c r="U45" s="996">
        <v>0</v>
      </c>
      <c r="V45" s="998">
        <v>22588</v>
      </c>
      <c r="W45" s="998">
        <v>23058</v>
      </c>
      <c r="X45" s="998">
        <v>204200</v>
      </c>
      <c r="Y45" s="998">
        <v>37036</v>
      </c>
      <c r="Z45" s="998">
        <v>266773</v>
      </c>
      <c r="AA45" s="998">
        <v>196757</v>
      </c>
      <c r="AB45" s="998">
        <v>140303</v>
      </c>
      <c r="AC45" s="998">
        <v>2594</v>
      </c>
      <c r="AD45" s="998">
        <v>187936</v>
      </c>
      <c r="AE45" s="998">
        <v>28616</v>
      </c>
      <c r="AF45" s="998">
        <v>320853</v>
      </c>
      <c r="AG45" s="998">
        <v>92434</v>
      </c>
      <c r="AH45" s="998">
        <v>239843</v>
      </c>
      <c r="AI45" s="998">
        <v>737064</v>
      </c>
      <c r="AJ45" s="998">
        <v>75068</v>
      </c>
      <c r="AK45" s="998">
        <v>0</v>
      </c>
      <c r="AL45" s="999">
        <v>0</v>
      </c>
    </row>
    <row r="46" spans="1:38" s="107" customFormat="1" ht="12.75" customHeight="1">
      <c r="A46" s="551" t="s">
        <v>177</v>
      </c>
      <c r="B46" s="995">
        <v>1311340</v>
      </c>
      <c r="C46" s="996">
        <v>1291497</v>
      </c>
      <c r="D46" s="1011">
        <f>SUM(B46-C46)</f>
        <v>19843</v>
      </c>
      <c r="E46" s="996">
        <v>0</v>
      </c>
      <c r="F46" s="1011">
        <f>SUM(D46-E46)</f>
        <v>19843</v>
      </c>
      <c r="G46" s="996">
        <v>107265</v>
      </c>
      <c r="H46" s="996">
        <v>11631</v>
      </c>
      <c r="I46" s="996">
        <v>0</v>
      </c>
      <c r="J46" s="996">
        <v>11353</v>
      </c>
      <c r="K46" s="996">
        <v>532487</v>
      </c>
      <c r="L46" s="996">
        <v>0</v>
      </c>
      <c r="M46" s="996">
        <v>34780</v>
      </c>
      <c r="N46" s="996">
        <v>10842</v>
      </c>
      <c r="O46" s="996">
        <v>1161</v>
      </c>
      <c r="P46" s="143">
        <v>251392</v>
      </c>
      <c r="Q46" s="996">
        <v>0</v>
      </c>
      <c r="R46" s="996">
        <v>81226</v>
      </c>
      <c r="S46" s="996">
        <v>6858</v>
      </c>
      <c r="T46" s="996">
        <v>3713</v>
      </c>
      <c r="U46" s="996">
        <v>60000</v>
      </c>
      <c r="V46" s="998">
        <v>21399</v>
      </c>
      <c r="W46" s="998">
        <v>8933</v>
      </c>
      <c r="X46" s="998">
        <v>168300</v>
      </c>
      <c r="Y46" s="998">
        <v>24680</v>
      </c>
      <c r="Z46" s="998">
        <v>264526</v>
      </c>
      <c r="AA46" s="998">
        <v>94948</v>
      </c>
      <c r="AB46" s="998">
        <v>53469</v>
      </c>
      <c r="AC46" s="998">
        <v>1265</v>
      </c>
      <c r="AD46" s="998">
        <v>158511</v>
      </c>
      <c r="AE46" s="998">
        <v>11149</v>
      </c>
      <c r="AF46" s="998">
        <v>297467</v>
      </c>
      <c r="AG46" s="998">
        <v>49699</v>
      </c>
      <c r="AH46" s="998">
        <v>147319</v>
      </c>
      <c r="AI46" s="998">
        <v>127669</v>
      </c>
      <c r="AJ46" s="998">
        <v>60795</v>
      </c>
      <c r="AK46" s="998">
        <v>0</v>
      </c>
      <c r="AL46" s="999">
        <v>0</v>
      </c>
    </row>
    <row r="47" spans="1:38" s="107" customFormat="1" ht="12.75" customHeight="1">
      <c r="A47" s="551"/>
      <c r="B47" s="995"/>
      <c r="C47" s="996"/>
      <c r="D47" s="1011"/>
      <c r="E47" s="996"/>
      <c r="F47" s="1011"/>
      <c r="G47" s="996"/>
      <c r="H47" s="996"/>
      <c r="I47" s="996"/>
      <c r="J47" s="996"/>
      <c r="K47" s="996"/>
      <c r="L47" s="996"/>
      <c r="M47" s="996"/>
      <c r="N47" s="996"/>
      <c r="O47" s="996"/>
      <c r="P47" s="143"/>
      <c r="Q47" s="996"/>
      <c r="R47" s="996"/>
      <c r="S47" s="996"/>
      <c r="T47" s="996"/>
      <c r="U47" s="996"/>
      <c r="V47" s="998"/>
      <c r="W47" s="998"/>
      <c r="X47" s="998"/>
      <c r="Y47" s="998"/>
      <c r="Z47" s="998"/>
      <c r="AA47" s="998"/>
      <c r="AB47" s="998"/>
      <c r="AC47" s="998"/>
      <c r="AD47" s="998"/>
      <c r="AE47" s="998"/>
      <c r="AF47" s="998"/>
      <c r="AG47" s="998"/>
      <c r="AH47" s="998"/>
      <c r="AI47" s="998"/>
      <c r="AJ47" s="998"/>
      <c r="AK47" s="998"/>
      <c r="AL47" s="999"/>
    </row>
    <row r="48" spans="1:38" s="107" customFormat="1" ht="12.75" customHeight="1">
      <c r="A48" s="551" t="s">
        <v>179</v>
      </c>
      <c r="B48" s="995">
        <v>1398836</v>
      </c>
      <c r="C48" s="996">
        <v>1345006</v>
      </c>
      <c r="D48" s="1011">
        <f>SUM(B48-C48)</f>
        <v>53830</v>
      </c>
      <c r="E48" s="996">
        <v>0</v>
      </c>
      <c r="F48" s="1011">
        <f>SUM(D48-E48)</f>
        <v>53830</v>
      </c>
      <c r="G48" s="996">
        <v>104846</v>
      </c>
      <c r="H48" s="996">
        <v>12156</v>
      </c>
      <c r="I48" s="996">
        <v>0</v>
      </c>
      <c r="J48" s="996">
        <v>11887</v>
      </c>
      <c r="K48" s="996">
        <v>526070</v>
      </c>
      <c r="L48" s="996">
        <v>0</v>
      </c>
      <c r="M48" s="996">
        <v>21238</v>
      </c>
      <c r="N48" s="996">
        <v>5620</v>
      </c>
      <c r="O48" s="996">
        <v>3019</v>
      </c>
      <c r="P48" s="143">
        <v>466261</v>
      </c>
      <c r="Q48" s="996">
        <v>0</v>
      </c>
      <c r="R48" s="996">
        <v>62101</v>
      </c>
      <c r="S48" s="996">
        <v>2498</v>
      </c>
      <c r="T48" s="996">
        <v>330</v>
      </c>
      <c r="U48" s="996">
        <v>0</v>
      </c>
      <c r="V48" s="998">
        <v>22500</v>
      </c>
      <c r="W48" s="998">
        <v>8110</v>
      </c>
      <c r="X48" s="998">
        <v>152200</v>
      </c>
      <c r="Y48" s="998">
        <v>30116</v>
      </c>
      <c r="Z48" s="998">
        <v>187757</v>
      </c>
      <c r="AA48" s="998">
        <v>83392</v>
      </c>
      <c r="AB48" s="998">
        <v>37981</v>
      </c>
      <c r="AC48" s="998">
        <v>1684</v>
      </c>
      <c r="AD48" s="998">
        <v>152907</v>
      </c>
      <c r="AE48" s="998">
        <v>7692</v>
      </c>
      <c r="AF48" s="998">
        <v>148057</v>
      </c>
      <c r="AG48" s="998">
        <v>46605</v>
      </c>
      <c r="AH48" s="998">
        <v>165712</v>
      </c>
      <c r="AI48" s="998">
        <v>396165</v>
      </c>
      <c r="AJ48" s="998">
        <v>65212</v>
      </c>
      <c r="AK48" s="998">
        <v>21726</v>
      </c>
      <c r="AL48" s="999">
        <v>0</v>
      </c>
    </row>
    <row r="49" spans="1:38" s="107" customFormat="1" ht="12.75" customHeight="1">
      <c r="A49" s="551" t="s">
        <v>180</v>
      </c>
      <c r="B49" s="995">
        <v>1337950</v>
      </c>
      <c r="C49" s="996">
        <v>1315287</v>
      </c>
      <c r="D49" s="1011">
        <f>SUM(B49-C49)</f>
        <v>22663</v>
      </c>
      <c r="E49" s="996">
        <v>0</v>
      </c>
      <c r="F49" s="1011">
        <f>SUM(D49-E49)</f>
        <v>22663</v>
      </c>
      <c r="G49" s="996">
        <v>120120</v>
      </c>
      <c r="H49" s="996">
        <v>12690</v>
      </c>
      <c r="I49" s="996">
        <v>0</v>
      </c>
      <c r="J49" s="996">
        <v>12402</v>
      </c>
      <c r="K49" s="996">
        <v>601427</v>
      </c>
      <c r="L49" s="996">
        <v>644</v>
      </c>
      <c r="M49" s="996">
        <v>23569</v>
      </c>
      <c r="N49" s="996">
        <v>3108</v>
      </c>
      <c r="O49" s="996">
        <v>2791</v>
      </c>
      <c r="P49" s="143">
        <v>47369</v>
      </c>
      <c r="Q49" s="996">
        <v>0</v>
      </c>
      <c r="R49" s="996">
        <v>241160</v>
      </c>
      <c r="S49" s="996">
        <v>13907</v>
      </c>
      <c r="T49" s="996">
        <v>924</v>
      </c>
      <c r="U49" s="996">
        <v>0</v>
      </c>
      <c r="V49" s="998">
        <v>28157</v>
      </c>
      <c r="W49" s="998">
        <v>7382</v>
      </c>
      <c r="X49" s="998">
        <v>222300</v>
      </c>
      <c r="Y49" s="998">
        <v>21390</v>
      </c>
      <c r="Z49" s="998">
        <v>436857</v>
      </c>
      <c r="AA49" s="998">
        <v>103510</v>
      </c>
      <c r="AB49" s="998">
        <v>54808</v>
      </c>
      <c r="AC49" s="998">
        <v>933</v>
      </c>
      <c r="AD49" s="998">
        <v>125600</v>
      </c>
      <c r="AE49" s="998">
        <v>7401</v>
      </c>
      <c r="AF49" s="998">
        <v>130701</v>
      </c>
      <c r="AG49" s="998">
        <v>51769</v>
      </c>
      <c r="AH49" s="998">
        <v>143395</v>
      </c>
      <c r="AI49" s="998">
        <v>194606</v>
      </c>
      <c r="AJ49" s="998">
        <v>44317</v>
      </c>
      <c r="AK49" s="998">
        <v>0</v>
      </c>
      <c r="AL49" s="999">
        <v>0</v>
      </c>
    </row>
    <row r="50" spans="1:38" s="107" customFormat="1" ht="12.75" customHeight="1">
      <c r="A50" s="551" t="s">
        <v>183</v>
      </c>
      <c r="B50" s="995">
        <v>2989138</v>
      </c>
      <c r="C50" s="996">
        <v>2926543</v>
      </c>
      <c r="D50" s="1011">
        <f>SUM(B50-C50)</f>
        <v>62595</v>
      </c>
      <c r="E50" s="996">
        <v>1877</v>
      </c>
      <c r="F50" s="1011">
        <f>SUM(D50-E50)</f>
        <v>60718</v>
      </c>
      <c r="G50" s="996">
        <v>520458</v>
      </c>
      <c r="H50" s="996">
        <v>67513</v>
      </c>
      <c r="I50" s="996">
        <v>0</v>
      </c>
      <c r="J50" s="996">
        <v>66261</v>
      </c>
      <c r="K50" s="996">
        <v>1118498</v>
      </c>
      <c r="L50" s="996">
        <v>2037</v>
      </c>
      <c r="M50" s="996">
        <v>23115</v>
      </c>
      <c r="N50" s="996">
        <v>27226</v>
      </c>
      <c r="O50" s="996">
        <v>10157</v>
      </c>
      <c r="P50" s="143">
        <v>488903</v>
      </c>
      <c r="Q50" s="996">
        <v>0</v>
      </c>
      <c r="R50" s="996">
        <v>91770</v>
      </c>
      <c r="S50" s="996">
        <v>8203</v>
      </c>
      <c r="T50" s="996">
        <v>900</v>
      </c>
      <c r="U50" s="996">
        <v>1171</v>
      </c>
      <c r="V50" s="998">
        <v>44285</v>
      </c>
      <c r="W50" s="998">
        <v>37141</v>
      </c>
      <c r="X50" s="998">
        <v>481500</v>
      </c>
      <c r="Y50" s="998">
        <v>59438</v>
      </c>
      <c r="Z50" s="998">
        <v>376729</v>
      </c>
      <c r="AA50" s="998">
        <v>392065</v>
      </c>
      <c r="AB50" s="998">
        <v>154223</v>
      </c>
      <c r="AC50" s="998">
        <v>1227</v>
      </c>
      <c r="AD50" s="998">
        <v>207562</v>
      </c>
      <c r="AE50" s="998">
        <v>50743</v>
      </c>
      <c r="AF50" s="998">
        <v>622199</v>
      </c>
      <c r="AG50" s="998">
        <v>132603</v>
      </c>
      <c r="AH50" s="998">
        <v>650122</v>
      </c>
      <c r="AI50" s="998">
        <v>117290</v>
      </c>
      <c r="AJ50" s="998">
        <v>162342</v>
      </c>
      <c r="AK50" s="998">
        <v>0</v>
      </c>
      <c r="AL50" s="999">
        <v>0</v>
      </c>
    </row>
    <row r="51" spans="1:38" s="107" customFormat="1" ht="12.75" customHeight="1">
      <c r="A51" s="551" t="s">
        <v>185</v>
      </c>
      <c r="B51" s="995">
        <v>2322863</v>
      </c>
      <c r="C51" s="996">
        <v>2261460</v>
      </c>
      <c r="D51" s="1011">
        <f>SUM(B51-C51)</f>
        <v>61403</v>
      </c>
      <c r="E51" s="996">
        <v>5253</v>
      </c>
      <c r="F51" s="1011">
        <f>SUM(D51-E51)</f>
        <v>56150</v>
      </c>
      <c r="G51" s="996">
        <v>363782</v>
      </c>
      <c r="H51" s="996">
        <v>51761</v>
      </c>
      <c r="I51" s="996">
        <v>680</v>
      </c>
      <c r="J51" s="996">
        <v>50546</v>
      </c>
      <c r="K51" s="996">
        <v>1035749</v>
      </c>
      <c r="L51" s="996">
        <v>961</v>
      </c>
      <c r="M51" s="996">
        <v>33179</v>
      </c>
      <c r="N51" s="996">
        <v>31949</v>
      </c>
      <c r="O51" s="996">
        <v>10817</v>
      </c>
      <c r="P51" s="143">
        <v>460047</v>
      </c>
      <c r="Q51" s="996">
        <v>0</v>
      </c>
      <c r="R51" s="996">
        <v>166905</v>
      </c>
      <c r="S51" s="996">
        <v>73077</v>
      </c>
      <c r="T51" s="996">
        <v>1225</v>
      </c>
      <c r="U51" s="996">
        <v>28</v>
      </c>
      <c r="V51" s="998">
        <v>72010</v>
      </c>
      <c r="W51" s="998">
        <v>33147</v>
      </c>
      <c r="X51" s="998">
        <v>237000</v>
      </c>
      <c r="Y51" s="998">
        <v>45571</v>
      </c>
      <c r="Z51" s="998">
        <v>400143</v>
      </c>
      <c r="AA51" s="998">
        <v>260238</v>
      </c>
      <c r="AB51" s="998">
        <v>137339</v>
      </c>
      <c r="AC51" s="998">
        <v>1613</v>
      </c>
      <c r="AD51" s="998">
        <v>353012</v>
      </c>
      <c r="AE51" s="998">
        <v>35158</v>
      </c>
      <c r="AF51" s="998">
        <v>433109</v>
      </c>
      <c r="AG51" s="998">
        <v>100075</v>
      </c>
      <c r="AH51" s="998">
        <v>394870</v>
      </c>
      <c r="AI51" s="998">
        <v>13465</v>
      </c>
      <c r="AJ51" s="998">
        <v>86867</v>
      </c>
      <c r="AK51" s="998">
        <v>0</v>
      </c>
      <c r="AL51" s="999">
        <v>0</v>
      </c>
    </row>
    <row r="52" spans="1:38" s="107" customFormat="1" ht="12.75" customHeight="1">
      <c r="A52" s="551"/>
      <c r="B52" s="995"/>
      <c r="C52" s="996"/>
      <c r="D52" s="1011"/>
      <c r="E52" s="996"/>
      <c r="F52" s="1011"/>
      <c r="G52" s="996"/>
      <c r="H52" s="996"/>
      <c r="I52" s="996"/>
      <c r="J52" s="996"/>
      <c r="K52" s="996"/>
      <c r="L52" s="996"/>
      <c r="M52" s="996"/>
      <c r="N52" s="996"/>
      <c r="O52" s="996"/>
      <c r="P52" s="143"/>
      <c r="Q52" s="996"/>
      <c r="R52" s="996"/>
      <c r="S52" s="996"/>
      <c r="T52" s="996"/>
      <c r="U52" s="996"/>
      <c r="V52" s="998"/>
      <c r="W52" s="998"/>
      <c r="X52" s="998"/>
      <c r="Y52" s="998"/>
      <c r="Z52" s="998"/>
      <c r="AA52" s="998"/>
      <c r="AB52" s="998"/>
      <c r="AC52" s="998"/>
      <c r="AD52" s="998"/>
      <c r="AE52" s="998"/>
      <c r="AF52" s="998"/>
      <c r="AG52" s="998"/>
      <c r="AH52" s="998"/>
      <c r="AI52" s="998"/>
      <c r="AJ52" s="998"/>
      <c r="AK52" s="998"/>
      <c r="AL52" s="999"/>
    </row>
    <row r="53" spans="1:38" s="107" customFormat="1" ht="12.75" customHeight="1">
      <c r="A53" s="551" t="s">
        <v>187</v>
      </c>
      <c r="B53" s="995">
        <v>2279460</v>
      </c>
      <c r="C53" s="996">
        <v>2189581</v>
      </c>
      <c r="D53" s="1011">
        <f>SUM(B53-C53)</f>
        <v>89879</v>
      </c>
      <c r="E53" s="996">
        <v>10220</v>
      </c>
      <c r="F53" s="1011">
        <f>SUM(D53-E53)</f>
        <v>79659</v>
      </c>
      <c r="G53" s="996">
        <v>260268</v>
      </c>
      <c r="H53" s="996">
        <v>33596</v>
      </c>
      <c r="I53" s="996">
        <v>0</v>
      </c>
      <c r="J53" s="996">
        <v>32801</v>
      </c>
      <c r="K53" s="996">
        <v>869829</v>
      </c>
      <c r="L53" s="996">
        <v>761</v>
      </c>
      <c r="M53" s="996">
        <v>15936</v>
      </c>
      <c r="N53" s="996">
        <v>21906</v>
      </c>
      <c r="O53" s="996">
        <v>4762</v>
      </c>
      <c r="P53" s="143">
        <v>252928</v>
      </c>
      <c r="Q53" s="996">
        <v>0</v>
      </c>
      <c r="R53" s="996">
        <v>157653</v>
      </c>
      <c r="S53" s="996">
        <v>81485</v>
      </c>
      <c r="T53" s="996">
        <v>494</v>
      </c>
      <c r="U53" s="996">
        <v>91780</v>
      </c>
      <c r="V53" s="998">
        <v>64626</v>
      </c>
      <c r="W53" s="998">
        <v>15335</v>
      </c>
      <c r="X53" s="998">
        <v>375300</v>
      </c>
      <c r="Y53" s="998">
        <v>32213</v>
      </c>
      <c r="Z53" s="998">
        <v>285381</v>
      </c>
      <c r="AA53" s="998">
        <v>164531</v>
      </c>
      <c r="AB53" s="998">
        <v>238258</v>
      </c>
      <c r="AC53" s="998">
        <v>880</v>
      </c>
      <c r="AD53" s="998">
        <v>314619</v>
      </c>
      <c r="AE53" s="998">
        <v>16380</v>
      </c>
      <c r="AF53" s="998">
        <v>361592</v>
      </c>
      <c r="AG53" s="998">
        <v>66308</v>
      </c>
      <c r="AH53" s="998">
        <v>598120</v>
      </c>
      <c r="AI53" s="998">
        <v>23855</v>
      </c>
      <c r="AJ53" s="998">
        <v>87444</v>
      </c>
      <c r="AK53" s="998">
        <v>0</v>
      </c>
      <c r="AL53" s="999">
        <v>0</v>
      </c>
    </row>
    <row r="54" spans="1:38" s="107" customFormat="1" ht="12.75" customHeight="1">
      <c r="A54" s="551" t="s">
        <v>189</v>
      </c>
      <c r="B54" s="995">
        <v>2157438</v>
      </c>
      <c r="C54" s="996">
        <v>2104037</v>
      </c>
      <c r="D54" s="1011">
        <f>SUM(B54-C54)</f>
        <v>53401</v>
      </c>
      <c r="E54" s="996">
        <v>1155</v>
      </c>
      <c r="F54" s="1011">
        <f>SUM(D54-E54)</f>
        <v>52246</v>
      </c>
      <c r="G54" s="996">
        <v>275610</v>
      </c>
      <c r="H54" s="996">
        <v>42442</v>
      </c>
      <c r="I54" s="996">
        <v>0</v>
      </c>
      <c r="J54" s="996">
        <v>41454</v>
      </c>
      <c r="K54" s="996">
        <v>937532</v>
      </c>
      <c r="L54" s="996">
        <v>562</v>
      </c>
      <c r="M54" s="996">
        <v>19051</v>
      </c>
      <c r="N54" s="996">
        <v>40035</v>
      </c>
      <c r="O54" s="996">
        <v>6139</v>
      </c>
      <c r="P54" s="143">
        <v>228815</v>
      </c>
      <c r="Q54" s="996">
        <v>0</v>
      </c>
      <c r="R54" s="996">
        <v>174050</v>
      </c>
      <c r="S54" s="996">
        <v>19611</v>
      </c>
      <c r="T54" s="996">
        <v>10444</v>
      </c>
      <c r="U54" s="996">
        <v>0</v>
      </c>
      <c r="V54" s="998">
        <v>25653</v>
      </c>
      <c r="W54" s="998">
        <v>33340</v>
      </c>
      <c r="X54" s="998">
        <v>302700</v>
      </c>
      <c r="Y54" s="998">
        <v>41027</v>
      </c>
      <c r="Z54" s="998">
        <v>262532</v>
      </c>
      <c r="AA54" s="998">
        <v>328666</v>
      </c>
      <c r="AB54" s="998">
        <v>137705</v>
      </c>
      <c r="AC54" s="998">
        <v>3476</v>
      </c>
      <c r="AD54" s="998">
        <v>262579</v>
      </c>
      <c r="AE54" s="998">
        <v>42273</v>
      </c>
      <c r="AF54" s="998">
        <v>420708</v>
      </c>
      <c r="AG54" s="998">
        <v>88643</v>
      </c>
      <c r="AH54" s="998">
        <v>408329</v>
      </c>
      <c r="AI54" s="998">
        <v>8399</v>
      </c>
      <c r="AJ54" s="998">
        <v>99700</v>
      </c>
      <c r="AK54" s="998">
        <v>0</v>
      </c>
      <c r="AL54" s="999">
        <v>0</v>
      </c>
    </row>
    <row r="55" spans="1:38" s="107" customFormat="1" ht="12.75" customHeight="1">
      <c r="A55" s="551" t="s">
        <v>191</v>
      </c>
      <c r="B55" s="995">
        <v>1591619</v>
      </c>
      <c r="C55" s="996">
        <v>1493781</v>
      </c>
      <c r="D55" s="1011">
        <f>SUM(B55-C55)</f>
        <v>97838</v>
      </c>
      <c r="E55" s="996">
        <v>0</v>
      </c>
      <c r="F55" s="1011">
        <f>SUM(D55-E55)</f>
        <v>97838</v>
      </c>
      <c r="G55" s="996">
        <v>154304</v>
      </c>
      <c r="H55" s="996">
        <v>24369</v>
      </c>
      <c r="I55" s="996">
        <v>0</v>
      </c>
      <c r="J55" s="996">
        <v>23806</v>
      </c>
      <c r="K55" s="996">
        <v>767790</v>
      </c>
      <c r="L55" s="996">
        <v>316</v>
      </c>
      <c r="M55" s="996">
        <v>11374</v>
      </c>
      <c r="N55" s="996">
        <v>12754</v>
      </c>
      <c r="O55" s="996">
        <v>4138</v>
      </c>
      <c r="P55" s="143">
        <v>111588</v>
      </c>
      <c r="Q55" s="996">
        <v>0</v>
      </c>
      <c r="R55" s="996">
        <v>126108</v>
      </c>
      <c r="S55" s="996">
        <v>10589</v>
      </c>
      <c r="T55" s="996">
        <v>10172</v>
      </c>
      <c r="U55" s="996">
        <v>3283</v>
      </c>
      <c r="V55" s="998">
        <v>35515</v>
      </c>
      <c r="W55" s="998">
        <v>50613</v>
      </c>
      <c r="X55" s="998">
        <v>244900</v>
      </c>
      <c r="Y55" s="998">
        <v>33090</v>
      </c>
      <c r="Z55" s="998">
        <v>256777</v>
      </c>
      <c r="AA55" s="998">
        <v>171986</v>
      </c>
      <c r="AB55" s="998">
        <v>65923</v>
      </c>
      <c r="AC55" s="998">
        <v>620</v>
      </c>
      <c r="AD55" s="998">
        <v>196449</v>
      </c>
      <c r="AE55" s="998">
        <v>21940</v>
      </c>
      <c r="AF55" s="998">
        <v>248563</v>
      </c>
      <c r="AG55" s="998">
        <v>61232</v>
      </c>
      <c r="AH55" s="998">
        <v>313854</v>
      </c>
      <c r="AI55" s="998">
        <v>37370</v>
      </c>
      <c r="AJ55" s="998">
        <v>85977</v>
      </c>
      <c r="AK55" s="998">
        <v>0</v>
      </c>
      <c r="AL55" s="999">
        <v>0</v>
      </c>
    </row>
    <row r="56" spans="1:38" s="107" customFormat="1" ht="12.75" customHeight="1">
      <c r="A56" s="551" t="s">
        <v>194</v>
      </c>
      <c r="B56" s="995">
        <v>1268958</v>
      </c>
      <c r="C56" s="996">
        <v>1247696</v>
      </c>
      <c r="D56" s="1011">
        <f>SUM(B56-C56)</f>
        <v>21262</v>
      </c>
      <c r="E56" s="996">
        <v>0</v>
      </c>
      <c r="F56" s="1011">
        <f>SUM(D56-E56)</f>
        <v>21262</v>
      </c>
      <c r="G56" s="996">
        <v>186417</v>
      </c>
      <c r="H56" s="996">
        <v>9862</v>
      </c>
      <c r="I56" s="996">
        <v>0</v>
      </c>
      <c r="J56" s="996">
        <v>9676</v>
      </c>
      <c r="K56" s="996">
        <v>526094</v>
      </c>
      <c r="L56" s="996">
        <v>703</v>
      </c>
      <c r="M56" s="996">
        <v>4937</v>
      </c>
      <c r="N56" s="996">
        <v>8074</v>
      </c>
      <c r="O56" s="996">
        <v>3474</v>
      </c>
      <c r="P56" s="996">
        <v>109156</v>
      </c>
      <c r="Q56" s="996">
        <v>0</v>
      </c>
      <c r="R56" s="996">
        <v>239862</v>
      </c>
      <c r="S56" s="996">
        <v>15154</v>
      </c>
      <c r="T56" s="996">
        <v>1258</v>
      </c>
      <c r="U56" s="996">
        <v>0</v>
      </c>
      <c r="V56" s="998">
        <v>74</v>
      </c>
      <c r="W56" s="998">
        <v>49917</v>
      </c>
      <c r="X56" s="998">
        <v>104300</v>
      </c>
      <c r="Y56" s="998">
        <v>26595</v>
      </c>
      <c r="Z56" s="998">
        <v>216397</v>
      </c>
      <c r="AA56" s="998">
        <v>109798</v>
      </c>
      <c r="AB56" s="998">
        <v>41172</v>
      </c>
      <c r="AC56" s="998">
        <v>743</v>
      </c>
      <c r="AD56" s="998">
        <v>261273</v>
      </c>
      <c r="AE56" s="998">
        <v>9414</v>
      </c>
      <c r="AF56" s="998">
        <v>146176</v>
      </c>
      <c r="AG56" s="998">
        <v>55601</v>
      </c>
      <c r="AH56" s="998">
        <v>219083</v>
      </c>
      <c r="AI56" s="998">
        <v>67982</v>
      </c>
      <c r="AJ56" s="998">
        <v>93462</v>
      </c>
      <c r="AK56" s="998">
        <v>0</v>
      </c>
      <c r="AL56" s="999">
        <v>0</v>
      </c>
    </row>
    <row r="57" spans="1:38" s="107" customFormat="1" ht="12.75" customHeight="1">
      <c r="A57" s="551"/>
      <c r="B57" s="995"/>
      <c r="C57" s="996"/>
      <c r="D57" s="1011"/>
      <c r="E57" s="996"/>
      <c r="F57" s="1011"/>
      <c r="G57" s="996"/>
      <c r="H57" s="996"/>
      <c r="I57" s="996"/>
      <c r="J57" s="996"/>
      <c r="K57" s="996"/>
      <c r="L57" s="996"/>
      <c r="M57" s="996"/>
      <c r="N57" s="996"/>
      <c r="O57" s="996"/>
      <c r="P57" s="996"/>
      <c r="Q57" s="996"/>
      <c r="R57" s="996"/>
      <c r="S57" s="996"/>
      <c r="T57" s="996"/>
      <c r="U57" s="996"/>
      <c r="V57" s="998"/>
      <c r="W57" s="998"/>
      <c r="X57" s="998"/>
      <c r="Y57" s="998"/>
      <c r="Z57" s="998"/>
      <c r="AA57" s="998"/>
      <c r="AB57" s="998"/>
      <c r="AC57" s="998"/>
      <c r="AD57" s="998"/>
      <c r="AE57" s="998"/>
      <c r="AF57" s="998"/>
      <c r="AG57" s="998"/>
      <c r="AH57" s="998"/>
      <c r="AI57" s="998"/>
      <c r="AJ57" s="998"/>
      <c r="AK57" s="998"/>
      <c r="AL57" s="999"/>
    </row>
    <row r="58" spans="1:38" s="107" customFormat="1" ht="12.75" customHeight="1">
      <c r="A58" s="551" t="s">
        <v>195</v>
      </c>
      <c r="B58" s="995">
        <v>1949293</v>
      </c>
      <c r="C58" s="996">
        <v>1894825</v>
      </c>
      <c r="D58" s="1011">
        <f>SUM(B58-C58)</f>
        <v>54468</v>
      </c>
      <c r="E58" s="996">
        <v>0</v>
      </c>
      <c r="F58" s="1011">
        <f>SUM(D58-E58)</f>
        <v>54468</v>
      </c>
      <c r="G58" s="996">
        <v>447625</v>
      </c>
      <c r="H58" s="996">
        <v>26259</v>
      </c>
      <c r="I58" s="996">
        <v>0</v>
      </c>
      <c r="J58" s="996">
        <v>25745</v>
      </c>
      <c r="K58" s="996">
        <v>645276</v>
      </c>
      <c r="L58" s="996">
        <v>1242</v>
      </c>
      <c r="M58" s="996">
        <v>631</v>
      </c>
      <c r="N58" s="996">
        <v>24355</v>
      </c>
      <c r="O58" s="996">
        <v>23794</v>
      </c>
      <c r="P58" s="996">
        <v>194032</v>
      </c>
      <c r="Q58" s="996">
        <v>0</v>
      </c>
      <c r="R58" s="996">
        <v>98837</v>
      </c>
      <c r="S58" s="996">
        <v>25347</v>
      </c>
      <c r="T58" s="996">
        <v>9368</v>
      </c>
      <c r="U58" s="996">
        <v>10851</v>
      </c>
      <c r="V58" s="998">
        <v>23825</v>
      </c>
      <c r="W58" s="998">
        <v>39306</v>
      </c>
      <c r="X58" s="998">
        <v>352800</v>
      </c>
      <c r="Y58" s="998">
        <v>40630</v>
      </c>
      <c r="Z58" s="998">
        <v>314118</v>
      </c>
      <c r="AA58" s="998">
        <v>224591</v>
      </c>
      <c r="AB58" s="998">
        <v>92656</v>
      </c>
      <c r="AC58" s="998">
        <v>16588</v>
      </c>
      <c r="AD58" s="998">
        <v>160509</v>
      </c>
      <c r="AE58" s="998">
        <v>29323</v>
      </c>
      <c r="AF58" s="998">
        <v>316336</v>
      </c>
      <c r="AG58" s="998">
        <v>96267</v>
      </c>
      <c r="AH58" s="998">
        <v>538349</v>
      </c>
      <c r="AI58" s="998">
        <v>0</v>
      </c>
      <c r="AJ58" s="998">
        <v>64654</v>
      </c>
      <c r="AK58" s="998">
        <v>804</v>
      </c>
      <c r="AL58" s="999">
        <v>0</v>
      </c>
    </row>
    <row r="59" spans="1:38" s="107" customFormat="1" ht="12.75" customHeight="1">
      <c r="A59" s="551" t="s">
        <v>197</v>
      </c>
      <c r="B59" s="995">
        <v>1719452</v>
      </c>
      <c r="C59" s="996">
        <v>1686983</v>
      </c>
      <c r="D59" s="1011">
        <f>SUM(B59-C59)</f>
        <v>32469</v>
      </c>
      <c r="E59" s="996">
        <v>0</v>
      </c>
      <c r="F59" s="1011">
        <f>SUM(D59-E59)</f>
        <v>32469</v>
      </c>
      <c r="G59" s="996">
        <v>273549</v>
      </c>
      <c r="H59" s="996">
        <v>18545</v>
      </c>
      <c r="I59" s="996">
        <v>0</v>
      </c>
      <c r="J59" s="996">
        <v>18148</v>
      </c>
      <c r="K59" s="996">
        <v>605365</v>
      </c>
      <c r="L59" s="996">
        <v>808</v>
      </c>
      <c r="M59" s="996">
        <v>172</v>
      </c>
      <c r="N59" s="996">
        <v>17994</v>
      </c>
      <c r="O59" s="996">
        <v>3144</v>
      </c>
      <c r="P59" s="996">
        <v>172979</v>
      </c>
      <c r="Q59" s="996">
        <v>0</v>
      </c>
      <c r="R59" s="996">
        <v>204729</v>
      </c>
      <c r="S59" s="996">
        <v>10888</v>
      </c>
      <c r="T59" s="996">
        <v>10090</v>
      </c>
      <c r="U59" s="996">
        <v>0</v>
      </c>
      <c r="V59" s="998">
        <v>21744</v>
      </c>
      <c r="W59" s="998">
        <v>20197</v>
      </c>
      <c r="X59" s="998">
        <v>341100</v>
      </c>
      <c r="Y59" s="998">
        <v>35157</v>
      </c>
      <c r="Z59" s="998">
        <v>256666</v>
      </c>
      <c r="AA59" s="998">
        <v>189952</v>
      </c>
      <c r="AB59" s="998">
        <v>75780</v>
      </c>
      <c r="AC59" s="998">
        <v>1189</v>
      </c>
      <c r="AD59" s="998">
        <v>249116</v>
      </c>
      <c r="AE59" s="998">
        <v>20836</v>
      </c>
      <c r="AF59" s="998">
        <v>196716</v>
      </c>
      <c r="AG59" s="998">
        <v>75677</v>
      </c>
      <c r="AH59" s="998">
        <v>530474</v>
      </c>
      <c r="AI59" s="998">
        <v>9791</v>
      </c>
      <c r="AJ59" s="998">
        <v>45629</v>
      </c>
      <c r="AK59" s="998">
        <v>0</v>
      </c>
      <c r="AL59" s="999">
        <v>0</v>
      </c>
    </row>
    <row r="60" spans="1:38" s="107" customFormat="1" ht="12.75" customHeight="1">
      <c r="A60" s="551" t="s">
        <v>199</v>
      </c>
      <c r="B60" s="995">
        <v>1482600</v>
      </c>
      <c r="C60" s="996">
        <v>1469408</v>
      </c>
      <c r="D60" s="1011">
        <f>SUM(B60-C60)</f>
        <v>13192</v>
      </c>
      <c r="E60" s="996">
        <v>0</v>
      </c>
      <c r="F60" s="1011">
        <f>SUM(D60-E60)</f>
        <v>13192</v>
      </c>
      <c r="G60" s="996">
        <v>184666</v>
      </c>
      <c r="H60" s="996">
        <v>20190</v>
      </c>
      <c r="I60" s="996">
        <v>0</v>
      </c>
      <c r="J60" s="996">
        <v>19778</v>
      </c>
      <c r="K60" s="996">
        <v>638912</v>
      </c>
      <c r="L60" s="996">
        <v>712</v>
      </c>
      <c r="M60" s="996">
        <v>0</v>
      </c>
      <c r="N60" s="996">
        <v>17848</v>
      </c>
      <c r="O60" s="996">
        <v>4344</v>
      </c>
      <c r="P60" s="996">
        <v>85371</v>
      </c>
      <c r="Q60" s="996">
        <v>0</v>
      </c>
      <c r="R60" s="996">
        <v>254356</v>
      </c>
      <c r="S60" s="996">
        <v>12590</v>
      </c>
      <c r="T60" s="996">
        <v>17454</v>
      </c>
      <c r="U60" s="996">
        <v>0</v>
      </c>
      <c r="V60" s="998">
        <v>14709</v>
      </c>
      <c r="W60" s="998">
        <v>13470</v>
      </c>
      <c r="X60" s="998">
        <v>198200</v>
      </c>
      <c r="Y60" s="998">
        <v>34753</v>
      </c>
      <c r="Z60" s="998">
        <v>249471</v>
      </c>
      <c r="AA60" s="998">
        <v>150267</v>
      </c>
      <c r="AB60" s="998">
        <v>57756</v>
      </c>
      <c r="AC60" s="998">
        <v>4256</v>
      </c>
      <c r="AD60" s="998">
        <v>338823</v>
      </c>
      <c r="AE60" s="998">
        <v>15048</v>
      </c>
      <c r="AF60" s="998">
        <v>191748</v>
      </c>
      <c r="AG60" s="998">
        <v>60487</v>
      </c>
      <c r="AH60" s="998">
        <v>223841</v>
      </c>
      <c r="AI60" s="998">
        <v>81046</v>
      </c>
      <c r="AJ60" s="998">
        <v>61912</v>
      </c>
      <c r="AK60" s="998">
        <v>0</v>
      </c>
      <c r="AL60" s="999">
        <v>0</v>
      </c>
    </row>
    <row r="61" spans="1:38" s="107" customFormat="1" ht="12.75" customHeight="1">
      <c r="A61" s="551" t="s">
        <v>201</v>
      </c>
      <c r="B61" s="995">
        <v>1151681</v>
      </c>
      <c r="C61" s="996">
        <v>1119510</v>
      </c>
      <c r="D61" s="1011">
        <f>SUM(B61-C61)</f>
        <v>32171</v>
      </c>
      <c r="E61" s="996">
        <v>0</v>
      </c>
      <c r="F61" s="1011">
        <f>SUM(D61-E61)</f>
        <v>32171</v>
      </c>
      <c r="G61" s="996">
        <v>154409</v>
      </c>
      <c r="H61" s="996">
        <v>14999</v>
      </c>
      <c r="I61" s="996">
        <v>0</v>
      </c>
      <c r="J61" s="996">
        <v>14694</v>
      </c>
      <c r="K61" s="996">
        <v>495418</v>
      </c>
      <c r="L61" s="996">
        <v>797</v>
      </c>
      <c r="M61" s="996">
        <v>7937</v>
      </c>
      <c r="N61" s="996">
        <v>10079</v>
      </c>
      <c r="O61" s="996">
        <v>3135</v>
      </c>
      <c r="P61" s="996">
        <v>57178</v>
      </c>
      <c r="Q61" s="996">
        <v>0</v>
      </c>
      <c r="R61" s="996">
        <v>116123</v>
      </c>
      <c r="S61" s="996">
        <v>42696</v>
      </c>
      <c r="T61" s="996">
        <v>2936</v>
      </c>
      <c r="U61" s="996">
        <v>42</v>
      </c>
      <c r="V61" s="998">
        <v>35928</v>
      </c>
      <c r="W61" s="998">
        <v>12010</v>
      </c>
      <c r="X61" s="998">
        <v>183300</v>
      </c>
      <c r="Y61" s="998">
        <v>32375</v>
      </c>
      <c r="Z61" s="998">
        <v>208363</v>
      </c>
      <c r="AA61" s="998">
        <v>134544</v>
      </c>
      <c r="AB61" s="998">
        <v>35655</v>
      </c>
      <c r="AC61" s="998">
        <v>731</v>
      </c>
      <c r="AD61" s="998">
        <v>146392</v>
      </c>
      <c r="AE61" s="998">
        <v>18239</v>
      </c>
      <c r="AF61" s="998">
        <v>257654</v>
      </c>
      <c r="AG61" s="998">
        <v>59710</v>
      </c>
      <c r="AH61" s="998">
        <v>172749</v>
      </c>
      <c r="AI61" s="998">
        <v>550</v>
      </c>
      <c r="AJ61" s="998">
        <v>52467</v>
      </c>
      <c r="AK61" s="998">
        <v>81</v>
      </c>
      <c r="AL61" s="999">
        <v>0</v>
      </c>
    </row>
    <row r="62" spans="1:38" s="107" customFormat="1" ht="12.75" customHeight="1">
      <c r="A62" s="551"/>
      <c r="B62" s="995"/>
      <c r="C62" s="996"/>
      <c r="D62" s="1011"/>
      <c r="E62" s="996"/>
      <c r="F62" s="1011"/>
      <c r="G62" s="996"/>
      <c r="H62" s="996"/>
      <c r="I62" s="996"/>
      <c r="J62" s="996"/>
      <c r="K62" s="996"/>
      <c r="L62" s="996"/>
      <c r="M62" s="996"/>
      <c r="N62" s="996"/>
      <c r="O62" s="996"/>
      <c r="P62" s="996"/>
      <c r="Q62" s="996"/>
      <c r="R62" s="996"/>
      <c r="S62" s="996"/>
      <c r="T62" s="996"/>
      <c r="U62" s="996"/>
      <c r="V62" s="998"/>
      <c r="W62" s="998"/>
      <c r="X62" s="998"/>
      <c r="Y62" s="998"/>
      <c r="Z62" s="998"/>
      <c r="AA62" s="998"/>
      <c r="AB62" s="998"/>
      <c r="AC62" s="998"/>
      <c r="AD62" s="998"/>
      <c r="AE62" s="998"/>
      <c r="AF62" s="998"/>
      <c r="AG62" s="998"/>
      <c r="AH62" s="998"/>
      <c r="AI62" s="998"/>
      <c r="AJ62" s="998"/>
      <c r="AK62" s="998"/>
      <c r="AL62" s="999"/>
    </row>
    <row r="63" spans="1:38" s="107" customFormat="1" ht="12.75" customHeight="1">
      <c r="A63" s="551" t="s">
        <v>203</v>
      </c>
      <c r="B63" s="995">
        <v>966448</v>
      </c>
      <c r="C63" s="996">
        <v>954978</v>
      </c>
      <c r="D63" s="1011">
        <f>SUM(B63-C63)</f>
        <v>11470</v>
      </c>
      <c r="E63" s="996">
        <v>0</v>
      </c>
      <c r="F63" s="1011">
        <f>SUM(D63-E63)</f>
        <v>11470</v>
      </c>
      <c r="G63" s="996">
        <v>163155</v>
      </c>
      <c r="H63" s="996">
        <v>14991</v>
      </c>
      <c r="I63" s="996">
        <v>0</v>
      </c>
      <c r="J63" s="996">
        <v>14692</v>
      </c>
      <c r="K63" s="996">
        <v>409516</v>
      </c>
      <c r="L63" s="996">
        <v>914</v>
      </c>
      <c r="M63" s="996">
        <v>0</v>
      </c>
      <c r="N63" s="996">
        <v>12280</v>
      </c>
      <c r="O63" s="996">
        <v>1977</v>
      </c>
      <c r="P63" s="996">
        <v>105607</v>
      </c>
      <c r="Q63" s="996">
        <v>0</v>
      </c>
      <c r="R63" s="996">
        <v>41595</v>
      </c>
      <c r="S63" s="996">
        <v>5434</v>
      </c>
      <c r="T63" s="996">
        <v>5890</v>
      </c>
      <c r="U63" s="996">
        <v>0</v>
      </c>
      <c r="V63" s="998">
        <v>17798</v>
      </c>
      <c r="W63" s="998">
        <v>10599</v>
      </c>
      <c r="X63" s="998">
        <v>162000</v>
      </c>
      <c r="Y63" s="998">
        <v>27717</v>
      </c>
      <c r="Z63" s="998">
        <v>185482</v>
      </c>
      <c r="AA63" s="998">
        <v>150857</v>
      </c>
      <c r="AB63" s="998">
        <v>32891</v>
      </c>
      <c r="AC63" s="998">
        <v>514</v>
      </c>
      <c r="AD63" s="998">
        <v>80049</v>
      </c>
      <c r="AE63" s="998">
        <v>5181</v>
      </c>
      <c r="AF63" s="998">
        <v>245556</v>
      </c>
      <c r="AG63" s="998">
        <v>59354</v>
      </c>
      <c r="AH63" s="998">
        <v>125502</v>
      </c>
      <c r="AI63" s="998">
        <v>4752</v>
      </c>
      <c r="AJ63" s="998">
        <v>33494</v>
      </c>
      <c r="AK63" s="998">
        <v>3629</v>
      </c>
      <c r="AL63" s="999">
        <v>0</v>
      </c>
    </row>
    <row r="64" spans="1:38" s="107" customFormat="1" ht="12.75" customHeight="1">
      <c r="A64" s="551" t="s">
        <v>205</v>
      </c>
      <c r="B64" s="995">
        <v>1458734</v>
      </c>
      <c r="C64" s="996">
        <v>1414796</v>
      </c>
      <c r="D64" s="1011">
        <f>SUM(B64-C64)</f>
        <v>43938</v>
      </c>
      <c r="E64" s="996">
        <v>0</v>
      </c>
      <c r="F64" s="1011">
        <f>SUM(D64-E64)</f>
        <v>43938</v>
      </c>
      <c r="G64" s="996">
        <v>226981</v>
      </c>
      <c r="H64" s="996">
        <v>12018</v>
      </c>
      <c r="I64" s="996">
        <v>0</v>
      </c>
      <c r="J64" s="996">
        <v>11754</v>
      </c>
      <c r="K64" s="996">
        <v>552076</v>
      </c>
      <c r="L64" s="996">
        <v>363</v>
      </c>
      <c r="M64" s="996">
        <v>775</v>
      </c>
      <c r="N64" s="996">
        <v>20926</v>
      </c>
      <c r="O64" s="996">
        <v>1982</v>
      </c>
      <c r="P64" s="996">
        <v>137644</v>
      </c>
      <c r="Q64" s="996">
        <v>0</v>
      </c>
      <c r="R64" s="996">
        <v>242070</v>
      </c>
      <c r="S64" s="996">
        <v>16222</v>
      </c>
      <c r="T64" s="996">
        <v>12187</v>
      </c>
      <c r="U64" s="996">
        <v>12000</v>
      </c>
      <c r="V64" s="998">
        <v>13014</v>
      </c>
      <c r="W64" s="998">
        <v>15522</v>
      </c>
      <c r="X64" s="998">
        <v>183200</v>
      </c>
      <c r="Y64" s="998">
        <v>31277</v>
      </c>
      <c r="Z64" s="998">
        <v>197127</v>
      </c>
      <c r="AA64" s="998">
        <v>236364</v>
      </c>
      <c r="AB64" s="998">
        <v>76807</v>
      </c>
      <c r="AC64" s="998">
        <v>2035</v>
      </c>
      <c r="AD64" s="998">
        <v>282427</v>
      </c>
      <c r="AE64" s="998">
        <v>20232</v>
      </c>
      <c r="AF64" s="998">
        <v>162062</v>
      </c>
      <c r="AG64" s="998">
        <v>65572</v>
      </c>
      <c r="AH64" s="998">
        <v>232731</v>
      </c>
      <c r="AI64" s="998">
        <v>40629</v>
      </c>
      <c r="AJ64" s="998">
        <v>67533</v>
      </c>
      <c r="AK64" s="998">
        <v>0</v>
      </c>
      <c r="AL64" s="999">
        <v>0</v>
      </c>
    </row>
    <row r="65" spans="1:38" s="107" customFormat="1" ht="12.75" customHeight="1">
      <c r="A65" s="551" t="s">
        <v>207</v>
      </c>
      <c r="B65" s="995">
        <v>1923217</v>
      </c>
      <c r="C65" s="996">
        <v>1889163</v>
      </c>
      <c r="D65" s="1011">
        <f>SUM(B65-C65)</f>
        <v>34054</v>
      </c>
      <c r="E65" s="996">
        <v>0</v>
      </c>
      <c r="F65" s="1011">
        <f>SUM(D65-E65)</f>
        <v>34054</v>
      </c>
      <c r="G65" s="996">
        <v>321637</v>
      </c>
      <c r="H65" s="996">
        <v>16410</v>
      </c>
      <c r="I65" s="996">
        <v>0</v>
      </c>
      <c r="J65" s="996">
        <v>16058</v>
      </c>
      <c r="K65" s="996">
        <v>757777</v>
      </c>
      <c r="L65" s="996">
        <v>586</v>
      </c>
      <c r="M65" s="996">
        <v>30028</v>
      </c>
      <c r="N65" s="996">
        <v>9308</v>
      </c>
      <c r="O65" s="996">
        <v>12392</v>
      </c>
      <c r="P65" s="996">
        <v>261888</v>
      </c>
      <c r="Q65" s="996">
        <v>0</v>
      </c>
      <c r="R65" s="996">
        <v>155676</v>
      </c>
      <c r="S65" s="996">
        <v>15705</v>
      </c>
      <c r="T65" s="996">
        <v>16877</v>
      </c>
      <c r="U65" s="996">
        <v>0</v>
      </c>
      <c r="V65" s="998">
        <v>4918</v>
      </c>
      <c r="W65" s="998">
        <v>12357</v>
      </c>
      <c r="X65" s="998">
        <v>291600</v>
      </c>
      <c r="Y65" s="998">
        <v>34499</v>
      </c>
      <c r="Z65" s="998">
        <v>276838</v>
      </c>
      <c r="AA65" s="998">
        <v>256953</v>
      </c>
      <c r="AB65" s="998">
        <v>73476</v>
      </c>
      <c r="AC65" s="998">
        <v>10023</v>
      </c>
      <c r="AD65" s="998">
        <v>216850</v>
      </c>
      <c r="AE65" s="998">
        <v>39905</v>
      </c>
      <c r="AF65" s="998">
        <v>389016</v>
      </c>
      <c r="AG65" s="998">
        <v>94824</v>
      </c>
      <c r="AH65" s="998">
        <v>317179</v>
      </c>
      <c r="AI65" s="998">
        <v>52971</v>
      </c>
      <c r="AJ65" s="998">
        <v>109620</v>
      </c>
      <c r="AK65" s="998">
        <v>17009</v>
      </c>
      <c r="AL65" s="999">
        <v>0</v>
      </c>
    </row>
    <row r="66" spans="1:38" s="107" customFormat="1" ht="12.75" customHeight="1">
      <c r="A66" s="551" t="s">
        <v>209</v>
      </c>
      <c r="B66" s="995">
        <v>2206571</v>
      </c>
      <c r="C66" s="996">
        <v>2149139</v>
      </c>
      <c r="D66" s="1011">
        <f>SUM(B66-C66)</f>
        <v>57432</v>
      </c>
      <c r="E66" s="996">
        <v>0</v>
      </c>
      <c r="F66" s="1011">
        <f>SUM(D66-E66)</f>
        <v>57432</v>
      </c>
      <c r="G66" s="996">
        <v>392094</v>
      </c>
      <c r="H66" s="996">
        <v>31046</v>
      </c>
      <c r="I66" s="996">
        <v>0</v>
      </c>
      <c r="J66" s="996">
        <v>30406</v>
      </c>
      <c r="K66" s="996">
        <v>808751</v>
      </c>
      <c r="L66" s="996">
        <v>1090</v>
      </c>
      <c r="M66" s="996">
        <v>224</v>
      </c>
      <c r="N66" s="996">
        <v>29483</v>
      </c>
      <c r="O66" s="996">
        <v>6364</v>
      </c>
      <c r="P66" s="996">
        <v>175487</v>
      </c>
      <c r="Q66" s="996">
        <v>0</v>
      </c>
      <c r="R66" s="996">
        <v>437329</v>
      </c>
      <c r="S66" s="996">
        <v>24433</v>
      </c>
      <c r="T66" s="996">
        <v>9980</v>
      </c>
      <c r="U66" s="996">
        <v>385</v>
      </c>
      <c r="V66" s="998">
        <v>25936</v>
      </c>
      <c r="W66" s="998">
        <v>20163</v>
      </c>
      <c r="X66" s="998">
        <v>213400</v>
      </c>
      <c r="Y66" s="998">
        <v>45390</v>
      </c>
      <c r="Z66" s="998">
        <v>324112</v>
      </c>
      <c r="AA66" s="998">
        <v>223578</v>
      </c>
      <c r="AB66" s="998">
        <v>91917</v>
      </c>
      <c r="AC66" s="998">
        <v>15403</v>
      </c>
      <c r="AD66" s="998">
        <v>525497</v>
      </c>
      <c r="AE66" s="998">
        <v>69879</v>
      </c>
      <c r="AF66" s="998">
        <v>246373</v>
      </c>
      <c r="AG66" s="998">
        <v>99092</v>
      </c>
      <c r="AH66" s="998">
        <v>350997</v>
      </c>
      <c r="AI66" s="998">
        <v>54236</v>
      </c>
      <c r="AJ66" s="998">
        <v>102665</v>
      </c>
      <c r="AK66" s="998">
        <v>0</v>
      </c>
      <c r="AL66" s="999">
        <v>0</v>
      </c>
    </row>
    <row r="67" spans="1:38" s="107" customFormat="1" ht="12.75" customHeight="1">
      <c r="A67" s="551"/>
      <c r="B67" s="995"/>
      <c r="C67" s="996"/>
      <c r="D67" s="1011"/>
      <c r="E67" s="996"/>
      <c r="F67" s="1011"/>
      <c r="G67" s="996"/>
      <c r="H67" s="996"/>
      <c r="I67" s="996"/>
      <c r="J67" s="996"/>
      <c r="K67" s="996"/>
      <c r="L67" s="996"/>
      <c r="M67" s="996"/>
      <c r="N67" s="996"/>
      <c r="O67" s="996"/>
      <c r="P67" s="996"/>
      <c r="Q67" s="996"/>
      <c r="R67" s="996"/>
      <c r="S67" s="996"/>
      <c r="T67" s="996"/>
      <c r="U67" s="996"/>
      <c r="V67" s="998"/>
      <c r="W67" s="998"/>
      <c r="X67" s="998"/>
      <c r="Y67" s="998"/>
      <c r="Z67" s="998"/>
      <c r="AA67" s="998"/>
      <c r="AB67" s="998"/>
      <c r="AC67" s="998"/>
      <c r="AD67" s="998"/>
      <c r="AE67" s="998"/>
      <c r="AF67" s="998"/>
      <c r="AG67" s="998"/>
      <c r="AH67" s="998"/>
      <c r="AI67" s="998"/>
      <c r="AJ67" s="998"/>
      <c r="AK67" s="998"/>
      <c r="AL67" s="999"/>
    </row>
    <row r="68" spans="1:38" s="107" customFormat="1" ht="12.75" customHeight="1">
      <c r="A68" s="551" t="s">
        <v>211</v>
      </c>
      <c r="B68" s="995">
        <v>1488715</v>
      </c>
      <c r="C68" s="996">
        <v>1477397</v>
      </c>
      <c r="D68" s="1011">
        <f>SUM(B68-C68)</f>
        <v>11318</v>
      </c>
      <c r="E68" s="996">
        <v>0</v>
      </c>
      <c r="F68" s="1011">
        <f>SUM(D68-E68)</f>
        <v>11318</v>
      </c>
      <c r="G68" s="996">
        <v>185790</v>
      </c>
      <c r="H68" s="996">
        <v>15850</v>
      </c>
      <c r="I68" s="996">
        <v>65</v>
      </c>
      <c r="J68" s="996">
        <v>15529</v>
      </c>
      <c r="K68" s="996">
        <v>536676</v>
      </c>
      <c r="L68" s="996">
        <v>0</v>
      </c>
      <c r="M68" s="996">
        <v>20237</v>
      </c>
      <c r="N68" s="996">
        <v>7451</v>
      </c>
      <c r="O68" s="996">
        <v>3578</v>
      </c>
      <c r="P68" s="996">
        <v>147989</v>
      </c>
      <c r="Q68" s="996">
        <v>0</v>
      </c>
      <c r="R68" s="996">
        <v>248672</v>
      </c>
      <c r="S68" s="996">
        <v>10876</v>
      </c>
      <c r="T68" s="996">
        <v>13383</v>
      </c>
      <c r="U68" s="996">
        <v>25000</v>
      </c>
      <c r="V68" s="998">
        <v>8997</v>
      </c>
      <c r="W68" s="998">
        <v>16522</v>
      </c>
      <c r="X68" s="998">
        <v>232100</v>
      </c>
      <c r="Y68" s="998">
        <v>26266</v>
      </c>
      <c r="Z68" s="998">
        <v>262289</v>
      </c>
      <c r="AA68" s="998">
        <v>146546</v>
      </c>
      <c r="AB68" s="998">
        <v>79007</v>
      </c>
      <c r="AC68" s="998">
        <v>856</v>
      </c>
      <c r="AD68" s="998">
        <v>308047</v>
      </c>
      <c r="AE68" s="998">
        <v>25678</v>
      </c>
      <c r="AF68" s="998">
        <v>277193</v>
      </c>
      <c r="AG68" s="998">
        <v>62281</v>
      </c>
      <c r="AH68" s="998">
        <v>152538</v>
      </c>
      <c r="AI68" s="998">
        <v>59886</v>
      </c>
      <c r="AJ68" s="998">
        <v>76810</v>
      </c>
      <c r="AK68" s="998">
        <v>0</v>
      </c>
      <c r="AL68" s="999">
        <v>0</v>
      </c>
    </row>
    <row r="69" spans="1:38" s="107" customFormat="1" ht="12.75" customHeight="1">
      <c r="A69" s="551" t="s">
        <v>213</v>
      </c>
      <c r="B69" s="995">
        <v>900128</v>
      </c>
      <c r="C69" s="996">
        <v>867501</v>
      </c>
      <c r="D69" s="1011">
        <f>SUM(B69-C69)</f>
        <v>32627</v>
      </c>
      <c r="E69" s="996">
        <v>13160</v>
      </c>
      <c r="F69" s="1011">
        <f>SUM(D69-E69)</f>
        <v>19467</v>
      </c>
      <c r="G69" s="996">
        <v>98500</v>
      </c>
      <c r="H69" s="996">
        <v>7265</v>
      </c>
      <c r="I69" s="996">
        <v>0</v>
      </c>
      <c r="J69" s="996">
        <v>7117</v>
      </c>
      <c r="K69" s="996">
        <v>418394</v>
      </c>
      <c r="L69" s="996">
        <v>0</v>
      </c>
      <c r="M69" s="996">
        <v>665</v>
      </c>
      <c r="N69" s="996">
        <v>18186</v>
      </c>
      <c r="O69" s="996">
        <v>2566</v>
      </c>
      <c r="P69" s="996">
        <v>85025</v>
      </c>
      <c r="Q69" s="996">
        <v>0</v>
      </c>
      <c r="R69" s="996">
        <v>36064</v>
      </c>
      <c r="S69" s="996">
        <v>4564</v>
      </c>
      <c r="T69" s="996">
        <v>1380</v>
      </c>
      <c r="U69" s="996">
        <v>10985</v>
      </c>
      <c r="V69" s="998">
        <v>17965</v>
      </c>
      <c r="W69" s="998">
        <v>21052</v>
      </c>
      <c r="X69" s="998">
        <v>170400</v>
      </c>
      <c r="Y69" s="998">
        <v>24529</v>
      </c>
      <c r="Z69" s="998">
        <v>162903</v>
      </c>
      <c r="AA69" s="998">
        <v>143961</v>
      </c>
      <c r="AB69" s="998">
        <v>38431</v>
      </c>
      <c r="AC69" s="998">
        <v>46168</v>
      </c>
      <c r="AD69" s="998">
        <v>52011</v>
      </c>
      <c r="AE69" s="998">
        <v>14706</v>
      </c>
      <c r="AF69" s="998">
        <v>144178</v>
      </c>
      <c r="AG69" s="998">
        <v>51215</v>
      </c>
      <c r="AH69" s="998">
        <v>121292</v>
      </c>
      <c r="AI69" s="998">
        <v>9538</v>
      </c>
      <c r="AJ69" s="998">
        <v>58569</v>
      </c>
      <c r="AK69" s="998">
        <v>0</v>
      </c>
      <c r="AL69" s="999">
        <v>0</v>
      </c>
    </row>
    <row r="70" spans="1:38" s="107" customFormat="1" ht="12.75" customHeight="1">
      <c r="A70" s="556" t="s">
        <v>215</v>
      </c>
      <c r="B70" s="1012">
        <v>1084764</v>
      </c>
      <c r="C70" s="1013">
        <v>1051433</v>
      </c>
      <c r="D70" s="1014">
        <f>SUM(B70-C70)</f>
        <v>33331</v>
      </c>
      <c r="E70" s="1013">
        <v>0</v>
      </c>
      <c r="F70" s="1014">
        <f>SUM(D70-E70)</f>
        <v>33331</v>
      </c>
      <c r="G70" s="1013">
        <v>134338</v>
      </c>
      <c r="H70" s="1013">
        <v>11401</v>
      </c>
      <c r="I70" s="1013">
        <v>539</v>
      </c>
      <c r="J70" s="1013">
        <v>11417</v>
      </c>
      <c r="K70" s="1013">
        <v>497160</v>
      </c>
      <c r="L70" s="1013">
        <v>0</v>
      </c>
      <c r="M70" s="1013">
        <v>0</v>
      </c>
      <c r="N70" s="1013">
        <v>10510</v>
      </c>
      <c r="O70" s="1013">
        <v>3407</v>
      </c>
      <c r="P70" s="1013">
        <v>75866</v>
      </c>
      <c r="Q70" s="1013">
        <v>0</v>
      </c>
      <c r="R70" s="1013">
        <v>94573</v>
      </c>
      <c r="S70" s="1013">
        <v>51351</v>
      </c>
      <c r="T70" s="1013">
        <v>8311</v>
      </c>
      <c r="U70" s="1013">
        <v>0</v>
      </c>
      <c r="V70" s="1015">
        <v>28068</v>
      </c>
      <c r="W70" s="1015">
        <v>8423</v>
      </c>
      <c r="X70" s="1015">
        <v>149400</v>
      </c>
      <c r="Y70" s="1015">
        <v>29699</v>
      </c>
      <c r="Z70" s="1015">
        <v>211421</v>
      </c>
      <c r="AA70" s="1015">
        <v>116889</v>
      </c>
      <c r="AB70" s="1015">
        <v>49134</v>
      </c>
      <c r="AC70" s="1015">
        <v>400</v>
      </c>
      <c r="AD70" s="1015">
        <v>118928</v>
      </c>
      <c r="AE70" s="1015">
        <v>7606</v>
      </c>
      <c r="AF70" s="1015">
        <v>197296</v>
      </c>
      <c r="AG70" s="1015">
        <v>61471</v>
      </c>
      <c r="AH70" s="1015">
        <v>151137</v>
      </c>
      <c r="AI70" s="1015">
        <v>20811</v>
      </c>
      <c r="AJ70" s="1015">
        <v>79485</v>
      </c>
      <c r="AK70" s="1015">
        <v>7156</v>
      </c>
      <c r="AL70" s="1016">
        <v>0</v>
      </c>
    </row>
    <row r="71" spans="1:16" ht="11.25">
      <c r="A71" s="726" t="s">
        <v>1599</v>
      </c>
      <c r="N71" s="729"/>
      <c r="O71" s="729"/>
      <c r="P71" s="729"/>
    </row>
    <row r="72" ht="11.25">
      <c r="P72" s="729"/>
    </row>
    <row r="73" ht="11.25">
      <c r="P73" s="729"/>
    </row>
    <row r="74" ht="11.25">
      <c r="P74" s="729"/>
    </row>
    <row r="75" ht="11.25">
      <c r="P75" s="729"/>
    </row>
  </sheetData>
  <mergeCells count="18">
    <mergeCell ref="G4:X4"/>
    <mergeCell ref="Y4:AL4"/>
    <mergeCell ref="AI5:AI7"/>
    <mergeCell ref="AJ5:AJ7"/>
    <mergeCell ref="AK5:AK7"/>
    <mergeCell ref="AL5:AL7"/>
    <mergeCell ref="AE5:AE7"/>
    <mergeCell ref="AF5:AF7"/>
    <mergeCell ref="AG5:AG7"/>
    <mergeCell ref="AH5:AH7"/>
    <mergeCell ref="AA5:AA7"/>
    <mergeCell ref="AB5:AB7"/>
    <mergeCell ref="AC5:AC7"/>
    <mergeCell ref="AD5:AD7"/>
    <mergeCell ref="W5:W7"/>
    <mergeCell ref="X5:X7"/>
    <mergeCell ref="Y5:Y7"/>
    <mergeCell ref="Z5:Z7"/>
  </mergeCells>
  <printOptions/>
  <pageMargins left="0.75" right="0.75" top="1" bottom="1" header="0.512" footer="0.512"/>
  <pageSetup orientation="portrait" paperSize="9"/>
</worksheet>
</file>

<file path=xl/worksheets/sheet26.xml><?xml version="1.0" encoding="utf-8"?>
<worksheet xmlns="http://schemas.openxmlformats.org/spreadsheetml/2006/main" xmlns:r="http://schemas.openxmlformats.org/officeDocument/2006/relationships">
  <dimension ref="A2:O69"/>
  <sheetViews>
    <sheetView workbookViewId="0" topLeftCell="A1">
      <selection activeCell="A1" sqref="A1"/>
    </sheetView>
  </sheetViews>
  <sheetFormatPr defaultColWidth="9.00390625" defaultRowHeight="17.25" customHeight="1"/>
  <cols>
    <col min="1" max="1" width="2.625" style="1017" customWidth="1"/>
    <col min="2" max="2" width="2.00390625" style="1017" customWidth="1"/>
    <col min="3" max="3" width="1.625" style="1017" hidden="1" customWidth="1"/>
    <col min="4" max="4" width="0.74609375" style="1017" hidden="1" customWidth="1"/>
    <col min="5" max="5" width="2.125" style="1017" customWidth="1"/>
    <col min="6" max="6" width="1.875" style="1017" customWidth="1"/>
    <col min="7" max="7" width="2.25390625" style="1017" customWidth="1"/>
    <col min="8" max="8" width="17.50390625" style="1017" customWidth="1"/>
    <col min="9" max="15" width="10.625" style="1017" customWidth="1"/>
    <col min="16" max="16384" width="9.00390625" style="1017" customWidth="1"/>
  </cols>
  <sheetData>
    <row r="1" ht="12"/>
    <row r="2" spans="2:14" ht="17.25" customHeight="1">
      <c r="B2" s="1018" t="s">
        <v>1670</v>
      </c>
      <c r="N2" s="1019"/>
    </row>
    <row r="3" spans="2:15" s="1020" customFormat="1" ht="17.25" customHeight="1" thickBot="1">
      <c r="B3" s="1021"/>
      <c r="C3" s="1022"/>
      <c r="D3" s="1022"/>
      <c r="E3" s="1022"/>
      <c r="F3" s="1022"/>
      <c r="G3" s="1022"/>
      <c r="O3" s="1023" t="s">
        <v>1614</v>
      </c>
    </row>
    <row r="4" spans="2:15" ht="47.25" customHeight="1" thickTop="1">
      <c r="B4" s="1652" t="s">
        <v>1615</v>
      </c>
      <c r="C4" s="1653"/>
      <c r="D4" s="1653"/>
      <c r="E4" s="1653"/>
      <c r="F4" s="1653"/>
      <c r="G4" s="1653"/>
      <c r="H4" s="1654"/>
      <c r="I4" s="1024" t="s">
        <v>1601</v>
      </c>
      <c r="J4" s="1024" t="s">
        <v>1602</v>
      </c>
      <c r="K4" s="1024" t="s">
        <v>1603</v>
      </c>
      <c r="L4" s="1024" t="s">
        <v>1604</v>
      </c>
      <c r="M4" s="1024" t="s">
        <v>181</v>
      </c>
      <c r="N4" s="1024" t="s">
        <v>1605</v>
      </c>
      <c r="O4" s="1025" t="s">
        <v>1616</v>
      </c>
    </row>
    <row r="5" spans="2:15" ht="17.25" customHeight="1">
      <c r="B5" s="1655" t="s">
        <v>723</v>
      </c>
      <c r="C5" s="1656"/>
      <c r="D5" s="1656"/>
      <c r="E5" s="1656"/>
      <c r="F5" s="1656"/>
      <c r="G5" s="1656"/>
      <c r="H5" s="1657"/>
      <c r="I5" s="1026">
        <v>744</v>
      </c>
      <c r="J5" s="1027">
        <v>344</v>
      </c>
      <c r="K5" s="1027">
        <v>804</v>
      </c>
      <c r="L5" s="1027">
        <v>876</v>
      </c>
      <c r="M5" s="1027">
        <v>744</v>
      </c>
      <c r="N5" s="1027">
        <v>804</v>
      </c>
      <c r="O5" s="908">
        <v>90468</v>
      </c>
    </row>
    <row r="6" spans="2:15" ht="17.25" customHeight="1">
      <c r="B6" s="1658" t="s">
        <v>1617</v>
      </c>
      <c r="C6" s="1647"/>
      <c r="D6" s="1647"/>
      <c r="E6" s="1647"/>
      <c r="F6" s="1647"/>
      <c r="G6" s="1647"/>
      <c r="H6" s="1659"/>
      <c r="I6" s="1030">
        <v>3.79</v>
      </c>
      <c r="J6" s="1031">
        <v>3.73</v>
      </c>
      <c r="K6" s="1031">
        <v>3.74</v>
      </c>
      <c r="L6" s="1032">
        <v>3.7</v>
      </c>
      <c r="M6" s="1032">
        <v>3.71</v>
      </c>
      <c r="N6" s="1032">
        <v>3.7</v>
      </c>
      <c r="O6" s="1033">
        <v>3.75</v>
      </c>
    </row>
    <row r="7" spans="2:15" ht="17.25" customHeight="1">
      <c r="B7" s="1658" t="s">
        <v>1618</v>
      </c>
      <c r="C7" s="1647"/>
      <c r="D7" s="1647"/>
      <c r="E7" s="1647"/>
      <c r="F7" s="1647"/>
      <c r="G7" s="1647"/>
      <c r="H7" s="1659"/>
      <c r="I7" s="1034">
        <v>1.48</v>
      </c>
      <c r="J7" s="1032">
        <v>1.43</v>
      </c>
      <c r="K7" s="1032">
        <v>1.46</v>
      </c>
      <c r="L7" s="1032">
        <v>1.57</v>
      </c>
      <c r="M7" s="1032">
        <v>1.8</v>
      </c>
      <c r="N7" s="1032">
        <v>1.47</v>
      </c>
      <c r="O7" s="1035">
        <v>1.45</v>
      </c>
    </row>
    <row r="8" spans="2:15" ht="17.25" customHeight="1">
      <c r="B8" s="1660" t="s">
        <v>1606</v>
      </c>
      <c r="C8" s="1661"/>
      <c r="D8" s="1661"/>
      <c r="E8" s="1661"/>
      <c r="F8" s="1661"/>
      <c r="G8" s="1661"/>
      <c r="H8" s="1662"/>
      <c r="I8" s="1036">
        <v>43.8</v>
      </c>
      <c r="J8" s="1037">
        <v>46.1</v>
      </c>
      <c r="K8" s="1037">
        <v>44.5</v>
      </c>
      <c r="L8" s="1037">
        <v>44.1</v>
      </c>
      <c r="M8" s="1037">
        <v>48.1</v>
      </c>
      <c r="N8" s="1037">
        <v>44.6</v>
      </c>
      <c r="O8" s="1038">
        <v>41</v>
      </c>
    </row>
    <row r="9" spans="2:15" ht="17.25" customHeight="1">
      <c r="B9" s="1663" t="s">
        <v>1619</v>
      </c>
      <c r="C9" s="1664"/>
      <c r="D9" s="1664"/>
      <c r="E9" s="1664"/>
      <c r="F9" s="1664"/>
      <c r="G9" s="1664"/>
      <c r="H9" s="1665"/>
      <c r="I9" s="1039">
        <v>397761</v>
      </c>
      <c r="J9" s="1040">
        <v>406437</v>
      </c>
      <c r="K9" s="1040">
        <v>418187</v>
      </c>
      <c r="L9" s="1040">
        <v>414356</v>
      </c>
      <c r="M9" s="1040">
        <v>457663</v>
      </c>
      <c r="N9" s="1040">
        <v>383527</v>
      </c>
      <c r="O9" s="1041">
        <v>410540</v>
      </c>
    </row>
    <row r="10" spans="2:15" s="1042" customFormat="1" ht="17.25" customHeight="1">
      <c r="B10" s="1649" t="s">
        <v>1620</v>
      </c>
      <c r="C10" s="1645"/>
      <c r="D10" s="1645"/>
      <c r="E10" s="1645"/>
      <c r="F10" s="1645"/>
      <c r="G10" s="1645"/>
      <c r="H10" s="1646"/>
      <c r="I10" s="1045">
        <v>276188</v>
      </c>
      <c r="J10" s="1046">
        <v>273776</v>
      </c>
      <c r="K10" s="1046">
        <v>274889</v>
      </c>
      <c r="L10" s="1046">
        <v>283520</v>
      </c>
      <c r="M10" s="1046">
        <v>292814</v>
      </c>
      <c r="N10" s="1046">
        <v>253871</v>
      </c>
      <c r="O10" s="1047">
        <v>260098</v>
      </c>
    </row>
    <row r="11" spans="2:15" s="1042" customFormat="1" ht="17.25" customHeight="1">
      <c r="B11" s="1649" t="s">
        <v>1621</v>
      </c>
      <c r="C11" s="1645"/>
      <c r="D11" s="1645"/>
      <c r="E11" s="1645"/>
      <c r="F11" s="1645"/>
      <c r="G11" s="1645"/>
      <c r="H11" s="1646"/>
      <c r="I11" s="1045">
        <v>260522</v>
      </c>
      <c r="J11" s="1046">
        <v>260609</v>
      </c>
      <c r="K11" s="1046">
        <v>258934</v>
      </c>
      <c r="L11" s="1046">
        <v>266743</v>
      </c>
      <c r="M11" s="1046">
        <v>266115</v>
      </c>
      <c r="N11" s="1046">
        <v>239497</v>
      </c>
      <c r="O11" s="1047">
        <v>244671</v>
      </c>
    </row>
    <row r="12" spans="2:15" ht="17.25" customHeight="1">
      <c r="B12" s="1028"/>
      <c r="C12" s="1029"/>
      <c r="D12" s="1029"/>
      <c r="E12" s="1029"/>
      <c r="F12" s="1647" t="s">
        <v>1607</v>
      </c>
      <c r="G12" s="1647"/>
      <c r="H12" s="1648"/>
      <c r="I12" s="1048">
        <f>SUM(I13:I14)</f>
        <v>219850</v>
      </c>
      <c r="J12" s="1049">
        <v>231844</v>
      </c>
      <c r="K12" s="1049">
        <f>SUM(K13:K14)</f>
        <v>226024</v>
      </c>
      <c r="L12" s="1049">
        <v>240992</v>
      </c>
      <c r="M12" s="1049">
        <f>SUM(M13:M14)</f>
        <v>200411</v>
      </c>
      <c r="N12" s="1049">
        <v>220411</v>
      </c>
      <c r="O12" s="1050">
        <v>223130</v>
      </c>
    </row>
    <row r="13" spans="2:15" ht="17.25" customHeight="1">
      <c r="B13" s="1028"/>
      <c r="C13" s="1029"/>
      <c r="D13" s="1029"/>
      <c r="E13" s="1029"/>
      <c r="F13" s="1029"/>
      <c r="G13" s="1647" t="s">
        <v>1622</v>
      </c>
      <c r="H13" s="1648"/>
      <c r="I13" s="1048">
        <v>164991</v>
      </c>
      <c r="J13" s="1049">
        <v>171059</v>
      </c>
      <c r="K13" s="1049">
        <v>171089</v>
      </c>
      <c r="L13" s="1049">
        <v>171055</v>
      </c>
      <c r="M13" s="1049">
        <v>152179</v>
      </c>
      <c r="N13" s="1049">
        <v>162948</v>
      </c>
      <c r="O13" s="1050">
        <v>170157</v>
      </c>
    </row>
    <row r="14" spans="2:15" ht="17.25" customHeight="1">
      <c r="B14" s="1028"/>
      <c r="C14" s="1029"/>
      <c r="D14" s="1029"/>
      <c r="E14" s="1029"/>
      <c r="F14" s="1029"/>
      <c r="G14" s="1647" t="s">
        <v>1623</v>
      </c>
      <c r="H14" s="1648"/>
      <c r="I14" s="1048">
        <v>54859</v>
      </c>
      <c r="J14" s="1049">
        <v>60784</v>
      </c>
      <c r="K14" s="1049">
        <v>54935</v>
      </c>
      <c r="L14" s="1049">
        <v>69936</v>
      </c>
      <c r="M14" s="1049">
        <v>48232</v>
      </c>
      <c r="N14" s="1049">
        <v>57294</v>
      </c>
      <c r="O14" s="1050">
        <v>52973</v>
      </c>
    </row>
    <row r="15" spans="2:15" ht="17.25" customHeight="1">
      <c r="B15" s="1028"/>
      <c r="C15" s="1029"/>
      <c r="D15" s="1029"/>
      <c r="E15" s="1029"/>
      <c r="F15" s="1647" t="s">
        <v>1624</v>
      </c>
      <c r="G15" s="1647"/>
      <c r="H15" s="1648"/>
      <c r="I15" s="1048">
        <v>40672</v>
      </c>
      <c r="J15" s="1049">
        <v>28766</v>
      </c>
      <c r="K15" s="1049">
        <v>32910</v>
      </c>
      <c r="L15" s="1049">
        <v>25751</v>
      </c>
      <c r="M15" s="1049">
        <v>60705</v>
      </c>
      <c r="N15" s="1049">
        <v>19255</v>
      </c>
      <c r="O15" s="1050">
        <v>21542</v>
      </c>
    </row>
    <row r="16" spans="2:15" s="1042" customFormat="1" ht="17.25" customHeight="1">
      <c r="B16" s="1649" t="s">
        <v>1625</v>
      </c>
      <c r="C16" s="1645"/>
      <c r="D16" s="1645"/>
      <c r="E16" s="1645"/>
      <c r="F16" s="1645"/>
      <c r="G16" s="1645"/>
      <c r="H16" s="1646"/>
      <c r="I16" s="1045">
        <v>8446</v>
      </c>
      <c r="J16" s="1046">
        <v>2897</v>
      </c>
      <c r="K16" s="1046">
        <v>5738</v>
      </c>
      <c r="L16" s="1046">
        <v>5000</v>
      </c>
      <c r="M16" s="1046">
        <v>10224</v>
      </c>
      <c r="N16" s="1046">
        <v>6437</v>
      </c>
      <c r="O16" s="1047">
        <v>4997</v>
      </c>
    </row>
    <row r="17" spans="2:15" s="1042" customFormat="1" ht="17.25" customHeight="1">
      <c r="B17" s="1649" t="s">
        <v>1626</v>
      </c>
      <c r="C17" s="1645"/>
      <c r="D17" s="1645"/>
      <c r="E17" s="1645"/>
      <c r="F17" s="1645"/>
      <c r="G17" s="1645"/>
      <c r="H17" s="1646"/>
      <c r="I17" s="1045">
        <v>7219</v>
      </c>
      <c r="J17" s="1046">
        <f>SUM(J18:J20)</f>
        <v>10270</v>
      </c>
      <c r="K17" s="1046">
        <f>SUM(K18:K20)</f>
        <v>10217</v>
      </c>
      <c r="L17" s="1046">
        <v>11776</v>
      </c>
      <c r="M17" s="1046">
        <v>16474</v>
      </c>
      <c r="N17" s="1046">
        <f>SUM(N18:N20)</f>
        <v>7938</v>
      </c>
      <c r="O17" s="1047">
        <f>SUM(O18:O20)</f>
        <v>10430</v>
      </c>
    </row>
    <row r="18" spans="2:15" ht="17.25" customHeight="1">
      <c r="B18" s="1028"/>
      <c r="C18" s="1029"/>
      <c r="D18" s="1029"/>
      <c r="E18" s="1029"/>
      <c r="F18" s="1647" t="s">
        <v>1627</v>
      </c>
      <c r="G18" s="1647"/>
      <c r="H18" s="1648"/>
      <c r="I18" s="1048">
        <v>1049</v>
      </c>
      <c r="J18" s="1049">
        <v>766</v>
      </c>
      <c r="K18" s="1049">
        <v>698</v>
      </c>
      <c r="L18" s="1049">
        <v>1019</v>
      </c>
      <c r="M18" s="1049">
        <v>1465</v>
      </c>
      <c r="N18" s="1049">
        <v>1175</v>
      </c>
      <c r="O18" s="1050">
        <v>1378</v>
      </c>
    </row>
    <row r="19" spans="2:15" ht="17.25" customHeight="1">
      <c r="B19" s="1028"/>
      <c r="C19" s="1029"/>
      <c r="D19" s="1029"/>
      <c r="E19" s="1029"/>
      <c r="F19" s="1647" t="s">
        <v>1628</v>
      </c>
      <c r="G19" s="1647"/>
      <c r="H19" s="1648"/>
      <c r="I19" s="1048">
        <v>815</v>
      </c>
      <c r="J19" s="1049">
        <v>3818</v>
      </c>
      <c r="K19" s="1049">
        <v>2156</v>
      </c>
      <c r="L19" s="1049">
        <v>3192</v>
      </c>
      <c r="M19" s="1049">
        <v>7319</v>
      </c>
      <c r="N19" s="1049">
        <v>1257</v>
      </c>
      <c r="O19" s="1050">
        <v>2039</v>
      </c>
    </row>
    <row r="20" spans="2:15" ht="17.25" customHeight="1">
      <c r="B20" s="1028"/>
      <c r="C20" s="1029"/>
      <c r="D20" s="1029"/>
      <c r="E20" s="1029"/>
      <c r="F20" s="1647" t="s">
        <v>1629</v>
      </c>
      <c r="G20" s="1647"/>
      <c r="H20" s="1648"/>
      <c r="I20" s="1048">
        <v>5356</v>
      </c>
      <c r="J20" s="1049">
        <v>5686</v>
      </c>
      <c r="K20" s="1049">
        <v>7363</v>
      </c>
      <c r="L20" s="1049">
        <v>7564</v>
      </c>
      <c r="M20" s="1049">
        <v>7691</v>
      </c>
      <c r="N20" s="1049">
        <v>5506</v>
      </c>
      <c r="O20" s="1050">
        <v>7013</v>
      </c>
    </row>
    <row r="21" spans="2:15" s="1042" customFormat="1" ht="17.25" customHeight="1">
      <c r="B21" s="1649" t="s">
        <v>1630</v>
      </c>
      <c r="C21" s="1645"/>
      <c r="D21" s="1645"/>
      <c r="E21" s="1645"/>
      <c r="F21" s="1645"/>
      <c r="G21" s="1645"/>
      <c r="H21" s="1646"/>
      <c r="I21" s="1045">
        <f>SUM(I22:I25)</f>
        <v>50966</v>
      </c>
      <c r="J21" s="1046">
        <v>65728</v>
      </c>
      <c r="K21" s="1046">
        <v>60310</v>
      </c>
      <c r="L21" s="1046">
        <f>SUM(L22:L25)</f>
        <v>69942</v>
      </c>
      <c r="M21" s="1046">
        <v>89345</v>
      </c>
      <c r="N21" s="1046">
        <v>60534</v>
      </c>
      <c r="O21" s="1047">
        <v>72741</v>
      </c>
    </row>
    <row r="22" spans="2:15" ht="17.25" customHeight="1">
      <c r="B22" s="1028"/>
      <c r="C22" s="1029"/>
      <c r="D22" s="1029"/>
      <c r="E22" s="1647" t="s">
        <v>1631</v>
      </c>
      <c r="F22" s="1647"/>
      <c r="G22" s="1647"/>
      <c r="H22" s="1648"/>
      <c r="I22" s="1048">
        <v>38363</v>
      </c>
      <c r="J22" s="1049">
        <v>50634</v>
      </c>
      <c r="K22" s="1049">
        <v>47624</v>
      </c>
      <c r="L22" s="1049">
        <v>56563</v>
      </c>
      <c r="M22" s="1049">
        <v>64746</v>
      </c>
      <c r="N22" s="1049">
        <v>52162</v>
      </c>
      <c r="O22" s="1050">
        <v>62404</v>
      </c>
    </row>
    <row r="23" spans="2:15" ht="17.25" customHeight="1">
      <c r="B23" s="1028"/>
      <c r="C23" s="1029"/>
      <c r="D23" s="1029"/>
      <c r="E23" s="1647" t="s">
        <v>1632</v>
      </c>
      <c r="F23" s="1647"/>
      <c r="G23" s="1647"/>
      <c r="H23" s="1648"/>
      <c r="I23" s="1048">
        <v>6534</v>
      </c>
      <c r="J23" s="1049">
        <v>8547</v>
      </c>
      <c r="K23" s="1049">
        <v>4681</v>
      </c>
      <c r="L23" s="1049">
        <v>1853</v>
      </c>
      <c r="M23" s="1049">
        <v>18746</v>
      </c>
      <c r="N23" s="1049">
        <v>316</v>
      </c>
      <c r="O23" s="1050">
        <v>3703</v>
      </c>
    </row>
    <row r="24" spans="2:15" ht="17.25" customHeight="1">
      <c r="B24" s="1028"/>
      <c r="C24" s="1029"/>
      <c r="D24" s="1029"/>
      <c r="E24" s="1647" t="s">
        <v>1633</v>
      </c>
      <c r="F24" s="1647"/>
      <c r="G24" s="1647"/>
      <c r="H24" s="1648"/>
      <c r="I24" s="1048">
        <v>5382</v>
      </c>
      <c r="J24" s="1049">
        <v>5243</v>
      </c>
      <c r="K24" s="1049">
        <v>7437</v>
      </c>
      <c r="L24" s="1049">
        <v>11100</v>
      </c>
      <c r="M24" s="1049">
        <v>5511</v>
      </c>
      <c r="N24" s="1049">
        <v>7725</v>
      </c>
      <c r="O24" s="1050">
        <v>5631</v>
      </c>
    </row>
    <row r="25" spans="2:15" ht="17.25" customHeight="1">
      <c r="B25" s="1028"/>
      <c r="C25" s="1029"/>
      <c r="D25" s="1029"/>
      <c r="E25" s="1647" t="s">
        <v>841</v>
      </c>
      <c r="F25" s="1647"/>
      <c r="G25" s="1647"/>
      <c r="H25" s="1648"/>
      <c r="I25" s="1048">
        <v>687</v>
      </c>
      <c r="J25" s="1049">
        <v>1303</v>
      </c>
      <c r="K25" s="1049">
        <v>567</v>
      </c>
      <c r="L25" s="1049">
        <v>426</v>
      </c>
      <c r="M25" s="1049">
        <v>532</v>
      </c>
      <c r="N25" s="1049">
        <v>332</v>
      </c>
      <c r="O25" s="1050">
        <v>1002</v>
      </c>
    </row>
    <row r="26" spans="2:15" s="1042" customFormat="1" ht="17.25" customHeight="1">
      <c r="B26" s="1666" t="s">
        <v>1634</v>
      </c>
      <c r="C26" s="1667"/>
      <c r="D26" s="1667"/>
      <c r="E26" s="1667"/>
      <c r="F26" s="1667"/>
      <c r="G26" s="1667"/>
      <c r="H26" s="1668"/>
      <c r="I26" s="1051">
        <v>70608</v>
      </c>
      <c r="J26" s="1052">
        <v>66933</v>
      </c>
      <c r="K26" s="1052">
        <v>82989</v>
      </c>
      <c r="L26" s="1052">
        <v>60894</v>
      </c>
      <c r="M26" s="1052">
        <v>75504</v>
      </c>
      <c r="N26" s="1052">
        <v>69121</v>
      </c>
      <c r="O26" s="1053">
        <v>77701</v>
      </c>
    </row>
    <row r="27" spans="2:15" ht="17.25" customHeight="1">
      <c r="B27" s="1663" t="s">
        <v>1635</v>
      </c>
      <c r="C27" s="1664"/>
      <c r="D27" s="1664"/>
      <c r="E27" s="1664"/>
      <c r="F27" s="1664"/>
      <c r="G27" s="1664"/>
      <c r="H27" s="1665"/>
      <c r="I27" s="1039">
        <v>210488</v>
      </c>
      <c r="J27" s="1040">
        <v>218359</v>
      </c>
      <c r="K27" s="1040">
        <v>223120</v>
      </c>
      <c r="L27" s="1040">
        <v>230064</v>
      </c>
      <c r="M27" s="1040">
        <v>225143</v>
      </c>
      <c r="N27" s="1040">
        <v>196927</v>
      </c>
      <c r="O27" s="1041">
        <v>207943</v>
      </c>
    </row>
    <row r="28" spans="2:15" s="1042" customFormat="1" ht="17.25" customHeight="1">
      <c r="B28" s="1649" t="s">
        <v>1636</v>
      </c>
      <c r="C28" s="1645"/>
      <c r="D28" s="1645"/>
      <c r="E28" s="1645"/>
      <c r="F28" s="1645"/>
      <c r="G28" s="1645"/>
      <c r="H28" s="1646"/>
      <c r="I28" s="1045">
        <v>181136</v>
      </c>
      <c r="J28" s="1046">
        <v>187901</v>
      </c>
      <c r="K28" s="1046">
        <v>193142</v>
      </c>
      <c r="L28" s="1046">
        <v>200409</v>
      </c>
      <c r="M28" s="1046">
        <v>193450</v>
      </c>
      <c r="N28" s="1046">
        <v>169274</v>
      </c>
      <c r="O28" s="1047">
        <v>182932</v>
      </c>
    </row>
    <row r="29" spans="2:15" s="1042" customFormat="1" ht="17.25" customHeight="1">
      <c r="B29" s="1043"/>
      <c r="C29" s="1044"/>
      <c r="D29" s="1054"/>
      <c r="E29" s="1054"/>
      <c r="F29" s="1650" t="s">
        <v>1637</v>
      </c>
      <c r="G29" s="1650"/>
      <c r="H29" s="1646"/>
      <c r="I29" s="1045">
        <v>53028</v>
      </c>
      <c r="J29" s="1046">
        <v>53352</v>
      </c>
      <c r="K29" s="1046">
        <v>54430</v>
      </c>
      <c r="L29" s="1046">
        <v>57858</v>
      </c>
      <c r="M29" s="1046">
        <v>52823</v>
      </c>
      <c r="N29" s="1046">
        <v>50431</v>
      </c>
      <c r="O29" s="1047">
        <v>55613</v>
      </c>
    </row>
    <row r="30" spans="2:15" ht="17.25" customHeight="1">
      <c r="B30" s="1028"/>
      <c r="C30" s="1029"/>
      <c r="D30" s="1029"/>
      <c r="E30" s="1055"/>
      <c r="G30" s="1651" t="s">
        <v>1608</v>
      </c>
      <c r="H30" s="1648"/>
      <c r="I30" s="1048">
        <v>6242</v>
      </c>
      <c r="J30" s="1049">
        <v>7233</v>
      </c>
      <c r="K30" s="1049">
        <v>6863</v>
      </c>
      <c r="L30" s="1049">
        <v>6707</v>
      </c>
      <c r="M30" s="1049">
        <v>7214</v>
      </c>
      <c r="N30" s="1049">
        <v>6059</v>
      </c>
      <c r="O30" s="1050">
        <v>7764</v>
      </c>
    </row>
    <row r="31" spans="2:15" ht="17.25" customHeight="1">
      <c r="B31" s="1028"/>
      <c r="C31" s="1029"/>
      <c r="D31" s="1029"/>
      <c r="E31" s="1029"/>
      <c r="F31" s="1029"/>
      <c r="G31" s="1055"/>
      <c r="H31" s="1055" t="s">
        <v>1638</v>
      </c>
      <c r="I31" s="1048">
        <v>4268</v>
      </c>
      <c r="J31" s="1049">
        <v>4715</v>
      </c>
      <c r="K31" s="1049">
        <v>4560</v>
      </c>
      <c r="L31" s="1049">
        <v>4381</v>
      </c>
      <c r="M31" s="1049">
        <v>5015</v>
      </c>
      <c r="N31" s="1049">
        <v>4070</v>
      </c>
      <c r="O31" s="1050">
        <v>4990</v>
      </c>
    </row>
    <row r="32" spans="2:15" ht="17.25" customHeight="1">
      <c r="B32" s="1028"/>
      <c r="C32" s="1029"/>
      <c r="D32" s="1029"/>
      <c r="E32" s="1055"/>
      <c r="F32" s="1029"/>
      <c r="G32" s="1055"/>
      <c r="H32" s="1055" t="s">
        <v>1639</v>
      </c>
      <c r="I32" s="1048">
        <v>1973</v>
      </c>
      <c r="J32" s="1049">
        <v>2517</v>
      </c>
      <c r="K32" s="1049">
        <v>2303</v>
      </c>
      <c r="L32" s="1049">
        <v>2327</v>
      </c>
      <c r="M32" s="1049">
        <v>2199</v>
      </c>
      <c r="N32" s="1049">
        <v>1989</v>
      </c>
      <c r="O32" s="1050">
        <v>2774</v>
      </c>
    </row>
    <row r="33" spans="2:15" ht="17.25" customHeight="1">
      <c r="B33" s="1028"/>
      <c r="C33" s="1029"/>
      <c r="D33" s="1029"/>
      <c r="E33" s="1055"/>
      <c r="G33" s="1651" t="s">
        <v>1609</v>
      </c>
      <c r="H33" s="1648"/>
      <c r="I33" s="1048">
        <f>SUM(I34:I40)</f>
        <v>46788</v>
      </c>
      <c r="J33" s="1049">
        <v>46119</v>
      </c>
      <c r="K33" s="1049">
        <v>47567</v>
      </c>
      <c r="L33" s="1049">
        <v>51150</v>
      </c>
      <c r="M33" s="1049">
        <v>45611</v>
      </c>
      <c r="N33" s="1049">
        <v>44372</v>
      </c>
      <c r="O33" s="1050">
        <v>47849</v>
      </c>
    </row>
    <row r="34" spans="2:15" ht="17.25" customHeight="1">
      <c r="B34" s="1028"/>
      <c r="C34" s="1029"/>
      <c r="D34" s="1029"/>
      <c r="E34" s="1055"/>
      <c r="F34" s="1029"/>
      <c r="G34" s="1055"/>
      <c r="H34" s="1055" t="s">
        <v>1640</v>
      </c>
      <c r="I34" s="1048">
        <v>9725</v>
      </c>
      <c r="J34" s="1049">
        <v>7363</v>
      </c>
      <c r="K34" s="1049">
        <v>6820</v>
      </c>
      <c r="L34" s="1049">
        <v>8779</v>
      </c>
      <c r="M34" s="1049">
        <v>6896</v>
      </c>
      <c r="N34" s="1049">
        <v>6199</v>
      </c>
      <c r="O34" s="1050">
        <v>6503</v>
      </c>
    </row>
    <row r="35" spans="2:15" ht="17.25" customHeight="1">
      <c r="B35" s="1028"/>
      <c r="C35" s="1029"/>
      <c r="D35" s="1029"/>
      <c r="E35" s="1055"/>
      <c r="F35" s="1029"/>
      <c r="G35" s="1055"/>
      <c r="H35" s="1055" t="s">
        <v>1641</v>
      </c>
      <c r="I35" s="1048">
        <v>7745</v>
      </c>
      <c r="J35" s="1049">
        <v>8115</v>
      </c>
      <c r="K35" s="1049">
        <v>9111</v>
      </c>
      <c r="L35" s="1049">
        <v>9478</v>
      </c>
      <c r="M35" s="1049">
        <v>8412</v>
      </c>
      <c r="N35" s="1049">
        <v>8194</v>
      </c>
      <c r="O35" s="1050">
        <v>10461</v>
      </c>
    </row>
    <row r="36" spans="2:15" ht="17.25" customHeight="1">
      <c r="B36" s="1028"/>
      <c r="C36" s="1029"/>
      <c r="D36" s="1029"/>
      <c r="E36" s="1055"/>
      <c r="F36" s="1029"/>
      <c r="G36" s="1055"/>
      <c r="H36" s="1055" t="s">
        <v>1642</v>
      </c>
      <c r="I36" s="1048">
        <v>5452</v>
      </c>
      <c r="J36" s="1049">
        <v>5772</v>
      </c>
      <c r="K36" s="1049">
        <v>5705</v>
      </c>
      <c r="L36" s="1049">
        <v>6540</v>
      </c>
      <c r="M36" s="1049">
        <v>6242</v>
      </c>
      <c r="N36" s="1049">
        <v>5725</v>
      </c>
      <c r="O36" s="1050">
        <v>5514</v>
      </c>
    </row>
    <row r="37" spans="2:15" ht="17.25" customHeight="1">
      <c r="B37" s="1028"/>
      <c r="C37" s="1029"/>
      <c r="D37" s="1029"/>
      <c r="E37" s="1055"/>
      <c r="F37" s="1029"/>
      <c r="G37" s="1055"/>
      <c r="H37" s="1055" t="s">
        <v>1643</v>
      </c>
      <c r="I37" s="1048">
        <v>4010</v>
      </c>
      <c r="J37" s="1049">
        <v>4634</v>
      </c>
      <c r="K37" s="96">
        <v>4341</v>
      </c>
      <c r="L37" s="1049">
        <v>4168</v>
      </c>
      <c r="M37" s="1049">
        <v>4668</v>
      </c>
      <c r="N37" s="1049">
        <v>4120</v>
      </c>
      <c r="O37" s="1050">
        <v>4821</v>
      </c>
    </row>
    <row r="38" spans="2:15" ht="17.25" customHeight="1">
      <c r="B38" s="1028"/>
      <c r="C38" s="1029"/>
      <c r="D38" s="1029"/>
      <c r="E38" s="1055"/>
      <c r="F38" s="1029"/>
      <c r="G38" s="1055"/>
      <c r="H38" s="1055" t="s">
        <v>1610</v>
      </c>
      <c r="I38" s="1048">
        <v>2497</v>
      </c>
      <c r="J38" s="1049">
        <v>2569</v>
      </c>
      <c r="K38" s="1049">
        <v>2366</v>
      </c>
      <c r="L38" s="1049">
        <v>2638</v>
      </c>
      <c r="M38" s="1049">
        <v>2462</v>
      </c>
      <c r="N38" s="1049">
        <v>2300</v>
      </c>
      <c r="O38" s="1050">
        <v>2583</v>
      </c>
    </row>
    <row r="39" spans="2:15" ht="17.25" customHeight="1">
      <c r="B39" s="1028"/>
      <c r="C39" s="1029"/>
      <c r="D39" s="1029"/>
      <c r="E39" s="1055"/>
      <c r="H39" s="1055" t="s">
        <v>1644</v>
      </c>
      <c r="I39" s="1048">
        <v>11765</v>
      </c>
      <c r="J39" s="1049">
        <v>11209</v>
      </c>
      <c r="K39" s="1049">
        <v>12729</v>
      </c>
      <c r="L39" s="1049">
        <v>13137</v>
      </c>
      <c r="M39" s="1049">
        <v>10692</v>
      </c>
      <c r="N39" s="1049">
        <v>11424</v>
      </c>
      <c r="O39" s="1050">
        <v>11292</v>
      </c>
    </row>
    <row r="40" spans="2:15" ht="17.25" customHeight="1">
      <c r="B40" s="1028"/>
      <c r="C40" s="1029"/>
      <c r="D40" s="1029"/>
      <c r="E40" s="1055"/>
      <c r="H40" s="1055" t="s">
        <v>1611</v>
      </c>
      <c r="I40" s="1048">
        <v>5594</v>
      </c>
      <c r="J40" s="1049">
        <v>6457</v>
      </c>
      <c r="K40" s="1049">
        <v>6487</v>
      </c>
      <c r="L40" s="1049">
        <v>6410</v>
      </c>
      <c r="M40" s="1049">
        <v>6239</v>
      </c>
      <c r="N40" s="1049">
        <v>6410</v>
      </c>
      <c r="O40" s="1050">
        <v>6675</v>
      </c>
    </row>
    <row r="41" spans="2:15" s="1042" customFormat="1" ht="17.25" customHeight="1">
      <c r="B41" s="1043"/>
      <c r="C41" s="1044"/>
      <c r="D41" s="1054"/>
      <c r="E41" s="1054"/>
      <c r="F41" s="1645" t="s">
        <v>1645</v>
      </c>
      <c r="G41" s="1645"/>
      <c r="H41" s="1646"/>
      <c r="I41" s="1045">
        <v>15585</v>
      </c>
      <c r="J41" s="1046">
        <v>17862</v>
      </c>
      <c r="K41" s="1046">
        <v>19749</v>
      </c>
      <c r="L41" s="1046">
        <v>18354</v>
      </c>
      <c r="M41" s="1046">
        <v>9209</v>
      </c>
      <c r="N41" s="1046">
        <v>14216</v>
      </c>
      <c r="O41" s="1047">
        <v>17717</v>
      </c>
    </row>
    <row r="42" spans="2:15" ht="17.25" customHeight="1">
      <c r="B42" s="1028"/>
      <c r="C42" s="1029"/>
      <c r="D42" s="1055"/>
      <c r="E42" s="1055"/>
      <c r="F42" s="1029"/>
      <c r="G42" s="1647" t="s">
        <v>1646</v>
      </c>
      <c r="H42" s="1648"/>
      <c r="I42" s="1048">
        <v>4556</v>
      </c>
      <c r="J42" s="1049">
        <v>3769</v>
      </c>
      <c r="K42" s="1049">
        <v>7363</v>
      </c>
      <c r="L42" s="1049">
        <v>3947</v>
      </c>
      <c r="M42" s="1049">
        <v>3270</v>
      </c>
      <c r="N42" s="1049">
        <v>2893</v>
      </c>
      <c r="O42" s="1050">
        <v>6183</v>
      </c>
    </row>
    <row r="43" spans="2:15" ht="17.25" customHeight="1">
      <c r="B43" s="1028"/>
      <c r="C43" s="1029"/>
      <c r="D43" s="1055"/>
      <c r="E43" s="1055"/>
      <c r="F43" s="1029"/>
      <c r="G43" s="1647" t="s">
        <v>1647</v>
      </c>
      <c r="H43" s="1648"/>
      <c r="I43" s="1048">
        <v>11028</v>
      </c>
      <c r="J43" s="1049">
        <v>14093</v>
      </c>
      <c r="K43" s="1049">
        <v>12385</v>
      </c>
      <c r="L43" s="1049">
        <v>14407</v>
      </c>
      <c r="M43" s="1049">
        <v>15939</v>
      </c>
      <c r="N43" s="1049">
        <v>11324</v>
      </c>
      <c r="O43" s="1050">
        <v>11533</v>
      </c>
    </row>
    <row r="44" spans="2:15" s="1042" customFormat="1" ht="17.25" customHeight="1">
      <c r="B44" s="1043"/>
      <c r="C44" s="1044"/>
      <c r="D44" s="1054"/>
      <c r="E44" s="1054"/>
      <c r="F44" s="1645" t="s">
        <v>1612</v>
      </c>
      <c r="G44" s="1645"/>
      <c r="H44" s="1646"/>
      <c r="I44" s="1045">
        <v>8377</v>
      </c>
      <c r="J44" s="1046">
        <v>7814</v>
      </c>
      <c r="K44" s="1046">
        <v>8142</v>
      </c>
      <c r="L44" s="1046">
        <v>8366</v>
      </c>
      <c r="M44" s="1046">
        <v>8589</v>
      </c>
      <c r="N44" s="1046">
        <v>6773</v>
      </c>
      <c r="O44" s="1047">
        <v>6702</v>
      </c>
    </row>
    <row r="45" spans="2:15" ht="17.25" customHeight="1">
      <c r="B45" s="1028"/>
      <c r="C45" s="1029"/>
      <c r="D45" s="1055"/>
      <c r="E45" s="1055"/>
      <c r="F45" s="1029"/>
      <c r="G45" s="1647" t="s">
        <v>1648</v>
      </c>
      <c r="H45" s="1648"/>
      <c r="I45" s="1048">
        <v>3140</v>
      </c>
      <c r="J45" s="1049">
        <v>3653</v>
      </c>
      <c r="K45" s="1049">
        <v>4899</v>
      </c>
      <c r="L45" s="1049">
        <v>5430</v>
      </c>
      <c r="M45" s="1049">
        <v>4410</v>
      </c>
      <c r="N45" s="1049">
        <v>3753</v>
      </c>
      <c r="O45" s="1050">
        <v>4554</v>
      </c>
    </row>
    <row r="46" spans="2:15" ht="17.25" customHeight="1">
      <c r="B46" s="1028"/>
      <c r="C46" s="1029"/>
      <c r="D46" s="1055"/>
      <c r="E46" s="1055"/>
      <c r="F46" s="1029"/>
      <c r="G46" s="1647" t="s">
        <v>1649</v>
      </c>
      <c r="H46" s="1648"/>
      <c r="I46" s="1048">
        <v>5236</v>
      </c>
      <c r="J46" s="1049">
        <v>4160</v>
      </c>
      <c r="K46" s="1049">
        <v>3243</v>
      </c>
      <c r="L46" s="1049">
        <v>2936</v>
      </c>
      <c r="M46" s="1049">
        <v>4175</v>
      </c>
      <c r="N46" s="1049">
        <v>3020</v>
      </c>
      <c r="O46" s="1050">
        <v>2147</v>
      </c>
    </row>
    <row r="47" spans="2:15" s="1042" customFormat="1" ht="17.25" customHeight="1">
      <c r="B47" s="1043"/>
      <c r="C47" s="1044"/>
      <c r="D47" s="1054"/>
      <c r="E47" s="1054"/>
      <c r="F47" s="1645" t="s">
        <v>1650</v>
      </c>
      <c r="G47" s="1645"/>
      <c r="H47" s="1646"/>
      <c r="I47" s="1045">
        <v>19444</v>
      </c>
      <c r="J47" s="1046">
        <v>22360</v>
      </c>
      <c r="K47" s="1046">
        <v>20096</v>
      </c>
      <c r="L47" s="1046">
        <v>17236</v>
      </c>
      <c r="M47" s="1046">
        <v>17192</v>
      </c>
      <c r="N47" s="1046">
        <v>15973</v>
      </c>
      <c r="O47" s="1047">
        <v>18725</v>
      </c>
    </row>
    <row r="48" spans="2:15" ht="17.25" customHeight="1">
      <c r="B48" s="1028"/>
      <c r="C48" s="1029"/>
      <c r="D48" s="1055"/>
      <c r="E48" s="1055"/>
      <c r="F48" s="1029"/>
      <c r="G48" s="1647" t="s">
        <v>1651</v>
      </c>
      <c r="H48" s="1672"/>
      <c r="I48" s="1048">
        <v>14678</v>
      </c>
      <c r="J48" s="1049">
        <v>16783</v>
      </c>
      <c r="K48" s="1049">
        <v>15655</v>
      </c>
      <c r="L48" s="1049">
        <v>12768</v>
      </c>
      <c r="M48" s="1049">
        <v>12892</v>
      </c>
      <c r="N48" s="1049">
        <v>11772</v>
      </c>
      <c r="O48" s="1050">
        <v>13925</v>
      </c>
    </row>
    <row r="49" spans="2:15" ht="17.25" customHeight="1">
      <c r="B49" s="1028"/>
      <c r="C49" s="1029"/>
      <c r="D49" s="1055"/>
      <c r="E49" s="1055"/>
      <c r="F49" s="1029"/>
      <c r="G49" s="1647" t="s">
        <v>1652</v>
      </c>
      <c r="H49" s="1672"/>
      <c r="I49" s="1048">
        <v>4826</v>
      </c>
      <c r="J49" s="1049">
        <v>5578</v>
      </c>
      <c r="K49" s="1049">
        <v>4443</v>
      </c>
      <c r="L49" s="1049">
        <v>4468</v>
      </c>
      <c r="M49" s="1049">
        <v>4300</v>
      </c>
      <c r="N49" s="1049">
        <v>4202</v>
      </c>
      <c r="O49" s="1050">
        <v>4800</v>
      </c>
    </row>
    <row r="50" spans="2:15" s="1042" customFormat="1" ht="17.25" customHeight="1">
      <c r="B50" s="1043"/>
      <c r="C50" s="1044"/>
      <c r="D50" s="1054"/>
      <c r="E50" s="1054"/>
      <c r="F50" s="1645" t="s">
        <v>1653</v>
      </c>
      <c r="G50" s="1645"/>
      <c r="H50" s="1646"/>
      <c r="I50" s="1045">
        <v>84703</v>
      </c>
      <c r="J50" s="1046">
        <v>86514</v>
      </c>
      <c r="K50" s="1046">
        <v>90724</v>
      </c>
      <c r="L50" s="1046">
        <v>98595</v>
      </c>
      <c r="M50" s="1046">
        <v>95642</v>
      </c>
      <c r="N50" s="1046">
        <v>81853</v>
      </c>
      <c r="O50" s="1047">
        <v>84175</v>
      </c>
    </row>
    <row r="51" spans="1:15" ht="17.25" customHeight="1">
      <c r="A51" s="1042"/>
      <c r="B51" s="1028"/>
      <c r="C51" s="1055"/>
      <c r="D51" s="1055"/>
      <c r="E51" s="1055"/>
      <c r="F51" s="1029"/>
      <c r="G51" s="1647" t="s">
        <v>1654</v>
      </c>
      <c r="H51" s="1672"/>
      <c r="I51" s="1048">
        <v>8383</v>
      </c>
      <c r="J51" s="1049">
        <v>9382</v>
      </c>
      <c r="K51" s="1049">
        <v>8589</v>
      </c>
      <c r="L51" s="1049">
        <v>8756</v>
      </c>
      <c r="M51" s="1049">
        <v>7907</v>
      </c>
      <c r="N51" s="1049">
        <v>7332</v>
      </c>
      <c r="O51" s="1050">
        <v>9284</v>
      </c>
    </row>
    <row r="52" spans="2:15" ht="17.25" customHeight="1">
      <c r="B52" s="1028"/>
      <c r="C52" s="1055"/>
      <c r="D52" s="1055"/>
      <c r="E52" s="1055"/>
      <c r="F52" s="1029"/>
      <c r="G52" s="1647" t="s">
        <v>1655</v>
      </c>
      <c r="H52" s="1672"/>
      <c r="I52" s="1048">
        <v>10969</v>
      </c>
      <c r="J52" s="1049">
        <v>11496</v>
      </c>
      <c r="K52" s="1049">
        <v>12942</v>
      </c>
      <c r="L52" s="1049">
        <v>15494</v>
      </c>
      <c r="M52" s="1049">
        <v>11080</v>
      </c>
      <c r="N52" s="1049">
        <v>13423</v>
      </c>
      <c r="O52" s="1050">
        <v>11900</v>
      </c>
    </row>
    <row r="53" spans="2:15" ht="17.25" customHeight="1">
      <c r="B53" s="1028"/>
      <c r="C53" s="1055"/>
      <c r="D53" s="1055"/>
      <c r="E53" s="1055"/>
      <c r="F53" s="1029"/>
      <c r="G53" s="1647" t="s">
        <v>1656</v>
      </c>
      <c r="H53" s="1672"/>
      <c r="I53" s="1049">
        <v>3843</v>
      </c>
      <c r="J53" s="1049">
        <v>4612</v>
      </c>
      <c r="K53" s="1049">
        <v>5697</v>
      </c>
      <c r="L53" s="1049">
        <v>3813</v>
      </c>
      <c r="M53" s="1049">
        <v>4627</v>
      </c>
      <c r="N53" s="1049">
        <v>4199</v>
      </c>
      <c r="O53" s="1050">
        <v>6412</v>
      </c>
    </row>
    <row r="54" spans="1:15" ht="17.25" customHeight="1">
      <c r="A54" s="1042"/>
      <c r="B54" s="1028"/>
      <c r="C54" s="1055"/>
      <c r="D54" s="1055"/>
      <c r="E54" s="1055"/>
      <c r="F54" s="1029"/>
      <c r="G54" s="1647" t="s">
        <v>1657</v>
      </c>
      <c r="H54" s="1672"/>
      <c r="I54" s="1048">
        <v>10569</v>
      </c>
      <c r="J54" s="1049">
        <v>14319</v>
      </c>
      <c r="K54" s="1049">
        <v>14327</v>
      </c>
      <c r="L54" s="1049">
        <v>15296</v>
      </c>
      <c r="M54" s="1049">
        <v>14625</v>
      </c>
      <c r="N54" s="1049">
        <v>14072</v>
      </c>
      <c r="O54" s="1050">
        <v>16043</v>
      </c>
    </row>
    <row r="55" spans="2:15" ht="17.25" customHeight="1">
      <c r="B55" s="1028"/>
      <c r="C55" s="1055"/>
      <c r="D55" s="1055"/>
      <c r="E55" s="1055"/>
      <c r="F55" s="1029"/>
      <c r="G55" s="1647" t="s">
        <v>1658</v>
      </c>
      <c r="H55" s="1672"/>
      <c r="I55" s="1048">
        <v>13169</v>
      </c>
      <c r="J55" s="1049">
        <v>16382</v>
      </c>
      <c r="K55" s="1049">
        <v>16252</v>
      </c>
      <c r="L55" s="1049">
        <v>15738</v>
      </c>
      <c r="M55" s="1049">
        <v>19302</v>
      </c>
      <c r="N55" s="1049">
        <v>16441</v>
      </c>
      <c r="O55" s="1050">
        <v>14264</v>
      </c>
    </row>
    <row r="56" spans="2:15" ht="16.5" customHeight="1">
      <c r="B56" s="1028"/>
      <c r="C56" s="1055"/>
      <c r="D56" s="1055"/>
      <c r="E56" s="1055"/>
      <c r="F56" s="1029"/>
      <c r="G56" s="1647" t="s">
        <v>1659</v>
      </c>
      <c r="H56" s="1672"/>
      <c r="I56" s="1048">
        <v>37830</v>
      </c>
      <c r="J56" s="1049">
        <v>30321</v>
      </c>
      <c r="K56" s="1049">
        <v>32916</v>
      </c>
      <c r="L56" s="1049">
        <v>39497</v>
      </c>
      <c r="M56" s="1049">
        <v>38101</v>
      </c>
      <c r="N56" s="1049">
        <v>26387</v>
      </c>
      <c r="O56" s="1050">
        <v>28072</v>
      </c>
    </row>
    <row r="57" spans="2:15" s="1042" customFormat="1" ht="16.5" customHeight="1">
      <c r="B57" s="1649" t="s">
        <v>1660</v>
      </c>
      <c r="C57" s="1645"/>
      <c r="D57" s="1645"/>
      <c r="E57" s="1645"/>
      <c r="F57" s="1645"/>
      <c r="G57" s="1645"/>
      <c r="H57" s="1646"/>
      <c r="I57" s="1045">
        <v>29313</v>
      </c>
      <c r="J57" s="1046">
        <v>30457</v>
      </c>
      <c r="K57" s="1046">
        <v>29978</v>
      </c>
      <c r="L57" s="1046">
        <v>29655</v>
      </c>
      <c r="M57" s="1046">
        <v>31693</v>
      </c>
      <c r="N57" s="1046">
        <v>27680</v>
      </c>
      <c r="O57" s="1047">
        <v>25011</v>
      </c>
    </row>
    <row r="58" spans="2:15" ht="16.5" customHeight="1">
      <c r="B58" s="1028"/>
      <c r="C58" s="1055"/>
      <c r="D58" s="1055"/>
      <c r="E58" s="1055"/>
      <c r="F58" s="1029"/>
      <c r="G58" s="1647" t="s">
        <v>1661</v>
      </c>
      <c r="H58" s="1659"/>
      <c r="I58" s="1048">
        <v>15246</v>
      </c>
      <c r="J58" s="1049">
        <v>16494</v>
      </c>
      <c r="K58" s="1049">
        <v>16280</v>
      </c>
      <c r="L58" s="1049">
        <v>16472</v>
      </c>
      <c r="M58" s="1049">
        <v>16947</v>
      </c>
      <c r="N58" s="1049">
        <v>13754</v>
      </c>
      <c r="O58" s="1050">
        <v>13864</v>
      </c>
    </row>
    <row r="59" spans="2:15" ht="16.5" customHeight="1">
      <c r="B59" s="1028"/>
      <c r="C59" s="1055"/>
      <c r="D59" s="1055"/>
      <c r="E59" s="1055"/>
      <c r="F59" s="1029"/>
      <c r="G59" s="1647" t="s">
        <v>1662</v>
      </c>
      <c r="H59" s="1659"/>
      <c r="I59" s="1048">
        <v>13729</v>
      </c>
      <c r="J59" s="1049">
        <v>13386</v>
      </c>
      <c r="K59" s="1049">
        <v>13521</v>
      </c>
      <c r="L59" s="1049">
        <v>12937</v>
      </c>
      <c r="M59" s="1049">
        <v>14652</v>
      </c>
      <c r="N59" s="1049">
        <v>13483</v>
      </c>
      <c r="O59" s="1050">
        <v>10843</v>
      </c>
    </row>
    <row r="60" spans="2:15" ht="16.5" customHeight="1">
      <c r="B60" s="1028"/>
      <c r="C60" s="1055"/>
      <c r="D60" s="1055"/>
      <c r="E60" s="1055"/>
      <c r="F60" s="1029"/>
      <c r="G60" s="1647" t="s">
        <v>1663</v>
      </c>
      <c r="H60" s="1659"/>
      <c r="I60" s="1048">
        <v>337</v>
      </c>
      <c r="J60" s="1049">
        <v>577</v>
      </c>
      <c r="K60" s="1049">
        <v>177</v>
      </c>
      <c r="L60" s="1049">
        <v>246</v>
      </c>
      <c r="M60" s="1049">
        <v>93</v>
      </c>
      <c r="N60" s="1049">
        <v>443</v>
      </c>
      <c r="O60" s="1050">
        <v>305</v>
      </c>
    </row>
    <row r="61" spans="2:15" s="1042" customFormat="1" ht="17.25" customHeight="1">
      <c r="B61" s="1649" t="s">
        <v>1664</v>
      </c>
      <c r="C61" s="1645"/>
      <c r="D61" s="1645"/>
      <c r="E61" s="1645"/>
      <c r="F61" s="1645"/>
      <c r="G61" s="1645"/>
      <c r="H61" s="1646"/>
      <c r="I61" s="1045">
        <v>112660</v>
      </c>
      <c r="J61" s="1046">
        <v>118835</v>
      </c>
      <c r="K61" s="1046">
        <v>107702</v>
      </c>
      <c r="L61" s="1046">
        <v>121353</v>
      </c>
      <c r="M61" s="1046">
        <v>152956</v>
      </c>
      <c r="N61" s="1046">
        <v>109658</v>
      </c>
      <c r="O61" s="1047">
        <v>120877</v>
      </c>
    </row>
    <row r="62" spans="2:15" ht="17.25" customHeight="1">
      <c r="B62" s="1028"/>
      <c r="C62" s="1029"/>
      <c r="D62" s="1029"/>
      <c r="E62" s="1029"/>
      <c r="F62" s="1647" t="s">
        <v>1665</v>
      </c>
      <c r="G62" s="1647"/>
      <c r="H62" s="1648"/>
      <c r="I62" s="1048">
        <v>88263</v>
      </c>
      <c r="J62" s="1049">
        <v>88523</v>
      </c>
      <c r="K62" s="1049">
        <v>84023</v>
      </c>
      <c r="L62" s="1049">
        <v>91324</v>
      </c>
      <c r="M62" s="1049">
        <v>102305</v>
      </c>
      <c r="N62" s="1049">
        <v>78520</v>
      </c>
      <c r="O62" s="1050">
        <v>93909</v>
      </c>
    </row>
    <row r="63" spans="2:15" ht="17.25" customHeight="1">
      <c r="B63" s="1028"/>
      <c r="C63" s="1029"/>
      <c r="D63" s="1029"/>
      <c r="E63" s="1029"/>
      <c r="F63" s="1647" t="s">
        <v>1666</v>
      </c>
      <c r="G63" s="1647"/>
      <c r="H63" s="1648"/>
      <c r="I63" s="1048">
        <v>9669</v>
      </c>
      <c r="J63" s="1049">
        <v>12115</v>
      </c>
      <c r="K63" s="1049">
        <v>8406</v>
      </c>
      <c r="L63" s="1049">
        <v>10376</v>
      </c>
      <c r="M63" s="1049">
        <v>10433</v>
      </c>
      <c r="N63" s="1049">
        <v>8151</v>
      </c>
      <c r="O63" s="1050">
        <v>8009</v>
      </c>
    </row>
    <row r="64" spans="2:15" ht="17.25" customHeight="1">
      <c r="B64" s="1028"/>
      <c r="C64" s="1055"/>
      <c r="D64" s="1055"/>
      <c r="E64" s="1055"/>
      <c r="F64" s="1651" t="s">
        <v>1667</v>
      </c>
      <c r="G64" s="1651"/>
      <c r="H64" s="1648"/>
      <c r="I64" s="1048">
        <v>8323</v>
      </c>
      <c r="J64" s="1049">
        <v>9995</v>
      </c>
      <c r="K64" s="1049">
        <v>8337</v>
      </c>
      <c r="L64" s="1049">
        <v>12743</v>
      </c>
      <c r="M64" s="1049">
        <v>11017</v>
      </c>
      <c r="N64" s="1049">
        <v>10965</v>
      </c>
      <c r="O64" s="1050">
        <v>8035</v>
      </c>
    </row>
    <row r="65" spans="2:15" ht="17.25" customHeight="1">
      <c r="B65" s="1028"/>
      <c r="C65" s="1055"/>
      <c r="D65" s="1055"/>
      <c r="E65" s="1055"/>
      <c r="F65" s="1651" t="s">
        <v>1613</v>
      </c>
      <c r="G65" s="1651"/>
      <c r="H65" s="1648"/>
      <c r="I65" s="1048">
        <v>6405</v>
      </c>
      <c r="J65" s="1049">
        <v>8200</v>
      </c>
      <c r="K65" s="1049">
        <v>6936</v>
      </c>
      <c r="L65" s="1049">
        <v>6910</v>
      </c>
      <c r="M65" s="1049">
        <v>29201</v>
      </c>
      <c r="N65" s="1049">
        <v>12022</v>
      </c>
      <c r="O65" s="1050">
        <v>10924</v>
      </c>
    </row>
    <row r="66" spans="1:15" s="1042" customFormat="1" ht="17.25" customHeight="1">
      <c r="A66" s="1017"/>
      <c r="B66" s="1666" t="s">
        <v>1668</v>
      </c>
      <c r="C66" s="1667"/>
      <c r="D66" s="1667"/>
      <c r="E66" s="1667"/>
      <c r="F66" s="1667"/>
      <c r="G66" s="1667"/>
      <c r="H66" s="1668"/>
      <c r="I66" s="1045">
        <v>74653</v>
      </c>
      <c r="J66" s="1046">
        <v>69244</v>
      </c>
      <c r="K66" s="1046">
        <v>87366</v>
      </c>
      <c r="L66" s="1046">
        <v>62940</v>
      </c>
      <c r="M66" s="1046">
        <v>79564</v>
      </c>
      <c r="N66" s="1046">
        <v>76942</v>
      </c>
      <c r="O66" s="1047">
        <v>81720</v>
      </c>
    </row>
    <row r="67" spans="2:15" ht="17.25" customHeight="1">
      <c r="B67" s="1669" t="s">
        <v>1669</v>
      </c>
      <c r="C67" s="1670"/>
      <c r="D67" s="1670"/>
      <c r="E67" s="1670"/>
      <c r="F67" s="1670"/>
      <c r="G67" s="1670"/>
      <c r="H67" s="1671"/>
      <c r="I67" s="1056">
        <v>8533</v>
      </c>
      <c r="J67" s="1057">
        <v>10176</v>
      </c>
      <c r="K67" s="1057">
        <v>9089</v>
      </c>
      <c r="L67" s="1057">
        <v>11228</v>
      </c>
      <c r="M67" s="1057">
        <v>11439</v>
      </c>
      <c r="N67" s="1057">
        <v>9706</v>
      </c>
      <c r="O67" s="1058">
        <v>9691</v>
      </c>
    </row>
    <row r="68" ht="17.25" customHeight="1">
      <c r="K68" s="1059"/>
    </row>
    <row r="69" ht="17.25" customHeight="1">
      <c r="K69" s="1060"/>
    </row>
  </sheetData>
  <mergeCells count="55">
    <mergeCell ref="G59:H59"/>
    <mergeCell ref="G60:H60"/>
    <mergeCell ref="G54:H54"/>
    <mergeCell ref="G55:H55"/>
    <mergeCell ref="G56:H56"/>
    <mergeCell ref="G58:H58"/>
    <mergeCell ref="B57:H57"/>
    <mergeCell ref="F50:H50"/>
    <mergeCell ref="G51:H51"/>
    <mergeCell ref="G52:H52"/>
    <mergeCell ref="G53:H53"/>
    <mergeCell ref="G46:H46"/>
    <mergeCell ref="F47:H47"/>
    <mergeCell ref="F20:H20"/>
    <mergeCell ref="B21:H21"/>
    <mergeCell ref="E22:H22"/>
    <mergeCell ref="E23:H23"/>
    <mergeCell ref="E24:H24"/>
    <mergeCell ref="E25:H25"/>
    <mergeCell ref="G30:H30"/>
    <mergeCell ref="B26:H26"/>
    <mergeCell ref="B61:H61"/>
    <mergeCell ref="F41:H41"/>
    <mergeCell ref="B66:H66"/>
    <mergeCell ref="B67:H67"/>
    <mergeCell ref="F63:H63"/>
    <mergeCell ref="F64:H64"/>
    <mergeCell ref="F65:H65"/>
    <mergeCell ref="F62:H62"/>
    <mergeCell ref="G48:H48"/>
    <mergeCell ref="G49:H49"/>
    <mergeCell ref="B27:H27"/>
    <mergeCell ref="F19:H19"/>
    <mergeCell ref="B11:H11"/>
    <mergeCell ref="B16:H16"/>
    <mergeCell ref="B17:H17"/>
    <mergeCell ref="F12:H12"/>
    <mergeCell ref="F18:H18"/>
    <mergeCell ref="B4:H4"/>
    <mergeCell ref="G13:H13"/>
    <mergeCell ref="G14:H14"/>
    <mergeCell ref="F15:H15"/>
    <mergeCell ref="B5:H5"/>
    <mergeCell ref="B6:H6"/>
    <mergeCell ref="B7:H7"/>
    <mergeCell ref="B8:H8"/>
    <mergeCell ref="B9:H9"/>
    <mergeCell ref="B10:H10"/>
    <mergeCell ref="F44:H44"/>
    <mergeCell ref="G45:H45"/>
    <mergeCell ref="B28:H28"/>
    <mergeCell ref="F29:H29"/>
    <mergeCell ref="G42:H42"/>
    <mergeCell ref="G43:H43"/>
    <mergeCell ref="G33:H33"/>
  </mergeCells>
  <printOptions/>
  <pageMargins left="0.75" right="0.75" top="1" bottom="1" header="0.512" footer="0.512"/>
  <pageSetup orientation="portrait" paperSize="9"/>
  <drawing r:id="rId1"/>
</worksheet>
</file>

<file path=xl/worksheets/sheet27.xml><?xml version="1.0" encoding="utf-8"?>
<worksheet xmlns="http://schemas.openxmlformats.org/spreadsheetml/2006/main" xmlns:r="http://schemas.openxmlformats.org/officeDocument/2006/relationships">
  <dimension ref="A2:N15"/>
  <sheetViews>
    <sheetView workbookViewId="0" topLeftCell="A1">
      <selection activeCell="A1" sqref="A1"/>
    </sheetView>
  </sheetViews>
  <sheetFormatPr defaultColWidth="9.00390625" defaultRowHeight="15" customHeight="1"/>
  <cols>
    <col min="1" max="1" width="3.625" style="899" customWidth="1"/>
    <col min="2" max="2" width="11.00390625" style="899" customWidth="1"/>
    <col min="3" max="3" width="9.50390625" style="899" customWidth="1"/>
    <col min="4" max="4" width="10.625" style="899" customWidth="1"/>
    <col min="5" max="6" width="8.625" style="899" customWidth="1"/>
    <col min="7" max="7" width="7.375" style="899" customWidth="1"/>
    <col min="8" max="8" width="7.50390625" style="899" customWidth="1"/>
    <col min="9" max="10" width="6.625" style="899" customWidth="1"/>
    <col min="11" max="11" width="7.50390625" style="899" customWidth="1"/>
    <col min="12" max="14" width="6.625" style="899" customWidth="1"/>
    <col min="15" max="16384" width="9.00390625" style="899" customWidth="1"/>
  </cols>
  <sheetData>
    <row r="2" ht="15" customHeight="1">
      <c r="B2" s="900" t="s">
        <v>1692</v>
      </c>
    </row>
    <row r="3" spans="2:14" ht="15" customHeight="1" thickBot="1">
      <c r="B3" s="96"/>
      <c r="C3" s="96"/>
      <c r="D3" s="96"/>
      <c r="E3" s="96"/>
      <c r="F3" s="96"/>
      <c r="G3" s="96"/>
      <c r="H3" s="96"/>
      <c r="I3" s="96"/>
      <c r="J3" s="96"/>
      <c r="K3" s="96"/>
      <c r="L3" s="96"/>
      <c r="M3" s="96"/>
      <c r="N3" s="135"/>
    </row>
    <row r="4" spans="1:14" ht="15" customHeight="1" thickTop="1">
      <c r="A4" s="88"/>
      <c r="B4" s="1526" t="s">
        <v>1671</v>
      </c>
      <c r="C4" s="1061" t="s">
        <v>1679</v>
      </c>
      <c r="D4" s="743" t="s">
        <v>1680</v>
      </c>
      <c r="E4" s="1062" t="s">
        <v>1672</v>
      </c>
      <c r="F4" s="1061" t="s">
        <v>1681</v>
      </c>
      <c r="G4" s="1613" t="s">
        <v>1673</v>
      </c>
      <c r="H4" s="1678"/>
      <c r="I4" s="1678"/>
      <c r="J4" s="1678"/>
      <c r="K4" s="1678"/>
      <c r="L4" s="1678"/>
      <c r="M4" s="1678"/>
      <c r="N4" s="1679"/>
    </row>
    <row r="5" spans="1:14" ht="15" customHeight="1">
      <c r="A5" s="88"/>
      <c r="B5" s="1673"/>
      <c r="C5" s="1063"/>
      <c r="D5" s="691" t="s">
        <v>1682</v>
      </c>
      <c r="E5" s="1064"/>
      <c r="F5" s="1065" t="s">
        <v>1683</v>
      </c>
      <c r="G5" s="1675" t="s">
        <v>1684</v>
      </c>
      <c r="H5" s="1676" t="s">
        <v>1685</v>
      </c>
      <c r="I5" s="1677"/>
      <c r="J5" s="1677"/>
      <c r="K5" s="1677"/>
      <c r="L5" s="1677"/>
      <c r="M5" s="1677"/>
      <c r="N5" s="1677"/>
    </row>
    <row r="6" spans="1:14" ht="15" customHeight="1">
      <c r="A6" s="88"/>
      <c r="B6" s="1674"/>
      <c r="C6" s="1066" t="s">
        <v>1686</v>
      </c>
      <c r="D6" s="1067" t="s">
        <v>1687</v>
      </c>
      <c r="E6" s="1068" t="s">
        <v>1688</v>
      </c>
      <c r="F6" s="1069" t="s">
        <v>1689</v>
      </c>
      <c r="G6" s="1675"/>
      <c r="H6" s="116" t="s">
        <v>848</v>
      </c>
      <c r="I6" s="116" t="s">
        <v>1674</v>
      </c>
      <c r="J6" s="116" t="s">
        <v>1675</v>
      </c>
      <c r="K6" s="116" t="s">
        <v>1676</v>
      </c>
      <c r="L6" s="116" t="s">
        <v>1677</v>
      </c>
      <c r="M6" s="116" t="s">
        <v>1678</v>
      </c>
      <c r="N6" s="116" t="s">
        <v>1613</v>
      </c>
    </row>
    <row r="7" spans="1:14" ht="15" customHeight="1">
      <c r="A7" s="88"/>
      <c r="B7" s="1070" t="s">
        <v>1690</v>
      </c>
      <c r="C7" s="1071">
        <v>9700</v>
      </c>
      <c r="D7" s="1072">
        <v>100</v>
      </c>
      <c r="E7" s="1073">
        <v>6495</v>
      </c>
      <c r="F7" s="1074">
        <f aca="true" t="shared" si="0" ref="F7:F13">(E7*100)/C7</f>
        <v>66.95876288659794</v>
      </c>
      <c r="G7" s="1073">
        <v>4087</v>
      </c>
      <c r="H7" s="1073">
        <f aca="true" t="shared" si="1" ref="H7:H13">SUM(I7:N7)</f>
        <v>1136</v>
      </c>
      <c r="I7" s="1073">
        <v>18</v>
      </c>
      <c r="J7" s="1073">
        <v>320</v>
      </c>
      <c r="K7" s="1073">
        <v>720</v>
      </c>
      <c r="L7" s="1073">
        <v>8</v>
      </c>
      <c r="M7" s="1073">
        <v>21</v>
      </c>
      <c r="N7" s="1075">
        <v>49</v>
      </c>
    </row>
    <row r="8" spans="1:14" ht="15" customHeight="1">
      <c r="A8" s="88"/>
      <c r="B8" s="1076">
        <v>46</v>
      </c>
      <c r="C8" s="1077">
        <v>9432</v>
      </c>
      <c r="D8" s="1078">
        <v>97.2</v>
      </c>
      <c r="E8" s="66">
        <v>6337</v>
      </c>
      <c r="F8" s="1079">
        <f t="shared" si="0"/>
        <v>67.18617472434266</v>
      </c>
      <c r="G8" s="66">
        <v>3730</v>
      </c>
      <c r="H8" s="66">
        <f t="shared" si="1"/>
        <v>902</v>
      </c>
      <c r="I8" s="66">
        <v>18</v>
      </c>
      <c r="J8" s="66">
        <v>230</v>
      </c>
      <c r="K8" s="66">
        <v>555</v>
      </c>
      <c r="L8" s="66">
        <v>17</v>
      </c>
      <c r="M8" s="66">
        <v>28</v>
      </c>
      <c r="N8" s="95">
        <v>54</v>
      </c>
    </row>
    <row r="9" spans="1:14" ht="15" customHeight="1">
      <c r="A9" s="88"/>
      <c r="B9" s="1076">
        <v>47</v>
      </c>
      <c r="C9" s="1077">
        <v>9635</v>
      </c>
      <c r="D9" s="1078">
        <v>99.3</v>
      </c>
      <c r="E9" s="66">
        <v>6134</v>
      </c>
      <c r="F9" s="1079">
        <f t="shared" si="0"/>
        <v>63.663725998962114</v>
      </c>
      <c r="G9" s="66">
        <v>3183</v>
      </c>
      <c r="H9" s="66">
        <f t="shared" si="1"/>
        <v>729</v>
      </c>
      <c r="I9" s="66">
        <v>20</v>
      </c>
      <c r="J9" s="66">
        <v>111</v>
      </c>
      <c r="K9" s="66">
        <v>537</v>
      </c>
      <c r="L9" s="66">
        <v>9</v>
      </c>
      <c r="M9" s="66">
        <v>7</v>
      </c>
      <c r="N9" s="95">
        <v>45</v>
      </c>
    </row>
    <row r="10" spans="1:14" ht="15" customHeight="1">
      <c r="A10" s="88"/>
      <c r="B10" s="1076">
        <v>48</v>
      </c>
      <c r="C10" s="1077">
        <v>9433</v>
      </c>
      <c r="D10" s="1078">
        <v>97.2</v>
      </c>
      <c r="E10" s="66">
        <v>6220</v>
      </c>
      <c r="F10" s="1079">
        <f t="shared" si="0"/>
        <v>65.9387257500265</v>
      </c>
      <c r="G10" s="66">
        <v>3390</v>
      </c>
      <c r="H10" s="66">
        <f t="shared" si="1"/>
        <v>922</v>
      </c>
      <c r="I10" s="66">
        <v>22</v>
      </c>
      <c r="J10" s="66">
        <v>138</v>
      </c>
      <c r="K10" s="66">
        <v>695</v>
      </c>
      <c r="L10" s="66">
        <v>14</v>
      </c>
      <c r="M10" s="66">
        <v>6</v>
      </c>
      <c r="N10" s="95">
        <v>47</v>
      </c>
    </row>
    <row r="11" spans="1:14" ht="15" customHeight="1">
      <c r="A11" s="88"/>
      <c r="B11" s="1076">
        <v>49</v>
      </c>
      <c r="C11" s="1077">
        <v>9121</v>
      </c>
      <c r="D11" s="1078">
        <v>94</v>
      </c>
      <c r="E11" s="66">
        <v>6118</v>
      </c>
      <c r="F11" s="1079">
        <f t="shared" si="0"/>
        <v>67.07597851112817</v>
      </c>
      <c r="G11" s="66">
        <v>3259</v>
      </c>
      <c r="H11" s="66">
        <f t="shared" si="1"/>
        <v>858</v>
      </c>
      <c r="I11" s="66">
        <v>20</v>
      </c>
      <c r="J11" s="66">
        <v>159</v>
      </c>
      <c r="K11" s="66">
        <v>623</v>
      </c>
      <c r="L11" s="66">
        <v>5</v>
      </c>
      <c r="M11" s="66">
        <v>9</v>
      </c>
      <c r="N11" s="95">
        <v>42</v>
      </c>
    </row>
    <row r="12" spans="1:14" ht="15" customHeight="1">
      <c r="A12" s="88"/>
      <c r="B12" s="1076">
        <v>50</v>
      </c>
      <c r="C12" s="1077">
        <v>8989</v>
      </c>
      <c r="D12" s="1078">
        <v>92.7</v>
      </c>
      <c r="E12" s="66">
        <v>6342</v>
      </c>
      <c r="F12" s="1079">
        <f t="shared" si="0"/>
        <v>70.55289798642785</v>
      </c>
      <c r="G12" s="66">
        <v>3249</v>
      </c>
      <c r="H12" s="66">
        <f t="shared" si="1"/>
        <v>806</v>
      </c>
      <c r="I12" s="66">
        <v>20</v>
      </c>
      <c r="J12" s="66">
        <v>102</v>
      </c>
      <c r="K12" s="66">
        <v>635</v>
      </c>
      <c r="L12" s="66">
        <v>9</v>
      </c>
      <c r="M12" s="66">
        <v>6</v>
      </c>
      <c r="N12" s="95">
        <v>34</v>
      </c>
    </row>
    <row r="13" spans="1:14" s="909" customFormat="1" ht="15" customHeight="1">
      <c r="A13" s="910"/>
      <c r="B13" s="1080">
        <v>51</v>
      </c>
      <c r="C13" s="1081">
        <v>10034</v>
      </c>
      <c r="D13" s="1082">
        <v>103.4</v>
      </c>
      <c r="E13" s="328">
        <v>7078</v>
      </c>
      <c r="F13" s="1083">
        <f t="shared" si="0"/>
        <v>70.54016344428942</v>
      </c>
      <c r="G13" s="328">
        <v>3204</v>
      </c>
      <c r="H13" s="328">
        <f t="shared" si="1"/>
        <v>921</v>
      </c>
      <c r="I13" s="328">
        <v>7</v>
      </c>
      <c r="J13" s="328">
        <v>98</v>
      </c>
      <c r="K13" s="328">
        <v>743</v>
      </c>
      <c r="L13" s="328">
        <v>9</v>
      </c>
      <c r="M13" s="328">
        <v>7</v>
      </c>
      <c r="N13" s="329">
        <v>57</v>
      </c>
    </row>
    <row r="14" spans="1:14" ht="7.5" customHeight="1">
      <c r="A14" s="88"/>
      <c r="B14" s="1084"/>
      <c r="C14" s="1085"/>
      <c r="D14" s="1086"/>
      <c r="E14" s="1086"/>
      <c r="F14" s="1087"/>
      <c r="G14" s="1086"/>
      <c r="H14" s="1086"/>
      <c r="I14" s="1086"/>
      <c r="J14" s="1086"/>
      <c r="K14" s="1086"/>
      <c r="L14" s="1086"/>
      <c r="M14" s="1086"/>
      <c r="N14" s="1088"/>
    </row>
    <row r="15" ht="15" customHeight="1">
      <c r="B15" s="899" t="s">
        <v>1691</v>
      </c>
    </row>
  </sheetData>
  <mergeCells count="4">
    <mergeCell ref="B4:B6"/>
    <mergeCell ref="G5:G6"/>
    <mergeCell ref="H5:N5"/>
    <mergeCell ref="G4:N4"/>
  </mergeCells>
  <printOptions/>
  <pageMargins left="0.2755905511811024" right="0.31496062992125984" top="0.5905511811023623" bottom="0.3937007874015748" header="0.2755905511811024" footer="0.1968503937007874"/>
  <pageSetup horizontalDpi="400" verticalDpi="400" orientation="portrait" paperSize="9" r:id="rId2"/>
  <drawing r:id="rId1"/>
</worksheet>
</file>

<file path=xl/worksheets/sheet28.xml><?xml version="1.0" encoding="utf-8"?>
<worksheet xmlns="http://schemas.openxmlformats.org/spreadsheetml/2006/main" xmlns:r="http://schemas.openxmlformats.org/officeDocument/2006/relationships">
  <dimension ref="B1:AN40"/>
  <sheetViews>
    <sheetView workbookViewId="0" topLeftCell="A1">
      <selection activeCell="A1" sqref="A1"/>
    </sheetView>
  </sheetViews>
  <sheetFormatPr defaultColWidth="9.00390625" defaultRowHeight="13.5"/>
  <cols>
    <col min="1" max="1" width="4.25390625" style="1089" customWidth="1"/>
    <col min="2" max="2" width="12.625" style="1089" customWidth="1"/>
    <col min="3" max="4" width="9.00390625" style="1089" customWidth="1"/>
    <col min="5" max="18" width="5.625" style="1089" customWidth="1"/>
    <col min="19" max="19" width="7.125" style="1089" customWidth="1"/>
    <col min="20" max="20" width="7.625" style="1089" customWidth="1"/>
    <col min="21" max="22" width="5.625" style="1089" customWidth="1"/>
    <col min="23" max="23" width="5.375" style="1089" customWidth="1"/>
    <col min="24" max="40" width="5.625" style="1089" customWidth="1"/>
    <col min="41" max="16384" width="9.00390625" style="1089" customWidth="1"/>
  </cols>
  <sheetData>
    <row r="1" spans="2:40" ht="14.25">
      <c r="B1" s="1090" t="s">
        <v>1733</v>
      </c>
      <c r="C1" s="1090"/>
      <c r="D1" s="1090"/>
      <c r="E1" s="1090"/>
      <c r="F1" s="1090"/>
      <c r="G1" s="1090"/>
      <c r="H1" s="1090"/>
      <c r="I1" s="1090"/>
      <c r="J1" s="1090"/>
      <c r="K1" s="1090"/>
      <c r="Q1" s="1090"/>
      <c r="R1" s="1090"/>
      <c r="S1" s="1090"/>
      <c r="T1" s="1090"/>
      <c r="U1" s="1090"/>
      <c r="V1" s="1090"/>
      <c r="W1" s="1090"/>
      <c r="X1" s="1090"/>
      <c r="Y1" s="1090"/>
      <c r="Z1" s="1090"/>
      <c r="AA1" s="1090"/>
      <c r="AB1" s="1090"/>
      <c r="AC1" s="1090"/>
      <c r="AI1" s="1090"/>
      <c r="AJ1" s="1090"/>
      <c r="AK1" s="1090"/>
      <c r="AL1" s="1090"/>
      <c r="AM1" s="1090"/>
      <c r="AN1" s="1090"/>
    </row>
    <row r="2" s="1091" customFormat="1" ht="12.75" thickBot="1"/>
    <row r="3" spans="2:40" s="1091" customFormat="1" ht="27.75" customHeight="1" thickTop="1">
      <c r="B3" s="1092" t="s">
        <v>1693</v>
      </c>
      <c r="C3" s="1684" t="s">
        <v>833</v>
      </c>
      <c r="D3" s="1685"/>
      <c r="E3" s="1684" t="s">
        <v>1694</v>
      </c>
      <c r="F3" s="1685"/>
      <c r="G3" s="1684" t="s">
        <v>1695</v>
      </c>
      <c r="H3" s="1685"/>
      <c r="I3" s="1684" t="s">
        <v>1696</v>
      </c>
      <c r="J3" s="1685"/>
      <c r="K3" s="1684" t="s">
        <v>1697</v>
      </c>
      <c r="L3" s="1685"/>
      <c r="M3" s="1684" t="s">
        <v>1698</v>
      </c>
      <c r="N3" s="1685"/>
      <c r="O3" s="1684" t="s">
        <v>1699</v>
      </c>
      <c r="P3" s="1686"/>
      <c r="Q3" s="1684" t="s">
        <v>1700</v>
      </c>
      <c r="R3" s="1683"/>
      <c r="S3" s="1687" t="s">
        <v>1701</v>
      </c>
      <c r="T3" s="1683"/>
      <c r="U3" s="1687" t="s">
        <v>1702</v>
      </c>
      <c r="V3" s="1683"/>
      <c r="W3" s="1684" t="s">
        <v>1703</v>
      </c>
      <c r="X3" s="1685"/>
      <c r="Y3" s="1684" t="s">
        <v>1704</v>
      </c>
      <c r="Z3" s="1685"/>
      <c r="AA3" s="1684" t="s">
        <v>1705</v>
      </c>
      <c r="AB3" s="1685"/>
      <c r="AC3" s="1682" t="s">
        <v>1706</v>
      </c>
      <c r="AD3" s="1683"/>
      <c r="AE3" s="1684" t="s">
        <v>1707</v>
      </c>
      <c r="AF3" s="1685"/>
      <c r="AG3" s="1684" t="s">
        <v>1708</v>
      </c>
      <c r="AH3" s="1686"/>
      <c r="AI3" s="1684" t="s">
        <v>1709</v>
      </c>
      <c r="AJ3" s="1683"/>
      <c r="AK3" s="1680" t="s">
        <v>1710</v>
      </c>
      <c r="AL3" s="1681"/>
      <c r="AM3" s="1687" t="s">
        <v>1711</v>
      </c>
      <c r="AN3" s="1683"/>
    </row>
    <row r="4" spans="2:40" s="1091" customFormat="1" ht="15.75" customHeight="1">
      <c r="B4" s="1093" t="s">
        <v>1712</v>
      </c>
      <c r="C4" s="1094" t="s">
        <v>1713</v>
      </c>
      <c r="D4" s="1094" t="s">
        <v>1714</v>
      </c>
      <c r="E4" s="1094" t="s">
        <v>1713</v>
      </c>
      <c r="F4" s="1094" t="s">
        <v>1714</v>
      </c>
      <c r="G4" s="1094" t="s">
        <v>1713</v>
      </c>
      <c r="H4" s="1094" t="s">
        <v>1714</v>
      </c>
      <c r="I4" s="1094" t="s">
        <v>1713</v>
      </c>
      <c r="J4" s="1094" t="s">
        <v>1714</v>
      </c>
      <c r="K4" s="1094" t="s">
        <v>1713</v>
      </c>
      <c r="L4" s="1094" t="s">
        <v>1714</v>
      </c>
      <c r="M4" s="1094" t="s">
        <v>1713</v>
      </c>
      <c r="N4" s="1094" t="s">
        <v>1714</v>
      </c>
      <c r="O4" s="1094" t="s">
        <v>1713</v>
      </c>
      <c r="P4" s="1095" t="s">
        <v>1714</v>
      </c>
      <c r="Q4" s="1094" t="s">
        <v>1713</v>
      </c>
      <c r="R4" s="1094" t="s">
        <v>1714</v>
      </c>
      <c r="S4" s="1096" t="s">
        <v>1713</v>
      </c>
      <c r="T4" s="1094" t="s">
        <v>1714</v>
      </c>
      <c r="U4" s="1096" t="s">
        <v>1713</v>
      </c>
      <c r="V4" s="1094" t="s">
        <v>1714</v>
      </c>
      <c r="W4" s="1094" t="s">
        <v>1713</v>
      </c>
      <c r="X4" s="1094" t="s">
        <v>1714</v>
      </c>
      <c r="Y4" s="1094" t="s">
        <v>1713</v>
      </c>
      <c r="Z4" s="1094" t="s">
        <v>1714</v>
      </c>
      <c r="AA4" s="1094" t="s">
        <v>1713</v>
      </c>
      <c r="AB4" s="1094" t="s">
        <v>1714</v>
      </c>
      <c r="AC4" s="1094" t="s">
        <v>1713</v>
      </c>
      <c r="AD4" s="1094" t="s">
        <v>1714</v>
      </c>
      <c r="AE4" s="1094" t="s">
        <v>1713</v>
      </c>
      <c r="AF4" s="1094" t="s">
        <v>1714</v>
      </c>
      <c r="AG4" s="1094" t="s">
        <v>1713</v>
      </c>
      <c r="AH4" s="1095" t="s">
        <v>1714</v>
      </c>
      <c r="AI4" s="1094" t="s">
        <v>1713</v>
      </c>
      <c r="AJ4" s="1094" t="s">
        <v>1714</v>
      </c>
      <c r="AK4" s="1096" t="s">
        <v>1713</v>
      </c>
      <c r="AL4" s="1094" t="s">
        <v>1714</v>
      </c>
      <c r="AM4" s="1096" t="s">
        <v>1713</v>
      </c>
      <c r="AN4" s="1094" t="s">
        <v>1714</v>
      </c>
    </row>
    <row r="5" spans="2:40" s="1091" customFormat="1" ht="12">
      <c r="B5" s="1097"/>
      <c r="C5" s="1098"/>
      <c r="D5" s="1098"/>
      <c r="E5" s="1098"/>
      <c r="F5" s="1098"/>
      <c r="G5" s="1098"/>
      <c r="H5" s="1098"/>
      <c r="I5" s="1098"/>
      <c r="J5" s="1098"/>
      <c r="K5" s="1098"/>
      <c r="L5" s="1098"/>
      <c r="M5" s="1098"/>
      <c r="N5" s="1098"/>
      <c r="O5" s="1098"/>
      <c r="P5" s="1098"/>
      <c r="Q5" s="1098"/>
      <c r="R5" s="1098"/>
      <c r="S5" s="1098"/>
      <c r="T5" s="1099"/>
      <c r="U5" s="1098"/>
      <c r="V5" s="1099"/>
      <c r="W5" s="1098"/>
      <c r="X5" s="1098"/>
      <c r="Y5" s="1098"/>
      <c r="Z5" s="1098"/>
      <c r="AA5" s="1098"/>
      <c r="AB5" s="1098"/>
      <c r="AC5" s="1098"/>
      <c r="AD5" s="1098"/>
      <c r="AE5" s="1098"/>
      <c r="AF5" s="1098"/>
      <c r="AG5" s="1098"/>
      <c r="AH5" s="1098"/>
      <c r="AI5" s="1098"/>
      <c r="AJ5" s="1098"/>
      <c r="AK5" s="1098"/>
      <c r="AL5" s="1099"/>
      <c r="AM5" s="1098"/>
      <c r="AN5" s="1100"/>
    </row>
    <row r="6" spans="2:40" s="1091" customFormat="1" ht="12">
      <c r="B6" s="1101" t="s">
        <v>1715</v>
      </c>
      <c r="C6" s="1098">
        <v>8989</v>
      </c>
      <c r="D6" s="1098">
        <f>SUM(F6,H6,J6,L6,N6,P6,R6,T6,V6,X6,Z6,AB6,AD6,AF6,AH6,AJ6,AL6,AN6)</f>
        <v>6342</v>
      </c>
      <c r="E6" s="1098">
        <v>19</v>
      </c>
      <c r="F6" s="1098">
        <v>18</v>
      </c>
      <c r="G6" s="1098">
        <v>8</v>
      </c>
      <c r="H6" s="1098">
        <v>5</v>
      </c>
      <c r="I6" s="1098">
        <v>13</v>
      </c>
      <c r="J6" s="1098">
        <v>13</v>
      </c>
      <c r="K6" s="1098">
        <v>21</v>
      </c>
      <c r="L6" s="1098">
        <v>22</v>
      </c>
      <c r="M6" s="1098">
        <v>240</v>
      </c>
      <c r="N6" s="1098">
        <v>238</v>
      </c>
      <c r="O6" s="1098">
        <v>246</v>
      </c>
      <c r="P6" s="1098">
        <v>245</v>
      </c>
      <c r="Q6" s="1098">
        <v>104</v>
      </c>
      <c r="R6" s="1098">
        <v>98</v>
      </c>
      <c r="S6" s="1098">
        <v>6891</v>
      </c>
      <c r="T6" s="1098">
        <v>4287</v>
      </c>
      <c r="U6" s="1098">
        <v>54</v>
      </c>
      <c r="V6" s="1098">
        <v>54</v>
      </c>
      <c r="W6" s="1098">
        <v>703</v>
      </c>
      <c r="X6" s="1098">
        <v>684</v>
      </c>
      <c r="Y6" s="1098">
        <v>86</v>
      </c>
      <c r="Z6" s="1098">
        <v>87</v>
      </c>
      <c r="AA6" s="1098">
        <v>69</v>
      </c>
      <c r="AB6" s="1098">
        <v>69</v>
      </c>
      <c r="AC6" s="1098">
        <v>38</v>
      </c>
      <c r="AD6" s="1098">
        <v>38</v>
      </c>
      <c r="AE6" s="1098">
        <v>5</v>
      </c>
      <c r="AF6" s="1098">
        <v>5</v>
      </c>
      <c r="AG6" s="1098">
        <v>107</v>
      </c>
      <c r="AH6" s="1098">
        <v>107</v>
      </c>
      <c r="AI6" s="1098">
        <v>66</v>
      </c>
      <c r="AJ6" s="1098">
        <v>64</v>
      </c>
      <c r="AK6" s="1098">
        <v>44</v>
      </c>
      <c r="AL6" s="1098">
        <v>44</v>
      </c>
      <c r="AM6" s="1098">
        <v>275</v>
      </c>
      <c r="AN6" s="1102">
        <v>264</v>
      </c>
    </row>
    <row r="7" spans="2:40" s="1103" customFormat="1" ht="11.25">
      <c r="B7" s="1104" t="s">
        <v>1716</v>
      </c>
      <c r="C7" s="1105">
        <f aca="true" t="shared" si="0" ref="C7:AN7">SUM(C9:C20)</f>
        <v>10034</v>
      </c>
      <c r="D7" s="1105">
        <f t="shared" si="0"/>
        <v>7078</v>
      </c>
      <c r="E7" s="1105">
        <f t="shared" si="0"/>
        <v>15</v>
      </c>
      <c r="F7" s="1105">
        <f t="shared" si="0"/>
        <v>14</v>
      </c>
      <c r="G7" s="1105">
        <f t="shared" si="0"/>
        <v>4</v>
      </c>
      <c r="H7" s="1105">
        <f t="shared" si="0"/>
        <v>5</v>
      </c>
      <c r="I7" s="1105">
        <f t="shared" si="0"/>
        <v>14</v>
      </c>
      <c r="J7" s="1105">
        <f t="shared" si="0"/>
        <v>11</v>
      </c>
      <c r="K7" s="1105">
        <f t="shared" si="0"/>
        <v>10</v>
      </c>
      <c r="L7" s="1105">
        <f t="shared" si="0"/>
        <v>7</v>
      </c>
      <c r="M7" s="1105">
        <f t="shared" si="0"/>
        <v>228</v>
      </c>
      <c r="N7" s="1105">
        <f t="shared" si="0"/>
        <v>229</v>
      </c>
      <c r="O7" s="1105">
        <f t="shared" si="0"/>
        <v>242</v>
      </c>
      <c r="P7" s="1105">
        <f t="shared" si="0"/>
        <v>244</v>
      </c>
      <c r="Q7" s="1105">
        <f t="shared" si="0"/>
        <v>91</v>
      </c>
      <c r="R7" s="1105">
        <f t="shared" si="0"/>
        <v>90</v>
      </c>
      <c r="S7" s="1105">
        <f t="shared" si="0"/>
        <v>7813</v>
      </c>
      <c r="T7" s="1105">
        <f t="shared" si="0"/>
        <v>4934</v>
      </c>
      <c r="U7" s="1105">
        <f t="shared" si="0"/>
        <v>37</v>
      </c>
      <c r="V7" s="1105">
        <f t="shared" si="0"/>
        <v>37</v>
      </c>
      <c r="W7" s="1105">
        <f t="shared" si="0"/>
        <v>792</v>
      </c>
      <c r="X7" s="1105">
        <f t="shared" si="0"/>
        <v>755</v>
      </c>
      <c r="Y7" s="1105">
        <f t="shared" si="0"/>
        <v>93</v>
      </c>
      <c r="Z7" s="1105">
        <f t="shared" si="0"/>
        <v>93</v>
      </c>
      <c r="AA7" s="1105">
        <f t="shared" si="0"/>
        <v>169</v>
      </c>
      <c r="AB7" s="1105">
        <f t="shared" si="0"/>
        <v>169</v>
      </c>
      <c r="AC7" s="1105">
        <f t="shared" si="0"/>
        <v>34</v>
      </c>
      <c r="AD7" s="1105">
        <f t="shared" si="0"/>
        <v>34</v>
      </c>
      <c r="AE7" s="1105">
        <f t="shared" si="0"/>
        <v>0</v>
      </c>
      <c r="AF7" s="1105">
        <f t="shared" si="0"/>
        <v>0</v>
      </c>
      <c r="AG7" s="1105">
        <f t="shared" si="0"/>
        <v>35</v>
      </c>
      <c r="AH7" s="1105">
        <f t="shared" si="0"/>
        <v>35</v>
      </c>
      <c r="AI7" s="1105">
        <f t="shared" si="0"/>
        <v>104</v>
      </c>
      <c r="AJ7" s="1105">
        <f t="shared" si="0"/>
        <v>101</v>
      </c>
      <c r="AK7" s="1105">
        <f t="shared" si="0"/>
        <v>36</v>
      </c>
      <c r="AL7" s="1105">
        <f t="shared" si="0"/>
        <v>35</v>
      </c>
      <c r="AM7" s="1105">
        <f t="shared" si="0"/>
        <v>317</v>
      </c>
      <c r="AN7" s="1106">
        <f t="shared" si="0"/>
        <v>285</v>
      </c>
    </row>
    <row r="8" spans="2:40" s="1091" customFormat="1" ht="12">
      <c r="B8" s="1097"/>
      <c r="C8" s="1098"/>
      <c r="D8" s="1098"/>
      <c r="E8" s="1098"/>
      <c r="F8" s="1098"/>
      <c r="G8" s="1098"/>
      <c r="H8" s="1098"/>
      <c r="I8" s="1098"/>
      <c r="J8" s="1098"/>
      <c r="K8" s="1098"/>
      <c r="L8" s="1098"/>
      <c r="M8" s="1098"/>
      <c r="N8" s="1098"/>
      <c r="O8" s="1098"/>
      <c r="P8" s="1098"/>
      <c r="Q8" s="1098"/>
      <c r="R8" s="1098"/>
      <c r="S8" s="1098"/>
      <c r="T8" s="1098"/>
      <c r="U8" s="1098"/>
      <c r="V8" s="1098"/>
      <c r="W8" s="1098"/>
      <c r="X8" s="1098"/>
      <c r="Y8" s="1098"/>
      <c r="Z8" s="1098"/>
      <c r="AA8" s="1098"/>
      <c r="AB8" s="1098"/>
      <c r="AC8" s="1098"/>
      <c r="AD8" s="1098"/>
      <c r="AE8" s="1098"/>
      <c r="AF8" s="1098"/>
      <c r="AG8" s="1098"/>
      <c r="AH8" s="1098"/>
      <c r="AI8" s="1098"/>
      <c r="AJ8" s="1098"/>
      <c r="AK8" s="1098"/>
      <c r="AL8" s="1098"/>
      <c r="AM8" s="1098"/>
      <c r="AN8" s="1102"/>
    </row>
    <row r="9" spans="2:40" s="1091" customFormat="1" ht="12">
      <c r="B9" s="1107" t="s">
        <v>1717</v>
      </c>
      <c r="C9" s="1098">
        <f aca="true" t="shared" si="1" ref="C9:C20">SUM(E9,G9,I9,K9,M9,O9,Q9,S9,U9,W9,Y9,AA9,AC9,AE9,AG9,AI9,AK9,AM9)</f>
        <v>541</v>
      </c>
      <c r="D9" s="1098">
        <f aca="true" t="shared" si="2" ref="D9:D20">SUM(F9,H9,J9,L9,N9,P9,R9,T9,V9,X9,Z9,AB9,AD9,AF9,AH9,AJ9,AL9,AN9)</f>
        <v>394</v>
      </c>
      <c r="E9" s="1098">
        <v>1</v>
      </c>
      <c r="F9" s="1098">
        <v>0</v>
      </c>
      <c r="G9" s="1098">
        <v>0</v>
      </c>
      <c r="H9" s="1098">
        <v>0</v>
      </c>
      <c r="I9" s="1098">
        <v>0</v>
      </c>
      <c r="J9" s="1098">
        <v>0</v>
      </c>
      <c r="K9" s="1098">
        <v>0</v>
      </c>
      <c r="L9" s="1098">
        <v>0</v>
      </c>
      <c r="M9" s="1098">
        <v>16</v>
      </c>
      <c r="N9" s="1098">
        <v>16</v>
      </c>
      <c r="O9" s="1098">
        <v>18</v>
      </c>
      <c r="P9" s="1098">
        <v>18</v>
      </c>
      <c r="Q9" s="1098">
        <v>9</v>
      </c>
      <c r="R9" s="1098">
        <v>7</v>
      </c>
      <c r="S9" s="1098">
        <v>403</v>
      </c>
      <c r="T9" s="1098">
        <v>264</v>
      </c>
      <c r="U9" s="1098">
        <v>2</v>
      </c>
      <c r="V9" s="1098">
        <v>2</v>
      </c>
      <c r="W9" s="1098">
        <v>35</v>
      </c>
      <c r="X9" s="1098">
        <v>35</v>
      </c>
      <c r="Y9" s="1098">
        <v>9</v>
      </c>
      <c r="Z9" s="1098">
        <v>9</v>
      </c>
      <c r="AA9" s="1098">
        <v>4</v>
      </c>
      <c r="AB9" s="1098">
        <v>3</v>
      </c>
      <c r="AC9" s="1098">
        <v>0</v>
      </c>
      <c r="AD9" s="1098">
        <v>0</v>
      </c>
      <c r="AE9" s="1098">
        <v>0</v>
      </c>
      <c r="AF9" s="1098">
        <v>0</v>
      </c>
      <c r="AG9" s="1098">
        <v>1</v>
      </c>
      <c r="AH9" s="1098">
        <v>1</v>
      </c>
      <c r="AI9" s="1098">
        <v>10</v>
      </c>
      <c r="AJ9" s="1098">
        <v>10</v>
      </c>
      <c r="AK9" s="1098">
        <v>5</v>
      </c>
      <c r="AL9" s="1098">
        <v>5</v>
      </c>
      <c r="AM9" s="1098">
        <v>28</v>
      </c>
      <c r="AN9" s="1102">
        <v>24</v>
      </c>
    </row>
    <row r="10" spans="2:40" s="1091" customFormat="1" ht="12">
      <c r="B10" s="1107">
        <v>2</v>
      </c>
      <c r="C10" s="1098">
        <f t="shared" si="1"/>
        <v>648</v>
      </c>
      <c r="D10" s="1098">
        <f t="shared" si="2"/>
        <v>501</v>
      </c>
      <c r="E10" s="1098">
        <v>3</v>
      </c>
      <c r="F10" s="1098">
        <v>4</v>
      </c>
      <c r="G10" s="1098">
        <v>2</v>
      </c>
      <c r="H10" s="1098">
        <v>3</v>
      </c>
      <c r="I10" s="1098">
        <v>1</v>
      </c>
      <c r="J10" s="1098">
        <v>1</v>
      </c>
      <c r="K10" s="1098">
        <v>0</v>
      </c>
      <c r="L10" s="1098">
        <v>0</v>
      </c>
      <c r="M10" s="1098">
        <v>26</v>
      </c>
      <c r="N10" s="1098">
        <v>26</v>
      </c>
      <c r="O10" s="1098">
        <v>13</v>
      </c>
      <c r="P10" s="1098">
        <v>13</v>
      </c>
      <c r="Q10" s="1098">
        <v>17</v>
      </c>
      <c r="R10" s="1098">
        <v>18</v>
      </c>
      <c r="S10" s="1098">
        <v>483</v>
      </c>
      <c r="T10" s="1098">
        <v>333</v>
      </c>
      <c r="U10" s="1098">
        <v>2</v>
      </c>
      <c r="V10" s="1098">
        <v>2</v>
      </c>
      <c r="W10" s="1098">
        <v>48</v>
      </c>
      <c r="X10" s="1098">
        <v>46</v>
      </c>
      <c r="Y10" s="1098">
        <v>7</v>
      </c>
      <c r="Z10" s="1098">
        <v>7</v>
      </c>
      <c r="AA10" s="1098">
        <v>10</v>
      </c>
      <c r="AB10" s="1098">
        <v>12</v>
      </c>
      <c r="AC10" s="1098">
        <v>0</v>
      </c>
      <c r="AD10" s="1098">
        <v>0</v>
      </c>
      <c r="AE10" s="1098">
        <v>0</v>
      </c>
      <c r="AF10" s="1098">
        <v>0</v>
      </c>
      <c r="AG10" s="1098">
        <v>0</v>
      </c>
      <c r="AH10" s="1098">
        <v>0</v>
      </c>
      <c r="AI10" s="1098">
        <v>3</v>
      </c>
      <c r="AJ10" s="1098">
        <v>3</v>
      </c>
      <c r="AK10" s="1098">
        <v>2</v>
      </c>
      <c r="AL10" s="1098">
        <v>2</v>
      </c>
      <c r="AM10" s="1098">
        <v>31</v>
      </c>
      <c r="AN10" s="1102">
        <v>31</v>
      </c>
    </row>
    <row r="11" spans="2:40" s="1091" customFormat="1" ht="12">
      <c r="B11" s="1107">
        <v>3</v>
      </c>
      <c r="C11" s="1098">
        <f t="shared" si="1"/>
        <v>1061</v>
      </c>
      <c r="D11" s="1098">
        <f t="shared" si="2"/>
        <v>781</v>
      </c>
      <c r="E11" s="1098">
        <v>1</v>
      </c>
      <c r="F11" s="1098">
        <v>1</v>
      </c>
      <c r="G11" s="1098">
        <v>0</v>
      </c>
      <c r="H11" s="1098">
        <v>0</v>
      </c>
      <c r="I11" s="1098">
        <v>5</v>
      </c>
      <c r="J11" s="1098">
        <v>2</v>
      </c>
      <c r="K11" s="1098">
        <v>0</v>
      </c>
      <c r="L11" s="1098">
        <v>0</v>
      </c>
      <c r="M11" s="1098">
        <v>20</v>
      </c>
      <c r="N11" s="1098">
        <v>20</v>
      </c>
      <c r="O11" s="1098">
        <v>15</v>
      </c>
      <c r="P11" s="1098">
        <v>15</v>
      </c>
      <c r="Q11" s="1098">
        <v>8</v>
      </c>
      <c r="R11" s="1098">
        <v>8</v>
      </c>
      <c r="S11" s="1098">
        <v>711</v>
      </c>
      <c r="T11" s="1098">
        <v>436</v>
      </c>
      <c r="U11" s="1098">
        <v>7</v>
      </c>
      <c r="V11" s="1098">
        <v>7</v>
      </c>
      <c r="W11" s="1098">
        <v>167</v>
      </c>
      <c r="X11" s="1098">
        <v>165</v>
      </c>
      <c r="Y11" s="1098">
        <v>24</v>
      </c>
      <c r="Z11" s="1098">
        <v>24</v>
      </c>
      <c r="AA11" s="1098">
        <v>30</v>
      </c>
      <c r="AB11" s="1098">
        <v>30</v>
      </c>
      <c r="AC11" s="1098">
        <v>0</v>
      </c>
      <c r="AD11" s="1098">
        <v>0</v>
      </c>
      <c r="AE11" s="1098">
        <v>0</v>
      </c>
      <c r="AF11" s="1098">
        <v>0</v>
      </c>
      <c r="AG11" s="1098">
        <v>16</v>
      </c>
      <c r="AH11" s="1098">
        <v>16</v>
      </c>
      <c r="AI11" s="1098">
        <v>17</v>
      </c>
      <c r="AJ11" s="1098">
        <v>17</v>
      </c>
      <c r="AK11" s="1098">
        <v>6</v>
      </c>
      <c r="AL11" s="1098">
        <v>6</v>
      </c>
      <c r="AM11" s="1098">
        <v>34</v>
      </c>
      <c r="AN11" s="1102">
        <v>34</v>
      </c>
    </row>
    <row r="12" spans="2:40" s="1091" customFormat="1" ht="12">
      <c r="B12" s="1107">
        <v>4</v>
      </c>
      <c r="C12" s="1098">
        <f t="shared" si="1"/>
        <v>917</v>
      </c>
      <c r="D12" s="1098">
        <f t="shared" si="2"/>
        <v>557</v>
      </c>
      <c r="E12" s="1098">
        <v>1</v>
      </c>
      <c r="F12" s="1098">
        <v>0</v>
      </c>
      <c r="G12" s="1098">
        <v>0</v>
      </c>
      <c r="H12" s="1098">
        <v>0</v>
      </c>
      <c r="I12" s="1098">
        <v>0</v>
      </c>
      <c r="J12" s="1098">
        <v>0</v>
      </c>
      <c r="K12" s="1098">
        <v>0</v>
      </c>
      <c r="L12" s="1098">
        <v>0</v>
      </c>
      <c r="M12" s="1098">
        <v>18</v>
      </c>
      <c r="N12" s="1098">
        <v>18</v>
      </c>
      <c r="O12" s="1098">
        <v>21</v>
      </c>
      <c r="P12" s="1098">
        <v>21</v>
      </c>
      <c r="Q12" s="1098">
        <v>8</v>
      </c>
      <c r="R12" s="1098">
        <v>8</v>
      </c>
      <c r="S12" s="1098">
        <v>713</v>
      </c>
      <c r="T12" s="1098">
        <v>362</v>
      </c>
      <c r="U12" s="1098">
        <v>2</v>
      </c>
      <c r="V12" s="1098">
        <v>2</v>
      </c>
      <c r="W12" s="1098">
        <v>101</v>
      </c>
      <c r="X12" s="1098">
        <v>94</v>
      </c>
      <c r="Y12" s="1098">
        <v>8</v>
      </c>
      <c r="Z12" s="1098">
        <v>8</v>
      </c>
      <c r="AA12" s="1098">
        <v>4</v>
      </c>
      <c r="AB12" s="1098">
        <v>4</v>
      </c>
      <c r="AC12" s="1098">
        <v>0</v>
      </c>
      <c r="AD12" s="1098">
        <v>0</v>
      </c>
      <c r="AE12" s="1098">
        <v>0</v>
      </c>
      <c r="AF12" s="1098">
        <v>0</v>
      </c>
      <c r="AG12" s="1098">
        <v>0</v>
      </c>
      <c r="AH12" s="1098">
        <v>0</v>
      </c>
      <c r="AI12" s="1098">
        <v>6</v>
      </c>
      <c r="AJ12" s="1098">
        <v>6</v>
      </c>
      <c r="AK12" s="1098">
        <v>4</v>
      </c>
      <c r="AL12" s="1098">
        <v>4</v>
      </c>
      <c r="AM12" s="1098">
        <v>31</v>
      </c>
      <c r="AN12" s="1102">
        <v>30</v>
      </c>
    </row>
    <row r="13" spans="2:40" s="1091" customFormat="1" ht="12">
      <c r="B13" s="1107">
        <v>5</v>
      </c>
      <c r="C13" s="1098">
        <f t="shared" si="1"/>
        <v>1012</v>
      </c>
      <c r="D13" s="1098">
        <f t="shared" si="2"/>
        <v>772</v>
      </c>
      <c r="E13" s="1098">
        <v>0</v>
      </c>
      <c r="F13" s="1098">
        <v>0</v>
      </c>
      <c r="G13" s="1098">
        <v>1</v>
      </c>
      <c r="H13" s="1098">
        <v>1</v>
      </c>
      <c r="I13" s="1098">
        <v>1</v>
      </c>
      <c r="J13" s="1098">
        <v>1</v>
      </c>
      <c r="K13" s="1098">
        <v>4</v>
      </c>
      <c r="L13" s="1098">
        <v>3</v>
      </c>
      <c r="M13" s="1098">
        <v>22</v>
      </c>
      <c r="N13" s="1098">
        <v>22</v>
      </c>
      <c r="O13" s="1098">
        <v>21</v>
      </c>
      <c r="P13" s="1098">
        <v>21</v>
      </c>
      <c r="Q13" s="1098">
        <v>5</v>
      </c>
      <c r="R13" s="1098">
        <v>5</v>
      </c>
      <c r="S13" s="1098">
        <v>808</v>
      </c>
      <c r="T13" s="1098">
        <v>585</v>
      </c>
      <c r="U13" s="1098">
        <v>7</v>
      </c>
      <c r="V13" s="1098">
        <v>7</v>
      </c>
      <c r="W13" s="1098">
        <v>100</v>
      </c>
      <c r="X13" s="1098">
        <v>90</v>
      </c>
      <c r="Y13" s="1098">
        <v>5</v>
      </c>
      <c r="Z13" s="1098">
        <v>5</v>
      </c>
      <c r="AA13" s="1098">
        <v>1</v>
      </c>
      <c r="AB13" s="1098">
        <v>1</v>
      </c>
      <c r="AC13" s="1098">
        <v>0</v>
      </c>
      <c r="AD13" s="1098">
        <v>0</v>
      </c>
      <c r="AE13" s="1098">
        <v>0</v>
      </c>
      <c r="AF13" s="1098">
        <v>0</v>
      </c>
      <c r="AG13" s="1098">
        <v>0</v>
      </c>
      <c r="AH13" s="1098">
        <v>0</v>
      </c>
      <c r="AI13" s="1098">
        <v>13</v>
      </c>
      <c r="AJ13" s="1098">
        <v>13</v>
      </c>
      <c r="AK13" s="1098">
        <v>1</v>
      </c>
      <c r="AL13" s="1098">
        <v>1</v>
      </c>
      <c r="AM13" s="1098">
        <v>23</v>
      </c>
      <c r="AN13" s="1102">
        <v>17</v>
      </c>
    </row>
    <row r="14" spans="2:40" s="1091" customFormat="1" ht="12">
      <c r="B14" s="1107">
        <v>6</v>
      </c>
      <c r="C14" s="1098">
        <f t="shared" si="1"/>
        <v>960</v>
      </c>
      <c r="D14" s="1098">
        <f t="shared" si="2"/>
        <v>667</v>
      </c>
      <c r="E14" s="1098">
        <v>0</v>
      </c>
      <c r="F14" s="1098">
        <v>0</v>
      </c>
      <c r="G14" s="1098">
        <v>0</v>
      </c>
      <c r="H14" s="1098">
        <v>0</v>
      </c>
      <c r="I14" s="1098">
        <v>0</v>
      </c>
      <c r="J14" s="1098">
        <v>0</v>
      </c>
      <c r="K14" s="1098">
        <v>2</v>
      </c>
      <c r="L14" s="1098">
        <v>2</v>
      </c>
      <c r="M14" s="1098">
        <v>18</v>
      </c>
      <c r="N14" s="1098">
        <v>19</v>
      </c>
      <c r="O14" s="1098">
        <v>23</v>
      </c>
      <c r="P14" s="1098">
        <v>25</v>
      </c>
      <c r="Q14" s="1098">
        <v>5</v>
      </c>
      <c r="R14" s="1098">
        <v>5</v>
      </c>
      <c r="S14" s="1098">
        <v>766</v>
      </c>
      <c r="T14" s="1098">
        <v>485</v>
      </c>
      <c r="U14" s="1098">
        <v>1</v>
      </c>
      <c r="V14" s="1098">
        <v>1</v>
      </c>
      <c r="W14" s="1098">
        <v>78</v>
      </c>
      <c r="X14" s="1098">
        <v>70</v>
      </c>
      <c r="Y14" s="1098">
        <v>9</v>
      </c>
      <c r="Z14" s="1098">
        <v>9</v>
      </c>
      <c r="AA14" s="1098">
        <v>18</v>
      </c>
      <c r="AB14" s="1098">
        <v>17</v>
      </c>
      <c r="AC14" s="1098">
        <v>1</v>
      </c>
      <c r="AD14" s="1098">
        <v>1</v>
      </c>
      <c r="AE14" s="1098">
        <v>0</v>
      </c>
      <c r="AF14" s="1098">
        <v>0</v>
      </c>
      <c r="AG14" s="1098">
        <v>0</v>
      </c>
      <c r="AH14" s="1098">
        <v>0</v>
      </c>
      <c r="AI14" s="1098">
        <v>2</v>
      </c>
      <c r="AJ14" s="1098">
        <v>1</v>
      </c>
      <c r="AK14" s="1098">
        <v>1</v>
      </c>
      <c r="AL14" s="1098">
        <v>1</v>
      </c>
      <c r="AM14" s="1098">
        <v>36</v>
      </c>
      <c r="AN14" s="1102">
        <v>31</v>
      </c>
    </row>
    <row r="15" spans="2:40" s="1091" customFormat="1" ht="12">
      <c r="B15" s="1107">
        <v>7</v>
      </c>
      <c r="C15" s="1098">
        <f t="shared" si="1"/>
        <v>857</v>
      </c>
      <c r="D15" s="1098">
        <f t="shared" si="2"/>
        <v>579</v>
      </c>
      <c r="E15" s="1098">
        <v>1</v>
      </c>
      <c r="F15" s="1098">
        <v>0</v>
      </c>
      <c r="G15" s="1098">
        <v>0</v>
      </c>
      <c r="H15" s="1098">
        <v>0</v>
      </c>
      <c r="I15" s="1098">
        <v>2</v>
      </c>
      <c r="J15" s="1098">
        <v>2</v>
      </c>
      <c r="K15" s="1098">
        <v>2</v>
      </c>
      <c r="L15" s="1098">
        <v>1</v>
      </c>
      <c r="M15" s="1098">
        <v>27</v>
      </c>
      <c r="N15" s="1098">
        <v>27</v>
      </c>
      <c r="O15" s="1098">
        <v>24</v>
      </c>
      <c r="P15" s="1098">
        <v>24</v>
      </c>
      <c r="Q15" s="1098">
        <v>7</v>
      </c>
      <c r="R15" s="1098">
        <v>7</v>
      </c>
      <c r="S15" s="1098">
        <v>688</v>
      </c>
      <c r="T15" s="1098">
        <v>416</v>
      </c>
      <c r="U15" s="1098">
        <v>3</v>
      </c>
      <c r="V15" s="1098">
        <v>3</v>
      </c>
      <c r="W15" s="1098">
        <v>38</v>
      </c>
      <c r="X15" s="1098">
        <v>41</v>
      </c>
      <c r="Y15" s="1098">
        <v>8</v>
      </c>
      <c r="Z15" s="1098">
        <v>8</v>
      </c>
      <c r="AA15" s="1098">
        <v>16</v>
      </c>
      <c r="AB15" s="1098">
        <v>16</v>
      </c>
      <c r="AC15" s="1098">
        <v>0</v>
      </c>
      <c r="AD15" s="1098">
        <v>0</v>
      </c>
      <c r="AE15" s="1098">
        <v>0</v>
      </c>
      <c r="AF15" s="1098">
        <v>0</v>
      </c>
      <c r="AG15" s="1098">
        <v>0</v>
      </c>
      <c r="AH15" s="1098">
        <v>0</v>
      </c>
      <c r="AI15" s="1098">
        <v>10</v>
      </c>
      <c r="AJ15" s="1098">
        <v>9</v>
      </c>
      <c r="AK15" s="1098">
        <v>4</v>
      </c>
      <c r="AL15" s="1098">
        <v>4</v>
      </c>
      <c r="AM15" s="1098">
        <v>27</v>
      </c>
      <c r="AN15" s="1102">
        <v>21</v>
      </c>
    </row>
    <row r="16" spans="2:40" s="1091" customFormat="1" ht="12">
      <c r="B16" s="1107">
        <v>8</v>
      </c>
      <c r="C16" s="1098">
        <f t="shared" si="1"/>
        <v>772</v>
      </c>
      <c r="D16" s="1098">
        <f t="shared" si="2"/>
        <v>479</v>
      </c>
      <c r="E16" s="1098">
        <v>3</v>
      </c>
      <c r="F16" s="1098">
        <v>3</v>
      </c>
      <c r="G16" s="1098">
        <v>0</v>
      </c>
      <c r="H16" s="1098">
        <v>0</v>
      </c>
      <c r="I16" s="1098">
        <v>0</v>
      </c>
      <c r="J16" s="1098">
        <v>0</v>
      </c>
      <c r="K16" s="1098">
        <v>0</v>
      </c>
      <c r="L16" s="1098">
        <v>0</v>
      </c>
      <c r="M16" s="1098">
        <v>24</v>
      </c>
      <c r="N16" s="1098">
        <v>24</v>
      </c>
      <c r="O16" s="1098">
        <v>21</v>
      </c>
      <c r="P16" s="1098">
        <v>21</v>
      </c>
      <c r="Q16" s="1098">
        <v>16</v>
      </c>
      <c r="R16" s="1098">
        <v>16</v>
      </c>
      <c r="S16" s="1098">
        <v>612</v>
      </c>
      <c r="T16" s="1098">
        <v>326</v>
      </c>
      <c r="U16" s="1098">
        <v>1</v>
      </c>
      <c r="V16" s="1098">
        <v>1</v>
      </c>
      <c r="W16" s="1098">
        <v>39</v>
      </c>
      <c r="X16" s="1098">
        <v>35</v>
      </c>
      <c r="Y16" s="1098">
        <v>5</v>
      </c>
      <c r="Z16" s="1098">
        <v>5</v>
      </c>
      <c r="AA16" s="1098">
        <v>7</v>
      </c>
      <c r="AB16" s="1098">
        <v>7</v>
      </c>
      <c r="AC16" s="1098">
        <v>0</v>
      </c>
      <c r="AD16" s="1098">
        <v>0</v>
      </c>
      <c r="AE16" s="1098">
        <v>0</v>
      </c>
      <c r="AF16" s="1098">
        <v>0</v>
      </c>
      <c r="AG16" s="1098">
        <v>0</v>
      </c>
      <c r="AH16" s="1098">
        <v>0</v>
      </c>
      <c r="AI16" s="1098">
        <v>16</v>
      </c>
      <c r="AJ16" s="1098">
        <v>15</v>
      </c>
      <c r="AK16" s="1098">
        <v>5</v>
      </c>
      <c r="AL16" s="1098">
        <v>4</v>
      </c>
      <c r="AM16" s="1098">
        <v>23</v>
      </c>
      <c r="AN16" s="1102">
        <v>22</v>
      </c>
    </row>
    <row r="17" spans="2:40" s="1091" customFormat="1" ht="12">
      <c r="B17" s="1107">
        <v>9</v>
      </c>
      <c r="C17" s="1098">
        <f t="shared" si="1"/>
        <v>1218</v>
      </c>
      <c r="D17" s="1098">
        <f t="shared" si="2"/>
        <v>948</v>
      </c>
      <c r="E17" s="1098">
        <v>2</v>
      </c>
      <c r="F17" s="1098">
        <v>3</v>
      </c>
      <c r="G17" s="1098">
        <v>0</v>
      </c>
      <c r="H17" s="1098">
        <v>0</v>
      </c>
      <c r="I17" s="1098">
        <v>3</v>
      </c>
      <c r="J17" s="1098">
        <v>3</v>
      </c>
      <c r="K17" s="1098">
        <v>1</v>
      </c>
      <c r="L17" s="1098">
        <v>0</v>
      </c>
      <c r="M17" s="1098">
        <v>26</v>
      </c>
      <c r="N17" s="1098">
        <v>26</v>
      </c>
      <c r="O17" s="1098">
        <v>30</v>
      </c>
      <c r="P17" s="1098">
        <v>30</v>
      </c>
      <c r="Q17" s="1098">
        <v>7</v>
      </c>
      <c r="R17" s="1098">
        <v>7</v>
      </c>
      <c r="S17" s="1098">
        <v>909</v>
      </c>
      <c r="T17" s="1098">
        <v>648</v>
      </c>
      <c r="U17" s="1098">
        <v>3</v>
      </c>
      <c r="V17" s="1098">
        <v>3</v>
      </c>
      <c r="W17" s="1098">
        <v>93</v>
      </c>
      <c r="X17" s="1098">
        <v>89</v>
      </c>
      <c r="Y17" s="1098">
        <v>3</v>
      </c>
      <c r="Z17" s="1098">
        <v>3</v>
      </c>
      <c r="AA17" s="1098">
        <v>71</v>
      </c>
      <c r="AB17" s="1098">
        <v>71</v>
      </c>
      <c r="AC17" s="1098">
        <v>8</v>
      </c>
      <c r="AD17" s="1098">
        <v>8</v>
      </c>
      <c r="AE17" s="1098">
        <v>0</v>
      </c>
      <c r="AF17" s="1098">
        <v>0</v>
      </c>
      <c r="AG17" s="1098">
        <v>18</v>
      </c>
      <c r="AH17" s="1098">
        <v>18</v>
      </c>
      <c r="AI17" s="1098">
        <v>11</v>
      </c>
      <c r="AJ17" s="1098">
        <v>11</v>
      </c>
      <c r="AK17" s="1098">
        <v>3</v>
      </c>
      <c r="AL17" s="1098">
        <v>3</v>
      </c>
      <c r="AM17" s="1098">
        <v>30</v>
      </c>
      <c r="AN17" s="1102">
        <v>25</v>
      </c>
    </row>
    <row r="18" spans="2:40" s="1091" customFormat="1" ht="12">
      <c r="B18" s="1107">
        <v>10</v>
      </c>
      <c r="C18" s="1098">
        <f t="shared" si="1"/>
        <v>735</v>
      </c>
      <c r="D18" s="1098">
        <f t="shared" si="2"/>
        <v>491</v>
      </c>
      <c r="E18" s="1098">
        <v>0</v>
      </c>
      <c r="F18" s="1098">
        <v>0</v>
      </c>
      <c r="G18" s="1098">
        <v>0</v>
      </c>
      <c r="H18" s="1098">
        <v>0</v>
      </c>
      <c r="I18" s="1098">
        <v>0</v>
      </c>
      <c r="J18" s="1098">
        <v>0</v>
      </c>
      <c r="K18" s="1098">
        <v>0</v>
      </c>
      <c r="L18" s="1098">
        <v>0</v>
      </c>
      <c r="M18" s="1098">
        <v>12</v>
      </c>
      <c r="N18" s="1098">
        <v>12</v>
      </c>
      <c r="O18" s="1098">
        <v>17</v>
      </c>
      <c r="P18" s="1098">
        <v>17</v>
      </c>
      <c r="Q18" s="1098">
        <v>2</v>
      </c>
      <c r="R18" s="1098">
        <v>2</v>
      </c>
      <c r="S18" s="1098">
        <v>627</v>
      </c>
      <c r="T18" s="1098">
        <v>383</v>
      </c>
      <c r="U18" s="1098">
        <v>2</v>
      </c>
      <c r="V18" s="1098">
        <v>2</v>
      </c>
      <c r="W18" s="1098">
        <v>30</v>
      </c>
      <c r="X18" s="1098">
        <v>30</v>
      </c>
      <c r="Y18" s="1098">
        <v>6</v>
      </c>
      <c r="Z18" s="1098">
        <v>6</v>
      </c>
      <c r="AA18" s="1098">
        <v>3</v>
      </c>
      <c r="AB18" s="1098">
        <v>3</v>
      </c>
      <c r="AC18" s="1098">
        <v>10</v>
      </c>
      <c r="AD18" s="1098">
        <v>10</v>
      </c>
      <c r="AE18" s="1098">
        <v>0</v>
      </c>
      <c r="AF18" s="1098">
        <v>0</v>
      </c>
      <c r="AG18" s="1098">
        <v>0</v>
      </c>
      <c r="AH18" s="1098">
        <v>0</v>
      </c>
      <c r="AI18" s="1098">
        <v>6</v>
      </c>
      <c r="AJ18" s="1098">
        <v>6</v>
      </c>
      <c r="AK18" s="1098">
        <v>2</v>
      </c>
      <c r="AL18" s="1098">
        <v>2</v>
      </c>
      <c r="AM18" s="1098">
        <v>18</v>
      </c>
      <c r="AN18" s="1102">
        <v>18</v>
      </c>
    </row>
    <row r="19" spans="2:40" s="1091" customFormat="1" ht="12">
      <c r="B19" s="1107">
        <v>11</v>
      </c>
      <c r="C19" s="1098">
        <f t="shared" si="1"/>
        <v>685</v>
      </c>
      <c r="D19" s="1098">
        <f t="shared" si="2"/>
        <v>455</v>
      </c>
      <c r="E19" s="1098">
        <v>2</v>
      </c>
      <c r="F19" s="1098">
        <v>2</v>
      </c>
      <c r="G19" s="1098">
        <v>0</v>
      </c>
      <c r="H19" s="1098">
        <v>0</v>
      </c>
      <c r="I19" s="1098">
        <v>1</v>
      </c>
      <c r="J19" s="1098">
        <v>1</v>
      </c>
      <c r="K19" s="1098">
        <v>1</v>
      </c>
      <c r="L19" s="1098">
        <v>1</v>
      </c>
      <c r="M19" s="1098">
        <v>10</v>
      </c>
      <c r="N19" s="1098">
        <v>10</v>
      </c>
      <c r="O19" s="1098">
        <v>23</v>
      </c>
      <c r="P19" s="1098">
        <v>23</v>
      </c>
      <c r="Q19" s="1098">
        <v>3</v>
      </c>
      <c r="R19" s="1098">
        <v>3</v>
      </c>
      <c r="S19" s="1098">
        <v>554</v>
      </c>
      <c r="T19" s="1098">
        <v>329</v>
      </c>
      <c r="U19" s="1098">
        <v>4</v>
      </c>
      <c r="V19" s="1098">
        <v>4</v>
      </c>
      <c r="W19" s="1098">
        <v>40</v>
      </c>
      <c r="X19" s="1098">
        <v>37</v>
      </c>
      <c r="Y19" s="1098">
        <v>2</v>
      </c>
      <c r="Z19" s="1098">
        <v>2</v>
      </c>
      <c r="AA19" s="1098">
        <v>0</v>
      </c>
      <c r="AB19" s="1098">
        <v>0</v>
      </c>
      <c r="AC19" s="1098">
        <v>11</v>
      </c>
      <c r="AD19" s="1098">
        <v>11</v>
      </c>
      <c r="AE19" s="1098">
        <v>0</v>
      </c>
      <c r="AF19" s="1098">
        <v>0</v>
      </c>
      <c r="AG19" s="1098">
        <v>0</v>
      </c>
      <c r="AH19" s="1098">
        <v>0</v>
      </c>
      <c r="AI19" s="1098">
        <v>9</v>
      </c>
      <c r="AJ19" s="1098">
        <v>9</v>
      </c>
      <c r="AK19" s="1098">
        <v>2</v>
      </c>
      <c r="AL19" s="1098">
        <v>2</v>
      </c>
      <c r="AM19" s="1098">
        <v>23</v>
      </c>
      <c r="AN19" s="1102">
        <v>21</v>
      </c>
    </row>
    <row r="20" spans="2:40" s="1091" customFormat="1" ht="12">
      <c r="B20" s="1107">
        <v>12</v>
      </c>
      <c r="C20" s="1098">
        <f t="shared" si="1"/>
        <v>628</v>
      </c>
      <c r="D20" s="1098">
        <f t="shared" si="2"/>
        <v>454</v>
      </c>
      <c r="E20" s="1098">
        <v>1</v>
      </c>
      <c r="F20" s="1098">
        <v>1</v>
      </c>
      <c r="G20" s="1098">
        <v>1</v>
      </c>
      <c r="H20" s="1098">
        <v>1</v>
      </c>
      <c r="I20" s="1098">
        <v>1</v>
      </c>
      <c r="J20" s="1098">
        <v>1</v>
      </c>
      <c r="K20" s="1098">
        <v>0</v>
      </c>
      <c r="L20" s="1098">
        <v>0</v>
      </c>
      <c r="M20" s="1098">
        <v>9</v>
      </c>
      <c r="N20" s="1098">
        <v>9</v>
      </c>
      <c r="O20" s="1098">
        <v>16</v>
      </c>
      <c r="P20" s="1098">
        <v>16</v>
      </c>
      <c r="Q20" s="1098">
        <v>4</v>
      </c>
      <c r="R20" s="1098">
        <v>4</v>
      </c>
      <c r="S20" s="1098">
        <v>539</v>
      </c>
      <c r="T20" s="1098">
        <v>367</v>
      </c>
      <c r="U20" s="1098">
        <v>3</v>
      </c>
      <c r="V20" s="1098">
        <v>3</v>
      </c>
      <c r="W20" s="1098">
        <v>23</v>
      </c>
      <c r="X20" s="1098">
        <v>23</v>
      </c>
      <c r="Y20" s="1098">
        <v>7</v>
      </c>
      <c r="Z20" s="1098">
        <v>7</v>
      </c>
      <c r="AA20" s="1098">
        <v>5</v>
      </c>
      <c r="AB20" s="1098">
        <v>5</v>
      </c>
      <c r="AC20" s="1098">
        <v>4</v>
      </c>
      <c r="AD20" s="1098">
        <v>4</v>
      </c>
      <c r="AE20" s="1098">
        <v>0</v>
      </c>
      <c r="AF20" s="1098">
        <v>0</v>
      </c>
      <c r="AG20" s="1098">
        <v>0</v>
      </c>
      <c r="AH20" s="1098">
        <v>0</v>
      </c>
      <c r="AI20" s="1098">
        <v>1</v>
      </c>
      <c r="AJ20" s="1098">
        <v>1</v>
      </c>
      <c r="AK20" s="1098">
        <v>1</v>
      </c>
      <c r="AL20" s="1098">
        <v>1</v>
      </c>
      <c r="AM20" s="1098">
        <v>13</v>
      </c>
      <c r="AN20" s="1102">
        <v>11</v>
      </c>
    </row>
    <row r="21" spans="2:40" s="1091" customFormat="1" ht="12">
      <c r="B21" s="1097"/>
      <c r="C21" s="1098"/>
      <c r="D21" s="1098"/>
      <c r="E21" s="1098"/>
      <c r="F21" s="1098"/>
      <c r="G21" s="1098"/>
      <c r="H21" s="1098"/>
      <c r="I21" s="1098"/>
      <c r="J21" s="1098"/>
      <c r="K21" s="1098"/>
      <c r="L21" s="1098"/>
      <c r="M21" s="1098"/>
      <c r="N21" s="1098"/>
      <c r="O21" s="1098"/>
      <c r="P21" s="1098"/>
      <c r="Q21" s="1098"/>
      <c r="R21" s="1098"/>
      <c r="S21" s="1098"/>
      <c r="T21" s="1098"/>
      <c r="U21" s="1098"/>
      <c r="V21" s="1098"/>
      <c r="W21" s="1098"/>
      <c r="X21" s="1098"/>
      <c r="Y21" s="1098"/>
      <c r="Z21" s="1098"/>
      <c r="AA21" s="1098"/>
      <c r="AB21" s="1098"/>
      <c r="AC21" s="1098"/>
      <c r="AD21" s="1098"/>
      <c r="AE21" s="1098"/>
      <c r="AF21" s="1098"/>
      <c r="AG21" s="1098"/>
      <c r="AH21" s="1098"/>
      <c r="AI21" s="1098"/>
      <c r="AJ21" s="1098"/>
      <c r="AK21" s="1098"/>
      <c r="AL21" s="1098"/>
      <c r="AM21" s="1098"/>
      <c r="AN21" s="1102"/>
    </row>
    <row r="22" spans="2:40" s="1091" customFormat="1" ht="12">
      <c r="B22" s="1101" t="s">
        <v>1718</v>
      </c>
      <c r="C22" s="1098">
        <f aca="true" t="shared" si="3" ref="C22:D27">SUM(E22,G22,I22,K22,M22,O22,Q22,S22,U22,W22,Y22,AA22,AC22,AE22,AG22,AI22,AK22,AM22)</f>
        <v>3212</v>
      </c>
      <c r="D22" s="1098">
        <f t="shared" si="3"/>
        <v>1971</v>
      </c>
      <c r="E22" s="1098">
        <v>2</v>
      </c>
      <c r="F22" s="1098">
        <v>2</v>
      </c>
      <c r="G22" s="1098">
        <v>0</v>
      </c>
      <c r="H22" s="1098">
        <v>1</v>
      </c>
      <c r="I22" s="1098">
        <v>2</v>
      </c>
      <c r="J22" s="1098">
        <v>1</v>
      </c>
      <c r="K22" s="1098">
        <v>2</v>
      </c>
      <c r="L22" s="1098">
        <v>2</v>
      </c>
      <c r="M22" s="1098">
        <v>51</v>
      </c>
      <c r="N22" s="1098">
        <v>51</v>
      </c>
      <c r="O22" s="1098">
        <v>59</v>
      </c>
      <c r="P22" s="1098">
        <v>59</v>
      </c>
      <c r="Q22" s="1098">
        <v>22</v>
      </c>
      <c r="R22" s="1098">
        <v>22</v>
      </c>
      <c r="S22" s="1098">
        <v>2635</v>
      </c>
      <c r="T22" s="1098">
        <v>1408</v>
      </c>
      <c r="U22" s="1098">
        <v>8</v>
      </c>
      <c r="V22" s="1098">
        <v>8</v>
      </c>
      <c r="W22" s="1098">
        <v>236</v>
      </c>
      <c r="X22" s="1098">
        <v>229</v>
      </c>
      <c r="Y22" s="1098">
        <v>34</v>
      </c>
      <c r="Z22" s="1098">
        <v>34</v>
      </c>
      <c r="AA22" s="1098">
        <v>40</v>
      </c>
      <c r="AB22" s="1098">
        <v>40</v>
      </c>
      <c r="AC22" s="1098">
        <v>23</v>
      </c>
      <c r="AD22" s="1098">
        <v>23</v>
      </c>
      <c r="AE22" s="1098">
        <v>0</v>
      </c>
      <c r="AF22" s="1098">
        <v>0</v>
      </c>
      <c r="AG22" s="1098">
        <v>0</v>
      </c>
      <c r="AH22" s="1098">
        <v>0</v>
      </c>
      <c r="AI22" s="1098">
        <v>27</v>
      </c>
      <c r="AJ22" s="1098">
        <v>27</v>
      </c>
      <c r="AK22" s="1098">
        <v>8</v>
      </c>
      <c r="AL22" s="1098">
        <v>8</v>
      </c>
      <c r="AM22" s="1098">
        <v>63</v>
      </c>
      <c r="AN22" s="1102">
        <v>56</v>
      </c>
    </row>
    <row r="23" spans="2:40" s="1091" customFormat="1" ht="12">
      <c r="B23" s="1101" t="s">
        <v>1719</v>
      </c>
      <c r="C23" s="1098">
        <f t="shared" si="3"/>
        <v>552</v>
      </c>
      <c r="D23" s="1098">
        <f t="shared" si="3"/>
        <v>439</v>
      </c>
      <c r="E23" s="1098">
        <v>1</v>
      </c>
      <c r="F23" s="1098">
        <v>1</v>
      </c>
      <c r="G23" s="1098">
        <v>0</v>
      </c>
      <c r="H23" s="1098">
        <v>0</v>
      </c>
      <c r="I23" s="1098">
        <v>1</v>
      </c>
      <c r="J23" s="1098">
        <v>1</v>
      </c>
      <c r="K23" s="1098">
        <v>0</v>
      </c>
      <c r="L23" s="1098">
        <v>0</v>
      </c>
      <c r="M23" s="1098">
        <v>16</v>
      </c>
      <c r="N23" s="1098">
        <v>16</v>
      </c>
      <c r="O23" s="1098">
        <v>13</v>
      </c>
      <c r="P23" s="1098">
        <v>13</v>
      </c>
      <c r="Q23" s="1098">
        <v>11</v>
      </c>
      <c r="R23" s="1098">
        <v>11</v>
      </c>
      <c r="S23" s="1098">
        <v>453</v>
      </c>
      <c r="T23" s="1098">
        <v>343</v>
      </c>
      <c r="U23" s="1098">
        <v>4</v>
      </c>
      <c r="V23" s="1098">
        <v>4</v>
      </c>
      <c r="W23" s="1098">
        <v>22</v>
      </c>
      <c r="X23" s="1098">
        <v>21</v>
      </c>
      <c r="Y23" s="1098">
        <v>2</v>
      </c>
      <c r="Z23" s="1098">
        <v>2</v>
      </c>
      <c r="AA23" s="1098">
        <v>6</v>
      </c>
      <c r="AB23" s="1098">
        <v>6</v>
      </c>
      <c r="AC23" s="1098">
        <v>3</v>
      </c>
      <c r="AD23" s="1098">
        <v>3</v>
      </c>
      <c r="AE23" s="1098">
        <v>0</v>
      </c>
      <c r="AF23" s="1098">
        <v>0</v>
      </c>
      <c r="AG23" s="1098">
        <v>0</v>
      </c>
      <c r="AH23" s="1098">
        <v>0</v>
      </c>
      <c r="AI23" s="1098">
        <v>1</v>
      </c>
      <c r="AJ23" s="1098">
        <v>1</v>
      </c>
      <c r="AK23" s="1098">
        <v>3</v>
      </c>
      <c r="AL23" s="1098">
        <v>3</v>
      </c>
      <c r="AM23" s="1098">
        <v>16</v>
      </c>
      <c r="AN23" s="1102">
        <v>14</v>
      </c>
    </row>
    <row r="24" spans="2:40" s="1091" customFormat="1" ht="12">
      <c r="B24" s="1101" t="s">
        <v>1720</v>
      </c>
      <c r="C24" s="1098">
        <f t="shared" si="3"/>
        <v>289</v>
      </c>
      <c r="D24" s="1098">
        <f t="shared" si="3"/>
        <v>219</v>
      </c>
      <c r="E24" s="1098">
        <v>0</v>
      </c>
      <c r="F24" s="1098">
        <v>0</v>
      </c>
      <c r="G24" s="1098">
        <v>0</v>
      </c>
      <c r="H24" s="1098">
        <v>0</v>
      </c>
      <c r="I24" s="1098">
        <v>0</v>
      </c>
      <c r="J24" s="1098">
        <v>0</v>
      </c>
      <c r="K24" s="1098">
        <v>1</v>
      </c>
      <c r="L24" s="1098">
        <v>1</v>
      </c>
      <c r="M24" s="1098">
        <v>8</v>
      </c>
      <c r="N24" s="1098">
        <v>8</v>
      </c>
      <c r="O24" s="1098">
        <v>13</v>
      </c>
      <c r="P24" s="1098">
        <v>13</v>
      </c>
      <c r="Q24" s="1098">
        <v>2</v>
      </c>
      <c r="R24" s="1098">
        <v>2</v>
      </c>
      <c r="S24" s="1098">
        <v>206</v>
      </c>
      <c r="T24" s="1098">
        <v>139</v>
      </c>
      <c r="U24" s="1098">
        <v>1</v>
      </c>
      <c r="V24" s="1098">
        <v>1</v>
      </c>
      <c r="W24" s="1098">
        <v>30</v>
      </c>
      <c r="X24" s="1098">
        <v>30</v>
      </c>
      <c r="Y24" s="1098">
        <v>2</v>
      </c>
      <c r="Z24" s="1098">
        <v>2</v>
      </c>
      <c r="AA24" s="1098">
        <v>13</v>
      </c>
      <c r="AB24" s="1098">
        <v>13</v>
      </c>
      <c r="AC24" s="1098">
        <v>1</v>
      </c>
      <c r="AD24" s="1098">
        <v>1</v>
      </c>
      <c r="AE24" s="1098">
        <v>0</v>
      </c>
      <c r="AF24" s="1098">
        <v>0</v>
      </c>
      <c r="AG24" s="1098">
        <v>0</v>
      </c>
      <c r="AH24" s="1098">
        <v>0</v>
      </c>
      <c r="AI24" s="1098">
        <v>0</v>
      </c>
      <c r="AJ24" s="1098">
        <v>0</v>
      </c>
      <c r="AK24" s="1098">
        <v>0</v>
      </c>
      <c r="AL24" s="1098">
        <v>0</v>
      </c>
      <c r="AM24" s="1098">
        <v>12</v>
      </c>
      <c r="AN24" s="1102">
        <v>9</v>
      </c>
    </row>
    <row r="25" spans="2:40" s="1091" customFormat="1" ht="12">
      <c r="B25" s="1101" t="s">
        <v>1721</v>
      </c>
      <c r="C25" s="1098">
        <f t="shared" si="3"/>
        <v>256</v>
      </c>
      <c r="D25" s="1098">
        <f t="shared" si="3"/>
        <v>159</v>
      </c>
      <c r="E25" s="1098">
        <v>1</v>
      </c>
      <c r="F25" s="1098">
        <v>1</v>
      </c>
      <c r="G25" s="1098">
        <v>0</v>
      </c>
      <c r="H25" s="1098">
        <v>0</v>
      </c>
      <c r="I25" s="1098">
        <v>0</v>
      </c>
      <c r="J25" s="1098">
        <v>0</v>
      </c>
      <c r="K25" s="1098">
        <v>0</v>
      </c>
      <c r="L25" s="1098">
        <v>0</v>
      </c>
      <c r="M25" s="1098">
        <v>8</v>
      </c>
      <c r="N25" s="1098">
        <v>8</v>
      </c>
      <c r="O25" s="1098">
        <v>9</v>
      </c>
      <c r="P25" s="1098">
        <v>9</v>
      </c>
      <c r="Q25" s="1098">
        <v>2</v>
      </c>
      <c r="R25" s="1098">
        <v>2</v>
      </c>
      <c r="S25" s="1098">
        <v>166</v>
      </c>
      <c r="T25" s="1098">
        <v>74</v>
      </c>
      <c r="U25" s="1098">
        <v>1</v>
      </c>
      <c r="V25" s="1098">
        <v>1</v>
      </c>
      <c r="W25" s="1098">
        <v>36</v>
      </c>
      <c r="X25" s="1098">
        <v>34</v>
      </c>
      <c r="Y25" s="1098">
        <v>2</v>
      </c>
      <c r="Z25" s="1098">
        <v>2</v>
      </c>
      <c r="AA25" s="1098">
        <v>0</v>
      </c>
      <c r="AB25" s="1098">
        <v>0</v>
      </c>
      <c r="AC25" s="1098">
        <v>0</v>
      </c>
      <c r="AD25" s="1098">
        <v>0</v>
      </c>
      <c r="AE25" s="1098">
        <v>0</v>
      </c>
      <c r="AF25" s="1098">
        <v>0</v>
      </c>
      <c r="AG25" s="1098">
        <v>18</v>
      </c>
      <c r="AH25" s="1098">
        <v>18</v>
      </c>
      <c r="AI25" s="1098">
        <v>1</v>
      </c>
      <c r="AJ25" s="1098">
        <v>1</v>
      </c>
      <c r="AK25" s="1098">
        <v>2</v>
      </c>
      <c r="AL25" s="1098">
        <v>2</v>
      </c>
      <c r="AM25" s="1098">
        <v>10</v>
      </c>
      <c r="AN25" s="1102">
        <v>7</v>
      </c>
    </row>
    <row r="26" spans="2:40" s="1091" customFormat="1" ht="12">
      <c r="B26" s="1101" t="s">
        <v>1722</v>
      </c>
      <c r="C26" s="1098">
        <f t="shared" si="3"/>
        <v>370</v>
      </c>
      <c r="D26" s="1098">
        <f t="shared" si="3"/>
        <v>297</v>
      </c>
      <c r="E26" s="1098">
        <v>3</v>
      </c>
      <c r="F26" s="1098">
        <v>3</v>
      </c>
      <c r="G26" s="1098">
        <v>0</v>
      </c>
      <c r="H26" s="1098">
        <v>0</v>
      </c>
      <c r="I26" s="1098">
        <v>1</v>
      </c>
      <c r="J26" s="1098">
        <v>1</v>
      </c>
      <c r="K26" s="1098">
        <v>1</v>
      </c>
      <c r="L26" s="1098">
        <v>1</v>
      </c>
      <c r="M26" s="1098">
        <v>14</v>
      </c>
      <c r="N26" s="1098">
        <v>14</v>
      </c>
      <c r="O26" s="1098">
        <v>10</v>
      </c>
      <c r="P26" s="1098">
        <v>10</v>
      </c>
      <c r="Q26" s="1098">
        <v>1</v>
      </c>
      <c r="R26" s="1098">
        <v>1</v>
      </c>
      <c r="S26" s="1098">
        <v>268</v>
      </c>
      <c r="T26" s="1098">
        <v>202</v>
      </c>
      <c r="U26" s="1098">
        <v>1</v>
      </c>
      <c r="V26" s="1098">
        <v>1</v>
      </c>
      <c r="W26" s="1098">
        <v>43</v>
      </c>
      <c r="X26" s="1098">
        <v>37</v>
      </c>
      <c r="Y26" s="1098">
        <v>2</v>
      </c>
      <c r="Z26" s="1098">
        <v>2</v>
      </c>
      <c r="AA26" s="1098">
        <v>12</v>
      </c>
      <c r="AB26" s="1098">
        <v>12</v>
      </c>
      <c r="AC26" s="1098">
        <v>0</v>
      </c>
      <c r="AD26" s="1098">
        <v>0</v>
      </c>
      <c r="AE26" s="1098">
        <v>0</v>
      </c>
      <c r="AF26" s="1098">
        <v>0</v>
      </c>
      <c r="AG26" s="1098">
        <v>1</v>
      </c>
      <c r="AH26" s="1098">
        <v>1</v>
      </c>
      <c r="AI26" s="1098">
        <v>2</v>
      </c>
      <c r="AJ26" s="1098">
        <v>2</v>
      </c>
      <c r="AK26" s="1098">
        <v>1</v>
      </c>
      <c r="AL26" s="1098">
        <v>1</v>
      </c>
      <c r="AM26" s="1098">
        <v>10</v>
      </c>
      <c r="AN26" s="1102">
        <v>9</v>
      </c>
    </row>
    <row r="27" spans="2:40" s="1091" customFormat="1" ht="12">
      <c r="B27" s="1101" t="s">
        <v>1723</v>
      </c>
      <c r="C27" s="1098">
        <f t="shared" si="3"/>
        <v>122</v>
      </c>
      <c r="D27" s="1098">
        <f t="shared" si="3"/>
        <v>85</v>
      </c>
      <c r="E27" s="1098">
        <v>0</v>
      </c>
      <c r="F27" s="1098">
        <v>0</v>
      </c>
      <c r="G27" s="1098">
        <v>0</v>
      </c>
      <c r="H27" s="1098">
        <v>0</v>
      </c>
      <c r="I27" s="1098">
        <v>0</v>
      </c>
      <c r="J27" s="1098">
        <v>0</v>
      </c>
      <c r="K27" s="1098">
        <v>0</v>
      </c>
      <c r="L27" s="1098">
        <v>0</v>
      </c>
      <c r="M27" s="1098">
        <v>4</v>
      </c>
      <c r="N27" s="1098">
        <v>4</v>
      </c>
      <c r="O27" s="1098">
        <v>6</v>
      </c>
      <c r="P27" s="1098">
        <v>6</v>
      </c>
      <c r="Q27" s="1098">
        <v>2</v>
      </c>
      <c r="R27" s="1098">
        <v>2</v>
      </c>
      <c r="S27" s="1098">
        <v>95</v>
      </c>
      <c r="T27" s="1098">
        <v>59</v>
      </c>
      <c r="U27" s="1098">
        <v>0</v>
      </c>
      <c r="V27" s="1098">
        <v>0</v>
      </c>
      <c r="W27" s="1098">
        <v>4</v>
      </c>
      <c r="X27" s="1098">
        <v>3</v>
      </c>
      <c r="Y27" s="1098">
        <v>1</v>
      </c>
      <c r="Z27" s="1098">
        <v>1</v>
      </c>
      <c r="AA27" s="1098">
        <v>0</v>
      </c>
      <c r="AB27" s="1098">
        <v>0</v>
      </c>
      <c r="AC27" s="1098">
        <v>0</v>
      </c>
      <c r="AD27" s="1098">
        <v>0</v>
      </c>
      <c r="AE27" s="1098">
        <v>0</v>
      </c>
      <c r="AF27" s="1098">
        <v>0</v>
      </c>
      <c r="AG27" s="1098">
        <v>0</v>
      </c>
      <c r="AH27" s="1098">
        <v>0</v>
      </c>
      <c r="AI27" s="1098">
        <v>0</v>
      </c>
      <c r="AJ27" s="1098">
        <v>0</v>
      </c>
      <c r="AK27" s="1098">
        <v>0</v>
      </c>
      <c r="AL27" s="1098">
        <v>0</v>
      </c>
      <c r="AM27" s="1098">
        <v>10</v>
      </c>
      <c r="AN27" s="1102">
        <v>10</v>
      </c>
    </row>
    <row r="28" spans="2:40" s="1091" customFormat="1" ht="12">
      <c r="B28" s="1101"/>
      <c r="C28" s="1098"/>
      <c r="D28" s="1098"/>
      <c r="E28" s="1098"/>
      <c r="F28" s="1098"/>
      <c r="G28" s="1098"/>
      <c r="H28" s="1098"/>
      <c r="I28" s="1098"/>
      <c r="J28" s="1098"/>
      <c r="K28" s="1098"/>
      <c r="L28" s="1098"/>
      <c r="M28" s="1098"/>
      <c r="N28" s="1098"/>
      <c r="O28" s="1098"/>
      <c r="P28" s="1098"/>
      <c r="Q28" s="1098"/>
      <c r="R28" s="1098"/>
      <c r="S28" s="1098"/>
      <c r="T28" s="1098"/>
      <c r="U28" s="1098"/>
      <c r="V28" s="1098"/>
      <c r="W28" s="1098"/>
      <c r="X28" s="1098"/>
      <c r="Y28" s="1098"/>
      <c r="Z28" s="1098"/>
      <c r="AA28" s="1098"/>
      <c r="AB28" s="1098"/>
      <c r="AC28" s="1098"/>
      <c r="AD28" s="1098"/>
      <c r="AE28" s="1098"/>
      <c r="AF28" s="1098"/>
      <c r="AG28" s="1098"/>
      <c r="AH28" s="1098"/>
      <c r="AI28" s="1098"/>
      <c r="AJ28" s="1098"/>
      <c r="AK28" s="1098"/>
      <c r="AL28" s="1098"/>
      <c r="AM28" s="1098"/>
      <c r="AN28" s="1102"/>
    </row>
    <row r="29" spans="2:40" s="1091" customFormat="1" ht="12">
      <c r="B29" s="1101" t="s">
        <v>1724</v>
      </c>
      <c r="C29" s="1098">
        <f>SUM(E29,G29,I29,K29,M29,O29,Q29,S29,U29,W29,Y29,AA29,AC29,AE29,AG29,AI29,AK29,AM29)</f>
        <v>699</v>
      </c>
      <c r="D29" s="1098">
        <f>SUM(F29,H29,J29,L29,N29,P29,R29,T29,V29,X29,Z29,AB29,AD29,AF29,AH29,AJ29,AL29,AN29)</f>
        <v>570</v>
      </c>
      <c r="E29" s="1098">
        <v>0</v>
      </c>
      <c r="F29" s="1098">
        <v>0</v>
      </c>
      <c r="G29" s="1098">
        <v>2</v>
      </c>
      <c r="H29" s="1098">
        <v>2</v>
      </c>
      <c r="I29" s="1098">
        <v>1</v>
      </c>
      <c r="J29" s="1098">
        <v>1</v>
      </c>
      <c r="K29" s="1098">
        <v>2</v>
      </c>
      <c r="L29" s="1098">
        <v>2</v>
      </c>
      <c r="M29" s="1098">
        <v>20</v>
      </c>
      <c r="N29" s="1098">
        <v>20</v>
      </c>
      <c r="O29" s="1098">
        <v>13</v>
      </c>
      <c r="P29" s="1098">
        <v>13</v>
      </c>
      <c r="Q29" s="1098">
        <v>6</v>
      </c>
      <c r="R29" s="1098">
        <v>6</v>
      </c>
      <c r="S29" s="1098">
        <v>533</v>
      </c>
      <c r="T29" s="1098">
        <v>411</v>
      </c>
      <c r="U29" s="1098">
        <v>0</v>
      </c>
      <c r="V29" s="1098">
        <v>0</v>
      </c>
      <c r="W29" s="1098">
        <v>48</v>
      </c>
      <c r="X29" s="1098">
        <v>42</v>
      </c>
      <c r="Y29" s="1098">
        <v>5</v>
      </c>
      <c r="Z29" s="1098">
        <v>5</v>
      </c>
      <c r="AA29" s="1098">
        <v>7</v>
      </c>
      <c r="AB29" s="1098">
        <v>7</v>
      </c>
      <c r="AC29" s="1098">
        <v>0</v>
      </c>
      <c r="AD29" s="1098">
        <v>0</v>
      </c>
      <c r="AE29" s="1098">
        <v>0</v>
      </c>
      <c r="AF29" s="1098">
        <v>0</v>
      </c>
      <c r="AG29" s="1098">
        <v>0</v>
      </c>
      <c r="AH29" s="1098">
        <v>0</v>
      </c>
      <c r="AI29" s="1098">
        <v>26</v>
      </c>
      <c r="AJ29" s="1098">
        <v>26</v>
      </c>
      <c r="AK29" s="1098">
        <v>4</v>
      </c>
      <c r="AL29" s="1098">
        <v>4</v>
      </c>
      <c r="AM29" s="1098">
        <v>32</v>
      </c>
      <c r="AN29" s="1102">
        <v>31</v>
      </c>
    </row>
    <row r="30" spans="2:40" s="1091" customFormat="1" ht="12">
      <c r="B30" s="1101"/>
      <c r="C30" s="1098"/>
      <c r="D30" s="1098"/>
      <c r="E30" s="1098"/>
      <c r="F30" s="1098"/>
      <c r="G30" s="1098"/>
      <c r="H30" s="1098"/>
      <c r="I30" s="1098"/>
      <c r="J30" s="1098"/>
      <c r="K30" s="1098"/>
      <c r="L30" s="1098"/>
      <c r="M30" s="1098"/>
      <c r="N30" s="1098"/>
      <c r="O30" s="1098"/>
      <c r="P30" s="1098"/>
      <c r="Q30" s="1098"/>
      <c r="R30" s="1098"/>
      <c r="S30" s="1098"/>
      <c r="T30" s="1098"/>
      <c r="U30" s="1098"/>
      <c r="V30" s="1098"/>
      <c r="W30" s="1098"/>
      <c r="X30" s="1098"/>
      <c r="Y30" s="1098"/>
      <c r="Z30" s="1098"/>
      <c r="AA30" s="1098"/>
      <c r="AB30" s="1098"/>
      <c r="AC30" s="1098"/>
      <c r="AD30" s="1098"/>
      <c r="AE30" s="1098"/>
      <c r="AF30" s="1098"/>
      <c r="AG30" s="1098"/>
      <c r="AH30" s="1098"/>
      <c r="AI30" s="1098"/>
      <c r="AJ30" s="1098"/>
      <c r="AK30" s="1098"/>
      <c r="AL30" s="1098"/>
      <c r="AM30" s="1098"/>
      <c r="AN30" s="1102"/>
    </row>
    <row r="31" spans="2:40" s="1091" customFormat="1" ht="12">
      <c r="B31" s="1101" t="s">
        <v>1725</v>
      </c>
      <c r="C31" s="1098">
        <f aca="true" t="shared" si="4" ref="C31:D34">SUM(E31,G31,I31,K31,M31,O31,Q31,S31,U31,W31,Y31,AA31,AC31,AE31,AG31,AI31,AK31,AM31)</f>
        <v>1207</v>
      </c>
      <c r="D31" s="1098">
        <f t="shared" si="4"/>
        <v>854</v>
      </c>
      <c r="E31" s="1098">
        <v>2</v>
      </c>
      <c r="F31" s="1098">
        <v>2</v>
      </c>
      <c r="G31" s="1098">
        <v>0</v>
      </c>
      <c r="H31" s="1098">
        <v>0</v>
      </c>
      <c r="I31" s="1098">
        <v>3</v>
      </c>
      <c r="J31" s="1098">
        <v>3</v>
      </c>
      <c r="K31" s="1098">
        <v>0</v>
      </c>
      <c r="L31" s="1098">
        <v>0</v>
      </c>
      <c r="M31" s="1098">
        <v>26</v>
      </c>
      <c r="N31" s="1098">
        <v>26</v>
      </c>
      <c r="O31" s="1098">
        <v>25</v>
      </c>
      <c r="P31" s="1098">
        <v>25</v>
      </c>
      <c r="Q31" s="1098">
        <v>10</v>
      </c>
      <c r="R31" s="1098">
        <v>10</v>
      </c>
      <c r="S31" s="1098">
        <v>1019</v>
      </c>
      <c r="T31" s="1098">
        <v>669</v>
      </c>
      <c r="U31" s="1098">
        <v>6</v>
      </c>
      <c r="V31" s="1098">
        <v>6</v>
      </c>
      <c r="W31" s="1098">
        <v>44</v>
      </c>
      <c r="X31" s="1098">
        <v>42</v>
      </c>
      <c r="Y31" s="1098">
        <v>8</v>
      </c>
      <c r="Z31" s="1098">
        <v>8</v>
      </c>
      <c r="AA31" s="1098">
        <v>9</v>
      </c>
      <c r="AB31" s="1098">
        <v>9</v>
      </c>
      <c r="AC31" s="1098">
        <v>3</v>
      </c>
      <c r="AD31" s="1098">
        <v>3</v>
      </c>
      <c r="AE31" s="1098">
        <v>0</v>
      </c>
      <c r="AF31" s="1098">
        <v>0</v>
      </c>
      <c r="AG31" s="1098">
        <v>0</v>
      </c>
      <c r="AH31" s="1098">
        <v>0</v>
      </c>
      <c r="AI31" s="1098">
        <v>13</v>
      </c>
      <c r="AJ31" s="1098">
        <v>13</v>
      </c>
      <c r="AK31" s="1098">
        <v>6</v>
      </c>
      <c r="AL31" s="1098">
        <v>6</v>
      </c>
      <c r="AM31" s="1098">
        <v>33</v>
      </c>
      <c r="AN31" s="1102">
        <v>32</v>
      </c>
    </row>
    <row r="32" spans="2:40" s="1091" customFormat="1" ht="12">
      <c r="B32" s="1101" t="s">
        <v>1726</v>
      </c>
      <c r="C32" s="1098">
        <f t="shared" si="4"/>
        <v>480</v>
      </c>
      <c r="D32" s="1098">
        <f t="shared" si="4"/>
        <v>274</v>
      </c>
      <c r="E32" s="1098">
        <v>1</v>
      </c>
      <c r="F32" s="1098">
        <v>1</v>
      </c>
      <c r="G32" s="1098">
        <v>0</v>
      </c>
      <c r="H32" s="1098">
        <v>0</v>
      </c>
      <c r="I32" s="1098">
        <v>0</v>
      </c>
      <c r="J32" s="1098">
        <v>0</v>
      </c>
      <c r="K32" s="1098">
        <v>2</v>
      </c>
      <c r="L32" s="1098">
        <v>0</v>
      </c>
      <c r="M32" s="1098">
        <v>11</v>
      </c>
      <c r="N32" s="1098">
        <v>11</v>
      </c>
      <c r="O32" s="1098">
        <v>11</v>
      </c>
      <c r="P32" s="1098">
        <v>11</v>
      </c>
      <c r="Q32" s="1098">
        <v>4</v>
      </c>
      <c r="R32" s="1098">
        <v>4</v>
      </c>
      <c r="S32" s="1098">
        <v>363</v>
      </c>
      <c r="T32" s="1098">
        <v>174</v>
      </c>
      <c r="U32" s="1098">
        <v>2</v>
      </c>
      <c r="V32" s="1098">
        <v>2</v>
      </c>
      <c r="W32" s="1098">
        <v>36</v>
      </c>
      <c r="X32" s="1098">
        <v>29</v>
      </c>
      <c r="Y32" s="1098">
        <v>6</v>
      </c>
      <c r="Z32" s="1098">
        <v>6</v>
      </c>
      <c r="AA32" s="1098">
        <v>12</v>
      </c>
      <c r="AB32" s="1098">
        <v>12</v>
      </c>
      <c r="AC32" s="1098">
        <v>0</v>
      </c>
      <c r="AD32" s="1098">
        <v>0</v>
      </c>
      <c r="AE32" s="1098">
        <v>0</v>
      </c>
      <c r="AF32" s="1098">
        <v>0</v>
      </c>
      <c r="AG32" s="1098">
        <v>0</v>
      </c>
      <c r="AH32" s="1098">
        <v>0</v>
      </c>
      <c r="AI32" s="1098">
        <v>6</v>
      </c>
      <c r="AJ32" s="1098">
        <v>3</v>
      </c>
      <c r="AK32" s="1098">
        <v>2</v>
      </c>
      <c r="AL32" s="1098">
        <v>2</v>
      </c>
      <c r="AM32" s="1098">
        <v>24</v>
      </c>
      <c r="AN32" s="1102">
        <v>19</v>
      </c>
    </row>
    <row r="33" spans="2:40" s="1091" customFormat="1" ht="12">
      <c r="B33" s="1101" t="s">
        <v>1727</v>
      </c>
      <c r="C33" s="1098">
        <f t="shared" si="4"/>
        <v>326</v>
      </c>
      <c r="D33" s="1098">
        <f t="shared" si="4"/>
        <v>243</v>
      </c>
      <c r="E33" s="1098">
        <v>1</v>
      </c>
      <c r="F33" s="1098">
        <v>1</v>
      </c>
      <c r="G33" s="1098">
        <v>0</v>
      </c>
      <c r="H33" s="1098">
        <v>0</v>
      </c>
      <c r="I33" s="1098">
        <v>2</v>
      </c>
      <c r="J33" s="1098">
        <v>2</v>
      </c>
      <c r="K33" s="1098">
        <v>1</v>
      </c>
      <c r="L33" s="1098">
        <v>0</v>
      </c>
      <c r="M33" s="1098">
        <v>7</v>
      </c>
      <c r="N33" s="1098">
        <v>7</v>
      </c>
      <c r="O33" s="1098">
        <v>16</v>
      </c>
      <c r="P33" s="1098">
        <v>16</v>
      </c>
      <c r="Q33" s="1098">
        <v>0</v>
      </c>
      <c r="R33" s="1098">
        <v>0</v>
      </c>
      <c r="S33" s="1098">
        <v>212</v>
      </c>
      <c r="T33" s="1098">
        <v>132</v>
      </c>
      <c r="U33" s="1098">
        <v>1</v>
      </c>
      <c r="V33" s="1098">
        <v>1</v>
      </c>
      <c r="W33" s="1098">
        <v>11</v>
      </c>
      <c r="X33" s="1098">
        <v>9</v>
      </c>
      <c r="Y33" s="1098">
        <v>12</v>
      </c>
      <c r="Z33" s="1098">
        <v>12</v>
      </c>
      <c r="AA33" s="1098">
        <v>45</v>
      </c>
      <c r="AB33" s="1098">
        <v>45</v>
      </c>
      <c r="AC33" s="1098">
        <v>4</v>
      </c>
      <c r="AD33" s="1098">
        <v>4</v>
      </c>
      <c r="AE33" s="1098">
        <v>0</v>
      </c>
      <c r="AF33" s="1098">
        <v>0</v>
      </c>
      <c r="AG33" s="1098">
        <v>0</v>
      </c>
      <c r="AH33" s="1098">
        <v>0</v>
      </c>
      <c r="AI33" s="1098">
        <v>3</v>
      </c>
      <c r="AJ33" s="1098">
        <v>3</v>
      </c>
      <c r="AK33" s="1098">
        <v>0</v>
      </c>
      <c r="AL33" s="1098">
        <v>0</v>
      </c>
      <c r="AM33" s="1098">
        <v>11</v>
      </c>
      <c r="AN33" s="1102">
        <v>11</v>
      </c>
    </row>
    <row r="34" spans="2:40" s="1091" customFormat="1" ht="12">
      <c r="B34" s="1101" t="s">
        <v>1728</v>
      </c>
      <c r="C34" s="1098">
        <f t="shared" si="4"/>
        <v>46</v>
      </c>
      <c r="D34" s="1098">
        <f t="shared" si="4"/>
        <v>41</v>
      </c>
      <c r="E34" s="1098">
        <v>0</v>
      </c>
      <c r="F34" s="1098">
        <v>0</v>
      </c>
      <c r="G34" s="1098">
        <v>0</v>
      </c>
      <c r="H34" s="1098">
        <v>0</v>
      </c>
      <c r="I34" s="1098">
        <v>1</v>
      </c>
      <c r="J34" s="1098">
        <v>1</v>
      </c>
      <c r="K34" s="1098">
        <v>0</v>
      </c>
      <c r="L34" s="1098">
        <v>0</v>
      </c>
      <c r="M34" s="1098">
        <v>3</v>
      </c>
      <c r="N34" s="1098">
        <v>3</v>
      </c>
      <c r="O34" s="1098">
        <v>3</v>
      </c>
      <c r="P34" s="1098">
        <v>3</v>
      </c>
      <c r="Q34" s="1098">
        <v>0</v>
      </c>
      <c r="R34" s="1098">
        <v>0</v>
      </c>
      <c r="S34" s="1098">
        <v>31</v>
      </c>
      <c r="T34" s="1098">
        <v>28</v>
      </c>
      <c r="U34" s="1098">
        <v>0</v>
      </c>
      <c r="V34" s="1098">
        <v>0</v>
      </c>
      <c r="W34" s="1098">
        <v>3</v>
      </c>
      <c r="X34" s="1098">
        <v>2</v>
      </c>
      <c r="Y34" s="1098">
        <v>0</v>
      </c>
      <c r="Z34" s="1098">
        <v>0</v>
      </c>
      <c r="AA34" s="1098">
        <v>0</v>
      </c>
      <c r="AB34" s="1098">
        <v>0</v>
      </c>
      <c r="AC34" s="1098">
        <v>0</v>
      </c>
      <c r="AD34" s="1098">
        <v>0</v>
      </c>
      <c r="AE34" s="1098">
        <v>0</v>
      </c>
      <c r="AF34" s="1098">
        <v>0</v>
      </c>
      <c r="AG34" s="1098">
        <v>0</v>
      </c>
      <c r="AH34" s="1098">
        <v>0</v>
      </c>
      <c r="AI34" s="1098">
        <v>0</v>
      </c>
      <c r="AJ34" s="1098">
        <v>0</v>
      </c>
      <c r="AK34" s="1098">
        <v>0</v>
      </c>
      <c r="AL34" s="1098">
        <v>0</v>
      </c>
      <c r="AM34" s="1098">
        <v>5</v>
      </c>
      <c r="AN34" s="1102">
        <v>4</v>
      </c>
    </row>
    <row r="35" spans="2:40" s="1091" customFormat="1" ht="12">
      <c r="B35" s="1101"/>
      <c r="C35" s="1098"/>
      <c r="D35" s="1098"/>
      <c r="E35" s="1098"/>
      <c r="F35" s="1098"/>
      <c r="G35" s="1098"/>
      <c r="H35" s="1098"/>
      <c r="I35" s="1098"/>
      <c r="J35" s="1098"/>
      <c r="K35" s="1098"/>
      <c r="L35" s="1098"/>
      <c r="M35" s="1098"/>
      <c r="N35" s="1098"/>
      <c r="O35" s="1098"/>
      <c r="P35" s="1098"/>
      <c r="Q35" s="1098"/>
      <c r="R35" s="1098"/>
      <c r="S35" s="1098"/>
      <c r="T35" s="1098"/>
      <c r="U35" s="1098"/>
      <c r="V35" s="1098"/>
      <c r="W35" s="1098"/>
      <c r="X35" s="1098"/>
      <c r="Y35" s="1098"/>
      <c r="Z35" s="1098"/>
      <c r="AA35" s="1098"/>
      <c r="AB35" s="1098"/>
      <c r="AC35" s="1098"/>
      <c r="AD35" s="1098"/>
      <c r="AE35" s="1098"/>
      <c r="AF35" s="1098"/>
      <c r="AG35" s="1098"/>
      <c r="AH35" s="1098"/>
      <c r="AI35" s="1098"/>
      <c r="AJ35" s="1098"/>
      <c r="AK35" s="1098"/>
      <c r="AL35" s="1098"/>
      <c r="AM35" s="1098"/>
      <c r="AN35" s="1102"/>
    </row>
    <row r="36" spans="2:40" s="1091" customFormat="1" ht="12">
      <c r="B36" s="1101" t="s">
        <v>1729</v>
      </c>
      <c r="C36" s="1098">
        <f aca="true" t="shared" si="5" ref="C36:D39">SUM(E36,G36,I36,K36,M36,O36,Q36,S36,U36,W36,Y36,AA36,AC36,AE36,AG36,AI36,AK36,AM36)</f>
        <v>1151</v>
      </c>
      <c r="D36" s="1098">
        <f t="shared" si="5"/>
        <v>912</v>
      </c>
      <c r="E36" s="1098">
        <v>0</v>
      </c>
      <c r="F36" s="1098">
        <v>0</v>
      </c>
      <c r="G36" s="1098">
        <v>0</v>
      </c>
      <c r="H36" s="1098">
        <v>0</v>
      </c>
      <c r="I36" s="1098">
        <v>0</v>
      </c>
      <c r="J36" s="1098">
        <v>0</v>
      </c>
      <c r="K36" s="1098">
        <v>0</v>
      </c>
      <c r="L36" s="1098">
        <v>0</v>
      </c>
      <c r="M36" s="1098">
        <v>25</v>
      </c>
      <c r="N36" s="1098">
        <v>25</v>
      </c>
      <c r="O36" s="1098">
        <v>33</v>
      </c>
      <c r="P36" s="1098">
        <v>33</v>
      </c>
      <c r="Q36" s="1098">
        <v>21</v>
      </c>
      <c r="R36" s="1098">
        <v>20</v>
      </c>
      <c r="S36" s="1098">
        <v>869</v>
      </c>
      <c r="T36" s="1098">
        <v>633</v>
      </c>
      <c r="U36" s="1098">
        <v>8</v>
      </c>
      <c r="V36" s="1098">
        <v>8</v>
      </c>
      <c r="W36" s="1098">
        <v>133</v>
      </c>
      <c r="X36" s="1098">
        <v>133</v>
      </c>
      <c r="Y36" s="1098">
        <v>13</v>
      </c>
      <c r="Z36" s="1098">
        <v>13</v>
      </c>
      <c r="AA36" s="1098">
        <v>6</v>
      </c>
      <c r="AB36" s="1098">
        <v>6</v>
      </c>
      <c r="AC36" s="1098">
        <v>0</v>
      </c>
      <c r="AD36" s="1098">
        <v>0</v>
      </c>
      <c r="AE36" s="1098">
        <v>0</v>
      </c>
      <c r="AF36" s="1098">
        <v>0</v>
      </c>
      <c r="AG36" s="1098">
        <v>0</v>
      </c>
      <c r="AH36" s="1098">
        <v>0</v>
      </c>
      <c r="AI36" s="1098">
        <v>6</v>
      </c>
      <c r="AJ36" s="1098">
        <v>6</v>
      </c>
      <c r="AK36" s="1098">
        <v>3</v>
      </c>
      <c r="AL36" s="1098">
        <v>3</v>
      </c>
      <c r="AM36" s="1098">
        <v>34</v>
      </c>
      <c r="AN36" s="1102">
        <v>32</v>
      </c>
    </row>
    <row r="37" spans="2:40" s="1091" customFormat="1" ht="12">
      <c r="B37" s="1101" t="s">
        <v>1730</v>
      </c>
      <c r="C37" s="1098">
        <f t="shared" si="5"/>
        <v>1128</v>
      </c>
      <c r="D37" s="1098">
        <f t="shared" si="5"/>
        <v>824</v>
      </c>
      <c r="E37" s="1098">
        <v>3</v>
      </c>
      <c r="F37" s="1098">
        <v>2</v>
      </c>
      <c r="G37" s="1098">
        <v>1</v>
      </c>
      <c r="H37" s="1098">
        <v>1</v>
      </c>
      <c r="I37" s="1098">
        <v>3</v>
      </c>
      <c r="J37" s="1098">
        <v>1</v>
      </c>
      <c r="K37" s="1098">
        <v>1</v>
      </c>
      <c r="L37" s="1098">
        <v>1</v>
      </c>
      <c r="M37" s="1098">
        <v>29</v>
      </c>
      <c r="N37" s="1098">
        <v>29</v>
      </c>
      <c r="O37" s="1098">
        <v>24</v>
      </c>
      <c r="P37" s="1098">
        <v>24</v>
      </c>
      <c r="Q37" s="1098">
        <v>10</v>
      </c>
      <c r="R37" s="1098">
        <v>10</v>
      </c>
      <c r="S37" s="1098">
        <v>851</v>
      </c>
      <c r="T37" s="1098">
        <v>559</v>
      </c>
      <c r="U37" s="1098">
        <v>3</v>
      </c>
      <c r="V37" s="1098">
        <v>3</v>
      </c>
      <c r="W37" s="1098">
        <v>105</v>
      </c>
      <c r="X37" s="1098">
        <v>102</v>
      </c>
      <c r="Y37" s="1098">
        <v>6</v>
      </c>
      <c r="Z37" s="1098">
        <v>6</v>
      </c>
      <c r="AA37" s="1098">
        <v>13</v>
      </c>
      <c r="AB37" s="1098">
        <v>13</v>
      </c>
      <c r="AC37" s="1098">
        <v>0</v>
      </c>
      <c r="AD37" s="1098">
        <v>0</v>
      </c>
      <c r="AE37" s="1098">
        <v>0</v>
      </c>
      <c r="AF37" s="1098">
        <v>0</v>
      </c>
      <c r="AG37" s="1098">
        <v>16</v>
      </c>
      <c r="AH37" s="1098">
        <v>16</v>
      </c>
      <c r="AI37" s="1098">
        <v>15</v>
      </c>
      <c r="AJ37" s="1098">
        <v>15</v>
      </c>
      <c r="AK37" s="1098">
        <v>4</v>
      </c>
      <c r="AL37" s="1098">
        <v>4</v>
      </c>
      <c r="AM37" s="1098">
        <v>44</v>
      </c>
      <c r="AN37" s="1102">
        <v>38</v>
      </c>
    </row>
    <row r="38" spans="2:40" s="1091" customFormat="1" ht="12">
      <c r="B38" s="1101" t="s">
        <v>1731</v>
      </c>
      <c r="C38" s="1098">
        <f t="shared" si="5"/>
        <v>128</v>
      </c>
      <c r="D38" s="1098">
        <f t="shared" si="5"/>
        <v>119</v>
      </c>
      <c r="E38" s="1098">
        <v>1</v>
      </c>
      <c r="F38" s="1098">
        <v>1</v>
      </c>
      <c r="G38" s="1098">
        <v>1</v>
      </c>
      <c r="H38" s="1098">
        <v>1</v>
      </c>
      <c r="I38" s="1098">
        <v>0</v>
      </c>
      <c r="J38" s="1098">
        <v>0</v>
      </c>
      <c r="K38" s="1098">
        <v>0</v>
      </c>
      <c r="L38" s="1098">
        <v>0</v>
      </c>
      <c r="M38" s="1098">
        <v>3</v>
      </c>
      <c r="N38" s="1098">
        <v>4</v>
      </c>
      <c r="O38" s="1098">
        <v>2</v>
      </c>
      <c r="P38" s="1098">
        <v>4</v>
      </c>
      <c r="Q38" s="1098">
        <v>0</v>
      </c>
      <c r="R38" s="1098">
        <v>0</v>
      </c>
      <c r="S38" s="1098">
        <v>78</v>
      </c>
      <c r="T38" s="1098">
        <v>67</v>
      </c>
      <c r="U38" s="1098">
        <v>1</v>
      </c>
      <c r="V38" s="1098">
        <v>1</v>
      </c>
      <c r="W38" s="1098">
        <v>20</v>
      </c>
      <c r="X38" s="1098">
        <v>20</v>
      </c>
      <c r="Y38" s="1098">
        <v>0</v>
      </c>
      <c r="Z38" s="1098">
        <v>0</v>
      </c>
      <c r="AA38" s="1098">
        <v>6</v>
      </c>
      <c r="AB38" s="1098">
        <v>6</v>
      </c>
      <c r="AC38" s="1098">
        <v>0</v>
      </c>
      <c r="AD38" s="1098">
        <v>0</v>
      </c>
      <c r="AE38" s="1098">
        <v>0</v>
      </c>
      <c r="AF38" s="1098">
        <v>0</v>
      </c>
      <c r="AG38" s="1098">
        <v>0</v>
      </c>
      <c r="AH38" s="1098">
        <v>0</v>
      </c>
      <c r="AI38" s="1098">
        <v>4</v>
      </c>
      <c r="AJ38" s="1098">
        <v>4</v>
      </c>
      <c r="AK38" s="1098">
        <v>1</v>
      </c>
      <c r="AL38" s="1098">
        <v>0</v>
      </c>
      <c r="AM38" s="1098">
        <v>11</v>
      </c>
      <c r="AN38" s="1102">
        <v>11</v>
      </c>
    </row>
    <row r="39" spans="2:40" s="1091" customFormat="1" ht="12">
      <c r="B39" s="1101" t="s">
        <v>1732</v>
      </c>
      <c r="C39" s="1098">
        <f t="shared" si="5"/>
        <v>68</v>
      </c>
      <c r="D39" s="1098">
        <f t="shared" si="5"/>
        <v>71</v>
      </c>
      <c r="E39" s="1098">
        <v>0</v>
      </c>
      <c r="F39" s="1098">
        <v>0</v>
      </c>
      <c r="G39" s="1098">
        <v>0</v>
      </c>
      <c r="H39" s="1098">
        <v>0</v>
      </c>
      <c r="I39" s="1098">
        <v>0</v>
      </c>
      <c r="J39" s="1098">
        <v>0</v>
      </c>
      <c r="K39" s="1098">
        <v>0</v>
      </c>
      <c r="L39" s="1098">
        <v>0</v>
      </c>
      <c r="M39" s="1098">
        <v>3</v>
      </c>
      <c r="N39" s="1098">
        <v>3</v>
      </c>
      <c r="O39" s="1098">
        <v>5</v>
      </c>
      <c r="P39" s="1098">
        <v>5</v>
      </c>
      <c r="Q39" s="1098">
        <v>0</v>
      </c>
      <c r="R39" s="1098">
        <v>0</v>
      </c>
      <c r="S39" s="1098">
        <v>34</v>
      </c>
      <c r="T39" s="1098">
        <v>36</v>
      </c>
      <c r="U39" s="1098">
        <v>1</v>
      </c>
      <c r="V39" s="1098">
        <v>1</v>
      </c>
      <c r="W39" s="1098">
        <v>21</v>
      </c>
      <c r="X39" s="1098">
        <v>22</v>
      </c>
      <c r="Y39" s="1098">
        <v>0</v>
      </c>
      <c r="Z39" s="1098">
        <v>0</v>
      </c>
      <c r="AA39" s="1098">
        <v>0</v>
      </c>
      <c r="AB39" s="1098">
        <v>0</v>
      </c>
      <c r="AC39" s="1098">
        <v>0</v>
      </c>
      <c r="AD39" s="1098">
        <v>0</v>
      </c>
      <c r="AE39" s="1098">
        <v>0</v>
      </c>
      <c r="AF39" s="1098">
        <v>0</v>
      </c>
      <c r="AG39" s="1098">
        <v>0</v>
      </c>
      <c r="AH39" s="1098">
        <v>0</v>
      </c>
      <c r="AI39" s="1098">
        <v>0</v>
      </c>
      <c r="AJ39" s="1098">
        <v>0</v>
      </c>
      <c r="AK39" s="1098">
        <v>2</v>
      </c>
      <c r="AL39" s="1098">
        <v>2</v>
      </c>
      <c r="AM39" s="1098">
        <v>2</v>
      </c>
      <c r="AN39" s="1102">
        <v>2</v>
      </c>
    </row>
    <row r="40" spans="2:40" s="1091" customFormat="1" ht="12">
      <c r="B40" s="1108"/>
      <c r="C40" s="1109"/>
      <c r="D40" s="1109"/>
      <c r="E40" s="1109"/>
      <c r="F40" s="1109"/>
      <c r="G40" s="1109"/>
      <c r="H40" s="1109"/>
      <c r="I40" s="1109"/>
      <c r="J40" s="1109"/>
      <c r="K40" s="1109"/>
      <c r="L40" s="1109"/>
      <c r="M40" s="1109"/>
      <c r="N40" s="1109"/>
      <c r="O40" s="1109"/>
      <c r="P40" s="1109"/>
      <c r="Q40" s="1109"/>
      <c r="R40" s="1109"/>
      <c r="S40" s="1109"/>
      <c r="T40" s="1109"/>
      <c r="U40" s="1109"/>
      <c r="V40" s="1109"/>
      <c r="W40" s="1109"/>
      <c r="X40" s="1109"/>
      <c r="Y40" s="1109"/>
      <c r="Z40" s="1109"/>
      <c r="AA40" s="1109"/>
      <c r="AB40" s="1109"/>
      <c r="AC40" s="1109"/>
      <c r="AD40" s="1109"/>
      <c r="AE40" s="1109"/>
      <c r="AF40" s="1109"/>
      <c r="AG40" s="1109"/>
      <c r="AH40" s="1109"/>
      <c r="AI40" s="1109"/>
      <c r="AJ40" s="1109"/>
      <c r="AK40" s="1109"/>
      <c r="AL40" s="1109"/>
      <c r="AM40" s="1109"/>
      <c r="AN40" s="1110"/>
    </row>
  </sheetData>
  <mergeCells count="19">
    <mergeCell ref="C3:D3"/>
    <mergeCell ref="E3:F3"/>
    <mergeCell ref="G3:H3"/>
    <mergeCell ref="I3:J3"/>
    <mergeCell ref="U3:V3"/>
    <mergeCell ref="AM3:AN3"/>
    <mergeCell ref="S3:T3"/>
    <mergeCell ref="K3:L3"/>
    <mergeCell ref="M3:N3"/>
    <mergeCell ref="O3:P3"/>
    <mergeCell ref="Q3:R3"/>
    <mergeCell ref="W3:X3"/>
    <mergeCell ref="Y3:Z3"/>
    <mergeCell ref="AA3:AB3"/>
    <mergeCell ref="AK3:AL3"/>
    <mergeCell ref="AC3:AD3"/>
    <mergeCell ref="AE3:AF3"/>
    <mergeCell ref="AG3:AH3"/>
    <mergeCell ref="AI3:AJ3"/>
  </mergeCells>
  <printOptions/>
  <pageMargins left="0.75" right="0.75" top="1" bottom="1" header="0.512" footer="0.512"/>
  <pageSetup orientation="portrait" paperSize="9"/>
</worksheet>
</file>

<file path=xl/worksheets/sheet29.xml><?xml version="1.0" encoding="utf-8"?>
<worksheet xmlns="http://schemas.openxmlformats.org/spreadsheetml/2006/main" xmlns:r="http://schemas.openxmlformats.org/officeDocument/2006/relationships">
  <dimension ref="A1:N19"/>
  <sheetViews>
    <sheetView workbookViewId="0" topLeftCell="A1">
      <selection activeCell="A1" sqref="A1"/>
    </sheetView>
  </sheetViews>
  <sheetFormatPr defaultColWidth="9.00390625" defaultRowHeight="15" customHeight="1"/>
  <cols>
    <col min="1" max="1" width="2.625" style="17" customWidth="1"/>
    <col min="2" max="2" width="10.625" style="17" customWidth="1"/>
    <col min="3" max="14" width="7.50390625" style="17" customWidth="1"/>
    <col min="15" max="16384" width="9.00390625" style="17" customWidth="1"/>
  </cols>
  <sheetData>
    <row r="1" ht="15" customHeight="1">
      <c r="B1" s="18" t="s">
        <v>75</v>
      </c>
    </row>
    <row r="3" spans="2:14" ht="15" customHeight="1" thickBot="1">
      <c r="B3" s="20" t="s">
        <v>1739</v>
      </c>
      <c r="C3" s="20"/>
      <c r="D3" s="20"/>
      <c r="E3" s="20"/>
      <c r="F3" s="20"/>
      <c r="G3" s="20"/>
      <c r="H3" s="20"/>
      <c r="I3" s="20"/>
      <c r="J3" s="20"/>
      <c r="K3" s="20"/>
      <c r="L3" s="20"/>
      <c r="M3" s="20"/>
      <c r="N3" s="406" t="s">
        <v>68</v>
      </c>
    </row>
    <row r="4" spans="1:14" ht="15" customHeight="1" thickTop="1">
      <c r="A4" s="36"/>
      <c r="B4" s="1303" t="s">
        <v>69</v>
      </c>
      <c r="C4" s="932" t="s">
        <v>1734</v>
      </c>
      <c r="D4" s="394"/>
      <c r="E4" s="394"/>
      <c r="F4" s="933"/>
      <c r="G4" s="393" t="s">
        <v>1735</v>
      </c>
      <c r="H4" s="393"/>
      <c r="I4" s="394"/>
      <c r="J4" s="393"/>
      <c r="K4" s="932" t="s">
        <v>1736</v>
      </c>
      <c r="L4" s="394"/>
      <c r="M4" s="394"/>
      <c r="N4" s="1111"/>
    </row>
    <row r="5" spans="1:14" ht="15" customHeight="1">
      <c r="A5" s="36"/>
      <c r="B5" s="1387"/>
      <c r="C5" s="1112" t="s">
        <v>1737</v>
      </c>
      <c r="D5" s="1113"/>
      <c r="E5" s="1114" t="s">
        <v>70</v>
      </c>
      <c r="F5" s="1114"/>
      <c r="G5" s="1112" t="s">
        <v>1738</v>
      </c>
      <c r="H5" s="1113"/>
      <c r="I5" s="1112" t="s">
        <v>70</v>
      </c>
      <c r="J5" s="1113"/>
      <c r="K5" s="1114" t="s">
        <v>1738</v>
      </c>
      <c r="L5" s="1113"/>
      <c r="M5" s="1114" t="s">
        <v>70</v>
      </c>
      <c r="N5" s="1113"/>
    </row>
    <row r="6" spans="1:14" ht="15" customHeight="1" thickBot="1">
      <c r="A6" s="36"/>
      <c r="B6" s="1688"/>
      <c r="C6" s="1115" t="s">
        <v>71</v>
      </c>
      <c r="D6" s="1115">
        <v>51</v>
      </c>
      <c r="E6" s="1115">
        <v>50</v>
      </c>
      <c r="F6" s="1115">
        <v>51</v>
      </c>
      <c r="G6" s="1115">
        <v>50</v>
      </c>
      <c r="H6" s="1115">
        <v>51</v>
      </c>
      <c r="I6" s="1115">
        <v>50</v>
      </c>
      <c r="J6" s="1115">
        <v>51</v>
      </c>
      <c r="K6" s="1115">
        <v>50</v>
      </c>
      <c r="L6" s="1115">
        <v>51</v>
      </c>
      <c r="M6" s="1115">
        <v>50</v>
      </c>
      <c r="N6" s="1115">
        <v>51</v>
      </c>
    </row>
    <row r="7" spans="1:14" s="156" customFormat="1" ht="15" customHeight="1" thickTop="1">
      <c r="A7" s="656"/>
      <c r="B7" s="164" t="s">
        <v>72</v>
      </c>
      <c r="C7" s="1116">
        <f>SUM(C9:C17)</f>
        <v>1117</v>
      </c>
      <c r="D7" s="1117">
        <f>SUM(D9:D17)</f>
        <v>1181</v>
      </c>
      <c r="E7" s="1118">
        <v>91.5</v>
      </c>
      <c r="F7" s="1118">
        <v>96.5</v>
      </c>
      <c r="G7" s="1119">
        <f>SUM(G9:G17)</f>
        <v>340</v>
      </c>
      <c r="H7" s="1119">
        <f>SUM(H9:H17)</f>
        <v>354</v>
      </c>
      <c r="I7" s="1118">
        <v>27.9</v>
      </c>
      <c r="J7" s="1118">
        <v>28.9</v>
      </c>
      <c r="K7" s="1119">
        <f>SUM(K9:K17)</f>
        <v>672</v>
      </c>
      <c r="L7" s="1119">
        <f>SUM(L9:L17)</f>
        <v>717</v>
      </c>
      <c r="M7" s="1118">
        <v>55.1</v>
      </c>
      <c r="N7" s="1120">
        <v>58.5</v>
      </c>
    </row>
    <row r="8" spans="1:14" ht="15" customHeight="1">
      <c r="A8" s="36"/>
      <c r="B8" s="169"/>
      <c r="C8" s="30"/>
      <c r="D8" s="20"/>
      <c r="E8" s="170"/>
      <c r="F8" s="170"/>
      <c r="G8" s="1121"/>
      <c r="H8" s="1121"/>
      <c r="I8" s="170"/>
      <c r="J8" s="170"/>
      <c r="K8" s="1121"/>
      <c r="L8" s="1121"/>
      <c r="M8" s="170"/>
      <c r="N8" s="1122"/>
    </row>
    <row r="9" spans="1:14" ht="15" customHeight="1">
      <c r="A9" s="36"/>
      <c r="B9" s="169" t="s">
        <v>1718</v>
      </c>
      <c r="C9" s="30">
        <v>399</v>
      </c>
      <c r="D9" s="20">
        <v>478</v>
      </c>
      <c r="E9" s="170">
        <v>120</v>
      </c>
      <c r="F9" s="170">
        <v>142.1</v>
      </c>
      <c r="G9" s="1121">
        <v>114</v>
      </c>
      <c r="H9" s="1121">
        <v>122</v>
      </c>
      <c r="I9" s="170">
        <v>34.4</v>
      </c>
      <c r="J9" s="170">
        <v>36.3</v>
      </c>
      <c r="K9" s="1121">
        <v>274</v>
      </c>
      <c r="L9" s="1121">
        <v>301</v>
      </c>
      <c r="M9" s="170">
        <v>82.7</v>
      </c>
      <c r="N9" s="1122">
        <v>89.5</v>
      </c>
    </row>
    <row r="10" spans="1:14" ht="15" customHeight="1">
      <c r="A10" s="36"/>
      <c r="B10" s="169" t="s">
        <v>1725</v>
      </c>
      <c r="C10" s="30">
        <v>96</v>
      </c>
      <c r="D10" s="20">
        <v>97</v>
      </c>
      <c r="E10" s="170">
        <v>83.8</v>
      </c>
      <c r="F10" s="170">
        <v>84.6</v>
      </c>
      <c r="G10" s="1121">
        <v>30</v>
      </c>
      <c r="H10" s="1121">
        <v>33</v>
      </c>
      <c r="I10" s="170">
        <v>26.2</v>
      </c>
      <c r="J10" s="170">
        <v>28.8</v>
      </c>
      <c r="K10" s="1121">
        <v>63</v>
      </c>
      <c r="L10" s="1121">
        <v>64</v>
      </c>
      <c r="M10" s="170">
        <v>55</v>
      </c>
      <c r="N10" s="1122">
        <v>55.8</v>
      </c>
    </row>
    <row r="11" spans="1:14" ht="15" customHeight="1">
      <c r="A11" s="36"/>
      <c r="B11" s="169" t="s">
        <v>1729</v>
      </c>
      <c r="C11" s="30">
        <v>154</v>
      </c>
      <c r="D11" s="20">
        <v>155</v>
      </c>
      <c r="E11" s="170">
        <v>97</v>
      </c>
      <c r="F11" s="170">
        <v>97.5</v>
      </c>
      <c r="G11" s="1121">
        <v>43</v>
      </c>
      <c r="H11" s="1121">
        <v>43</v>
      </c>
      <c r="I11" s="170">
        <v>27.1</v>
      </c>
      <c r="J11" s="170">
        <v>27</v>
      </c>
      <c r="K11" s="1121">
        <v>75</v>
      </c>
      <c r="L11" s="1121">
        <v>80</v>
      </c>
      <c r="M11" s="170">
        <v>47.2</v>
      </c>
      <c r="N11" s="1122">
        <v>50.3</v>
      </c>
    </row>
    <row r="12" spans="1:14" ht="15" customHeight="1">
      <c r="A12" s="36"/>
      <c r="B12" s="169" t="s">
        <v>1730</v>
      </c>
      <c r="C12" s="30">
        <v>140</v>
      </c>
      <c r="D12" s="20">
        <v>136</v>
      </c>
      <c r="E12" s="170">
        <v>82.9</v>
      </c>
      <c r="F12" s="170">
        <v>80</v>
      </c>
      <c r="G12" s="1121">
        <v>46</v>
      </c>
      <c r="H12" s="1121">
        <v>48</v>
      </c>
      <c r="I12" s="170">
        <v>27.2</v>
      </c>
      <c r="J12" s="170">
        <v>28.2</v>
      </c>
      <c r="K12" s="1121">
        <v>97</v>
      </c>
      <c r="L12" s="1121">
        <v>99</v>
      </c>
      <c r="M12" s="170">
        <v>57.4</v>
      </c>
      <c r="N12" s="1122">
        <v>58.2</v>
      </c>
    </row>
    <row r="13" spans="1:14" ht="15" customHeight="1">
      <c r="A13" s="36"/>
      <c r="B13" s="169" t="s">
        <v>1724</v>
      </c>
      <c r="C13" s="30">
        <v>59</v>
      </c>
      <c r="D13" s="20">
        <v>56</v>
      </c>
      <c r="E13" s="170">
        <v>56.1</v>
      </c>
      <c r="F13" s="170">
        <v>53.3</v>
      </c>
      <c r="G13" s="1121">
        <v>21</v>
      </c>
      <c r="H13" s="1121">
        <v>22</v>
      </c>
      <c r="I13" s="170">
        <v>20</v>
      </c>
      <c r="J13" s="170">
        <v>20.9</v>
      </c>
      <c r="K13" s="1121">
        <v>38</v>
      </c>
      <c r="L13" s="1121">
        <v>37</v>
      </c>
      <c r="M13" s="170">
        <v>36.1</v>
      </c>
      <c r="N13" s="1122">
        <v>35.2</v>
      </c>
    </row>
    <row r="14" spans="1:14" ht="15" customHeight="1">
      <c r="A14" s="36"/>
      <c r="B14" s="169" t="s">
        <v>1719</v>
      </c>
      <c r="C14" s="30">
        <v>80</v>
      </c>
      <c r="D14" s="20">
        <v>78</v>
      </c>
      <c r="E14" s="170">
        <v>84.5</v>
      </c>
      <c r="F14" s="170">
        <v>82.5</v>
      </c>
      <c r="G14" s="1121">
        <v>21</v>
      </c>
      <c r="H14" s="1121">
        <v>23</v>
      </c>
      <c r="I14" s="170">
        <v>22.2</v>
      </c>
      <c r="J14" s="170">
        <v>24.3</v>
      </c>
      <c r="K14" s="1121">
        <v>38</v>
      </c>
      <c r="L14" s="1121">
        <v>40</v>
      </c>
      <c r="M14" s="170">
        <v>40.1</v>
      </c>
      <c r="N14" s="1122">
        <v>42.3</v>
      </c>
    </row>
    <row r="15" spans="1:14" ht="15" customHeight="1">
      <c r="A15" s="36"/>
      <c r="B15" s="169" t="s">
        <v>1721</v>
      </c>
      <c r="C15" s="30">
        <v>67</v>
      </c>
      <c r="D15" s="20">
        <v>66</v>
      </c>
      <c r="E15" s="170">
        <v>61.9</v>
      </c>
      <c r="F15" s="170">
        <v>61.1</v>
      </c>
      <c r="G15" s="1121">
        <v>23</v>
      </c>
      <c r="H15" s="1121">
        <v>22</v>
      </c>
      <c r="I15" s="170">
        <v>21.2</v>
      </c>
      <c r="J15" s="170">
        <v>20.4</v>
      </c>
      <c r="K15" s="1121">
        <v>34</v>
      </c>
      <c r="L15" s="1121">
        <v>39</v>
      </c>
      <c r="M15" s="170">
        <v>31.4</v>
      </c>
      <c r="N15" s="1122">
        <v>36.1</v>
      </c>
    </row>
    <row r="16" spans="1:14" ht="15" customHeight="1">
      <c r="A16" s="36"/>
      <c r="B16" s="169" t="s">
        <v>1726</v>
      </c>
      <c r="C16" s="30">
        <v>61</v>
      </c>
      <c r="D16" s="20">
        <v>53</v>
      </c>
      <c r="E16" s="170">
        <v>80.9</v>
      </c>
      <c r="F16" s="170">
        <v>70.5</v>
      </c>
      <c r="G16" s="1121">
        <v>22</v>
      </c>
      <c r="H16" s="1121">
        <v>21</v>
      </c>
      <c r="I16" s="170">
        <v>29.2</v>
      </c>
      <c r="J16" s="170">
        <v>28</v>
      </c>
      <c r="K16" s="1121">
        <v>34</v>
      </c>
      <c r="L16" s="1121">
        <v>37</v>
      </c>
      <c r="M16" s="170">
        <v>45.1</v>
      </c>
      <c r="N16" s="1122">
        <v>49.2</v>
      </c>
    </row>
    <row r="17" spans="1:14" ht="15" customHeight="1">
      <c r="A17" s="36"/>
      <c r="B17" s="154" t="s">
        <v>1727</v>
      </c>
      <c r="C17" s="44">
        <v>61</v>
      </c>
      <c r="D17" s="45">
        <v>62</v>
      </c>
      <c r="E17" s="174">
        <v>96.6</v>
      </c>
      <c r="F17" s="174">
        <v>98</v>
      </c>
      <c r="G17" s="1123">
        <v>20</v>
      </c>
      <c r="H17" s="1123">
        <v>20</v>
      </c>
      <c r="I17" s="174">
        <v>31.7</v>
      </c>
      <c r="J17" s="174">
        <v>31.6</v>
      </c>
      <c r="K17" s="1123">
        <v>19</v>
      </c>
      <c r="L17" s="1123">
        <v>20</v>
      </c>
      <c r="M17" s="174">
        <v>30.1</v>
      </c>
      <c r="N17" s="1124">
        <v>31.6</v>
      </c>
    </row>
    <row r="18" ht="15" customHeight="1">
      <c r="B18" s="17" t="s">
        <v>73</v>
      </c>
    </row>
    <row r="19" ht="15" customHeight="1">
      <c r="B19" s="17" t="s">
        <v>74</v>
      </c>
    </row>
  </sheetData>
  <mergeCells count="1">
    <mergeCell ref="B4:B6"/>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B2:Z74"/>
  <sheetViews>
    <sheetView workbookViewId="0" topLeftCell="A1">
      <selection activeCell="A1" sqref="A1"/>
    </sheetView>
  </sheetViews>
  <sheetFormatPr defaultColWidth="9.00390625" defaultRowHeight="13.5"/>
  <cols>
    <col min="1" max="1" width="1.625" style="49" customWidth="1"/>
    <col min="2" max="2" width="2.625" style="49" customWidth="1"/>
    <col min="3" max="3" width="8.125" style="49" customWidth="1"/>
    <col min="4" max="4" width="11.75390625" style="49" customWidth="1"/>
    <col min="5" max="6" width="8.125" style="49" customWidth="1"/>
    <col min="7" max="7" width="8.625" style="49" customWidth="1"/>
    <col min="8" max="8" width="8.125" style="49" customWidth="1"/>
    <col min="9" max="9" width="8.75390625" style="49" customWidth="1"/>
    <col min="10" max="10" width="9.375" style="49" customWidth="1"/>
    <col min="11" max="11" width="8.625" style="49" customWidth="1"/>
    <col min="12" max="12" width="8.375" style="49" customWidth="1"/>
    <col min="13" max="13" width="8.625" style="49" customWidth="1"/>
    <col min="14" max="14" width="8.875" style="49" customWidth="1"/>
    <col min="15" max="24" width="8.125" style="49" customWidth="1"/>
    <col min="25" max="16384" width="9.00390625" style="49" customWidth="1"/>
  </cols>
  <sheetData>
    <row r="1" ht="12.75" customHeight="1"/>
    <row r="2" spans="2:26" ht="16.5" customHeight="1">
      <c r="B2" s="50" t="s">
        <v>716</v>
      </c>
      <c r="W2" s="51"/>
      <c r="X2" s="51"/>
      <c r="Y2" s="51"/>
      <c r="Z2" s="51"/>
    </row>
    <row r="3" spans="3:24" ht="12.75" thickBot="1">
      <c r="C3" s="52"/>
      <c r="D3" s="52"/>
      <c r="E3" s="53"/>
      <c r="F3" s="53"/>
      <c r="G3" s="53"/>
      <c r="H3" s="53"/>
      <c r="I3" s="53"/>
      <c r="J3" s="53"/>
      <c r="K3" s="52"/>
      <c r="W3" s="49" t="s">
        <v>697</v>
      </c>
      <c r="X3" s="54"/>
    </row>
    <row r="4" spans="2:24" ht="21" customHeight="1" thickTop="1">
      <c r="B4" s="1324" t="s">
        <v>216</v>
      </c>
      <c r="C4" s="1325"/>
      <c r="D4" s="55" t="s">
        <v>167</v>
      </c>
      <c r="E4" s="56" t="s">
        <v>698</v>
      </c>
      <c r="F4" s="56" t="s">
        <v>699</v>
      </c>
      <c r="G4" s="56" t="s">
        <v>700</v>
      </c>
      <c r="H4" s="56" t="s">
        <v>701</v>
      </c>
      <c r="I4" s="56" t="s">
        <v>702</v>
      </c>
      <c r="J4" s="56" t="s">
        <v>703</v>
      </c>
      <c r="K4" s="56" t="s">
        <v>222</v>
      </c>
      <c r="L4" s="56" t="s">
        <v>223</v>
      </c>
      <c r="M4" s="56" t="s">
        <v>224</v>
      </c>
      <c r="N4" s="56" t="s">
        <v>225</v>
      </c>
      <c r="O4" s="56" t="s">
        <v>226</v>
      </c>
      <c r="P4" s="56" t="s">
        <v>227</v>
      </c>
      <c r="Q4" s="56" t="s">
        <v>228</v>
      </c>
      <c r="R4" s="56" t="s">
        <v>229</v>
      </c>
      <c r="S4" s="56" t="s">
        <v>230</v>
      </c>
      <c r="T4" s="56" t="s">
        <v>231</v>
      </c>
      <c r="U4" s="56" t="s">
        <v>232</v>
      </c>
      <c r="V4" s="56" t="s">
        <v>233</v>
      </c>
      <c r="W4" s="56" t="s">
        <v>704</v>
      </c>
      <c r="X4" s="57" t="s">
        <v>234</v>
      </c>
    </row>
    <row r="5" spans="2:24" ht="6" customHeight="1">
      <c r="B5" s="58"/>
      <c r="C5" s="59"/>
      <c r="D5" s="60"/>
      <c r="E5" s="61"/>
      <c r="F5" s="61"/>
      <c r="G5" s="61"/>
      <c r="H5" s="61"/>
      <c r="I5" s="61"/>
      <c r="J5" s="61"/>
      <c r="K5" s="61"/>
      <c r="L5" s="61"/>
      <c r="M5" s="61"/>
      <c r="N5" s="61"/>
      <c r="O5" s="61"/>
      <c r="P5" s="61"/>
      <c r="Q5" s="61"/>
      <c r="R5" s="61"/>
      <c r="S5" s="61"/>
      <c r="T5" s="61"/>
      <c r="U5" s="61"/>
      <c r="V5" s="61"/>
      <c r="W5" s="61"/>
      <c r="X5" s="62"/>
    </row>
    <row r="6" spans="2:24" s="63" customFormat="1" ht="12.75" customHeight="1">
      <c r="B6" s="1328" t="s">
        <v>705</v>
      </c>
      <c r="C6" s="1329"/>
      <c r="D6" s="64">
        <f>SUM(E6:X6)</f>
        <v>1220302</v>
      </c>
      <c r="E6" s="65">
        <v>88260</v>
      </c>
      <c r="F6" s="65">
        <v>83833</v>
      </c>
      <c r="G6" s="65">
        <v>93842</v>
      </c>
      <c r="H6" s="66">
        <v>92595</v>
      </c>
      <c r="I6" s="65">
        <v>83194</v>
      </c>
      <c r="J6" s="65">
        <v>94069</v>
      </c>
      <c r="K6" s="65">
        <v>78298</v>
      </c>
      <c r="L6" s="65">
        <v>84692</v>
      </c>
      <c r="M6" s="65">
        <v>95721</v>
      </c>
      <c r="N6" s="65">
        <v>98341</v>
      </c>
      <c r="O6" s="65">
        <v>80765</v>
      </c>
      <c r="P6" s="65">
        <v>63848</v>
      </c>
      <c r="Q6" s="65">
        <v>59593</v>
      </c>
      <c r="R6" s="65">
        <v>48608</v>
      </c>
      <c r="S6" s="65">
        <v>37680</v>
      </c>
      <c r="T6" s="65">
        <v>22009</v>
      </c>
      <c r="U6" s="65">
        <v>10402</v>
      </c>
      <c r="V6" s="65">
        <v>3635</v>
      </c>
      <c r="W6" s="65">
        <v>803</v>
      </c>
      <c r="X6" s="67">
        <v>114</v>
      </c>
    </row>
    <row r="7" spans="2:24" ht="6" customHeight="1">
      <c r="B7" s="68"/>
      <c r="C7" s="69"/>
      <c r="D7" s="58"/>
      <c r="E7" s="70"/>
      <c r="F7" s="70"/>
      <c r="G7" s="70"/>
      <c r="H7" s="70"/>
      <c r="I7" s="70"/>
      <c r="J7" s="70"/>
      <c r="K7" s="70"/>
      <c r="L7" s="70"/>
      <c r="M7" s="70"/>
      <c r="N7" s="70"/>
      <c r="O7" s="70"/>
      <c r="P7" s="70"/>
      <c r="Q7" s="70"/>
      <c r="R7" s="70"/>
      <c r="S7" s="70"/>
      <c r="T7" s="70"/>
      <c r="U7" s="70"/>
      <c r="V7" s="70"/>
      <c r="W7" s="70"/>
      <c r="X7" s="59"/>
    </row>
    <row r="8" spans="2:24" s="71" customFormat="1" ht="18" customHeight="1">
      <c r="B8" s="1330" t="s">
        <v>706</v>
      </c>
      <c r="C8" s="1331"/>
      <c r="D8" s="72">
        <f>SUM(D10:D11)</f>
        <v>1226204</v>
      </c>
      <c r="E8" s="73">
        <f aca="true" t="shared" si="0" ref="E8:V8">SUM(E18:E67)</f>
        <v>89096</v>
      </c>
      <c r="F8" s="73">
        <f t="shared" si="0"/>
        <v>87130</v>
      </c>
      <c r="G8" s="73">
        <f t="shared" si="0"/>
        <v>88496</v>
      </c>
      <c r="H8" s="73">
        <f t="shared" si="0"/>
        <v>92466</v>
      </c>
      <c r="I8" s="73">
        <f t="shared" si="0"/>
        <v>78238</v>
      </c>
      <c r="J8" s="73">
        <f t="shared" si="0"/>
        <v>102883</v>
      </c>
      <c r="K8" s="73">
        <f t="shared" si="0"/>
        <v>74375</v>
      </c>
      <c r="L8" s="73">
        <f t="shared" si="0"/>
        <v>82488</v>
      </c>
      <c r="M8" s="73">
        <f t="shared" si="0"/>
        <v>93885</v>
      </c>
      <c r="N8" s="73">
        <f t="shared" si="0"/>
        <v>98961</v>
      </c>
      <c r="O8" s="73">
        <f t="shared" si="0"/>
        <v>85135</v>
      </c>
      <c r="P8" s="73">
        <f t="shared" si="0"/>
        <v>65522</v>
      </c>
      <c r="Q8" s="73">
        <f t="shared" si="0"/>
        <v>59736</v>
      </c>
      <c r="R8" s="73">
        <f t="shared" si="0"/>
        <v>51057</v>
      </c>
      <c r="S8" s="73">
        <f t="shared" si="0"/>
        <v>36994</v>
      </c>
      <c r="T8" s="73">
        <f t="shared" si="0"/>
        <v>24021</v>
      </c>
      <c r="U8" s="73">
        <f t="shared" si="0"/>
        <v>10878</v>
      </c>
      <c r="V8" s="73">
        <f t="shared" si="0"/>
        <v>3855</v>
      </c>
      <c r="W8" s="73">
        <f>SUM(W10:W11)</f>
        <v>874</v>
      </c>
      <c r="X8" s="74">
        <f>SUM(X18:X67)</f>
        <v>114</v>
      </c>
    </row>
    <row r="9" spans="2:24" ht="6" customHeight="1">
      <c r="B9" s="68"/>
      <c r="C9" s="75"/>
      <c r="D9" s="76"/>
      <c r="E9" s="77"/>
      <c r="F9" s="77"/>
      <c r="G9" s="77"/>
      <c r="H9" s="77"/>
      <c r="I9" s="77"/>
      <c r="J9" s="77"/>
      <c r="K9" s="77"/>
      <c r="L9" s="77"/>
      <c r="M9" s="77"/>
      <c r="N9" s="77"/>
      <c r="O9" s="77"/>
      <c r="P9" s="77"/>
      <c r="Q9" s="77"/>
      <c r="R9" s="77"/>
      <c r="S9" s="77"/>
      <c r="T9" s="77"/>
      <c r="U9" s="77"/>
      <c r="V9" s="77"/>
      <c r="W9" s="77"/>
      <c r="X9" s="78"/>
    </row>
    <row r="10" spans="2:24" s="79" customFormat="1" ht="13.5" customHeight="1">
      <c r="B10" s="1326" t="s">
        <v>707</v>
      </c>
      <c r="C10" s="1327"/>
      <c r="D10" s="72">
        <f aca="true" t="shared" si="1" ref="D10:X10">SUM(D18:D32)</f>
        <v>847398</v>
      </c>
      <c r="E10" s="80">
        <f t="shared" si="1"/>
        <v>63898</v>
      </c>
      <c r="F10" s="80">
        <f t="shared" si="1"/>
        <v>62801</v>
      </c>
      <c r="G10" s="80">
        <f t="shared" si="1"/>
        <v>60843</v>
      </c>
      <c r="H10" s="80">
        <f t="shared" si="1"/>
        <v>63433</v>
      </c>
      <c r="I10" s="80">
        <f t="shared" si="1"/>
        <v>55331</v>
      </c>
      <c r="J10" s="80">
        <f t="shared" si="1"/>
        <v>73403</v>
      </c>
      <c r="K10" s="80">
        <f t="shared" si="1"/>
        <v>54946</v>
      </c>
      <c r="L10" s="80">
        <f t="shared" si="1"/>
        <v>59020</v>
      </c>
      <c r="M10" s="80">
        <f t="shared" si="1"/>
        <v>65085</v>
      </c>
      <c r="N10" s="80">
        <f t="shared" si="1"/>
        <v>66523</v>
      </c>
      <c r="O10" s="80">
        <f t="shared" si="1"/>
        <v>56612</v>
      </c>
      <c r="P10" s="80">
        <f t="shared" si="1"/>
        <v>43343</v>
      </c>
      <c r="Q10" s="80">
        <f t="shared" si="1"/>
        <v>39546</v>
      </c>
      <c r="R10" s="80">
        <f t="shared" si="1"/>
        <v>33270</v>
      </c>
      <c r="S10" s="80">
        <f t="shared" si="1"/>
        <v>23842</v>
      </c>
      <c r="T10" s="80">
        <f t="shared" si="1"/>
        <v>15413</v>
      </c>
      <c r="U10" s="80">
        <f t="shared" si="1"/>
        <v>6919</v>
      </c>
      <c r="V10" s="80">
        <f t="shared" si="1"/>
        <v>2477</v>
      </c>
      <c r="W10" s="80">
        <f t="shared" si="1"/>
        <v>583</v>
      </c>
      <c r="X10" s="81">
        <f t="shared" si="1"/>
        <v>110</v>
      </c>
    </row>
    <row r="11" spans="2:24" s="79" customFormat="1" ht="13.5" customHeight="1">
      <c r="B11" s="1326" t="s">
        <v>708</v>
      </c>
      <c r="C11" s="1327"/>
      <c r="D11" s="82">
        <f aca="true" t="shared" si="2" ref="D11:X11">SUM(D34:D67)</f>
        <v>378806</v>
      </c>
      <c r="E11" s="80">
        <f t="shared" si="2"/>
        <v>25198</v>
      </c>
      <c r="F11" s="80">
        <f t="shared" si="2"/>
        <v>24329</v>
      </c>
      <c r="G11" s="80">
        <f t="shared" si="2"/>
        <v>27653</v>
      </c>
      <c r="H11" s="80">
        <f t="shared" si="2"/>
        <v>29033</v>
      </c>
      <c r="I11" s="80">
        <f t="shared" si="2"/>
        <v>22907</v>
      </c>
      <c r="J11" s="80">
        <f t="shared" si="2"/>
        <v>29480</v>
      </c>
      <c r="K11" s="80">
        <f t="shared" si="2"/>
        <v>19429</v>
      </c>
      <c r="L11" s="80">
        <f t="shared" si="2"/>
        <v>23468</v>
      </c>
      <c r="M11" s="80">
        <f t="shared" si="2"/>
        <v>28800</v>
      </c>
      <c r="N11" s="80">
        <f t="shared" si="2"/>
        <v>32438</v>
      </c>
      <c r="O11" s="80">
        <f t="shared" si="2"/>
        <v>28523</v>
      </c>
      <c r="P11" s="80">
        <f t="shared" si="2"/>
        <v>22179</v>
      </c>
      <c r="Q11" s="80">
        <f t="shared" si="2"/>
        <v>20190</v>
      </c>
      <c r="R11" s="80">
        <f t="shared" si="2"/>
        <v>17787</v>
      </c>
      <c r="S11" s="80">
        <f t="shared" si="2"/>
        <v>13152</v>
      </c>
      <c r="T11" s="80">
        <f t="shared" si="2"/>
        <v>8608</v>
      </c>
      <c r="U11" s="80">
        <f t="shared" si="2"/>
        <v>3959</v>
      </c>
      <c r="V11" s="80">
        <f t="shared" si="2"/>
        <v>1378</v>
      </c>
      <c r="W11" s="80">
        <f t="shared" si="2"/>
        <v>291</v>
      </c>
      <c r="X11" s="81">
        <f t="shared" si="2"/>
        <v>4</v>
      </c>
    </row>
    <row r="12" spans="2:24" s="79" customFormat="1" ht="6" customHeight="1">
      <c r="B12" s="83"/>
      <c r="C12" s="84"/>
      <c r="D12" s="72"/>
      <c r="E12" s="85"/>
      <c r="F12" s="85"/>
      <c r="G12" s="85"/>
      <c r="H12" s="85"/>
      <c r="I12" s="85"/>
      <c r="J12" s="85"/>
      <c r="K12" s="85"/>
      <c r="L12" s="85"/>
      <c r="M12" s="85"/>
      <c r="N12" s="85"/>
      <c r="O12" s="85"/>
      <c r="P12" s="85"/>
      <c r="Q12" s="85"/>
      <c r="R12" s="85"/>
      <c r="S12" s="85"/>
      <c r="T12" s="85"/>
      <c r="U12" s="85"/>
      <c r="V12" s="85"/>
      <c r="W12" s="85"/>
      <c r="X12" s="86"/>
    </row>
    <row r="13" spans="2:24" s="79" customFormat="1" ht="13.5" customHeight="1">
      <c r="B13" s="1326" t="s">
        <v>709</v>
      </c>
      <c r="C13" s="1327"/>
      <c r="D13" s="72">
        <f>+D18+D24+D25+D26+D29+D30+D31+D34+D35+D36+D37+D38+D39+D40</f>
        <v>539029</v>
      </c>
      <c r="E13" s="80">
        <f aca="true" t="shared" si="3" ref="E13:X13">SUM(E18,E24,E25,E26,E29,E30,E31,E34,E35,E36,E37,E38,E39,E40)</f>
        <v>39780</v>
      </c>
      <c r="F13" s="80">
        <f t="shared" si="3"/>
        <v>38359</v>
      </c>
      <c r="G13" s="80">
        <f t="shared" si="3"/>
        <v>37953</v>
      </c>
      <c r="H13" s="80">
        <f t="shared" si="3"/>
        <v>40642</v>
      </c>
      <c r="I13" s="80">
        <f t="shared" si="3"/>
        <v>35950</v>
      </c>
      <c r="J13" s="80">
        <f t="shared" si="3"/>
        <v>46969</v>
      </c>
      <c r="K13" s="80">
        <f t="shared" si="3"/>
        <v>34195</v>
      </c>
      <c r="L13" s="80">
        <f t="shared" si="3"/>
        <v>36775</v>
      </c>
      <c r="M13" s="80">
        <f t="shared" si="3"/>
        <v>40914</v>
      </c>
      <c r="N13" s="80">
        <f t="shared" si="3"/>
        <v>42558</v>
      </c>
      <c r="O13" s="80">
        <f t="shared" si="3"/>
        <v>36544</v>
      </c>
      <c r="P13" s="80">
        <f t="shared" si="3"/>
        <v>27688</v>
      </c>
      <c r="Q13" s="80">
        <f t="shared" si="3"/>
        <v>25725</v>
      </c>
      <c r="R13" s="80">
        <f t="shared" si="3"/>
        <v>22122</v>
      </c>
      <c r="S13" s="80">
        <f t="shared" si="3"/>
        <v>15773</v>
      </c>
      <c r="T13" s="80">
        <f t="shared" si="3"/>
        <v>10172</v>
      </c>
      <c r="U13" s="80">
        <f t="shared" si="3"/>
        <v>4688</v>
      </c>
      <c r="V13" s="80">
        <f t="shared" si="3"/>
        <v>1759</v>
      </c>
      <c r="W13" s="80">
        <f t="shared" si="3"/>
        <v>439</v>
      </c>
      <c r="X13" s="81">
        <f t="shared" si="3"/>
        <v>24</v>
      </c>
    </row>
    <row r="14" spans="2:24" s="79" customFormat="1" ht="13.5" customHeight="1">
      <c r="B14" s="1326" t="s">
        <v>710</v>
      </c>
      <c r="C14" s="1327"/>
      <c r="D14" s="72">
        <f>+D23+D42+D43+D44+D45+D46+D47+D48</f>
        <v>105020</v>
      </c>
      <c r="E14" s="80">
        <f aca="true" t="shared" si="4" ref="E14:W14">SUM(E23,E42,E43,E44,E45,E46,E47,E48)</f>
        <v>7530</v>
      </c>
      <c r="F14" s="80">
        <f t="shared" si="4"/>
        <v>7411</v>
      </c>
      <c r="G14" s="80">
        <f t="shared" si="4"/>
        <v>8426</v>
      </c>
      <c r="H14" s="80">
        <f t="shared" si="4"/>
        <v>8824</v>
      </c>
      <c r="I14" s="80">
        <f t="shared" si="4"/>
        <v>6860</v>
      </c>
      <c r="J14" s="80">
        <f t="shared" si="4"/>
        <v>8306</v>
      </c>
      <c r="K14" s="80">
        <f t="shared" si="4"/>
        <v>5757</v>
      </c>
      <c r="L14" s="80">
        <f t="shared" si="4"/>
        <v>6786</v>
      </c>
      <c r="M14" s="80">
        <f t="shared" si="4"/>
        <v>8035</v>
      </c>
      <c r="N14" s="80">
        <f t="shared" si="4"/>
        <v>8850</v>
      </c>
      <c r="O14" s="80">
        <f t="shared" si="4"/>
        <v>7422</v>
      </c>
      <c r="P14" s="80">
        <f t="shared" si="4"/>
        <v>5829</v>
      </c>
      <c r="Q14" s="80">
        <f t="shared" si="4"/>
        <v>4908</v>
      </c>
      <c r="R14" s="80">
        <f t="shared" si="4"/>
        <v>4129</v>
      </c>
      <c r="S14" s="80">
        <f t="shared" si="4"/>
        <v>2903</v>
      </c>
      <c r="T14" s="80">
        <f t="shared" si="4"/>
        <v>1876</v>
      </c>
      <c r="U14" s="80">
        <f t="shared" si="4"/>
        <v>858</v>
      </c>
      <c r="V14" s="80">
        <f t="shared" si="4"/>
        <v>264</v>
      </c>
      <c r="W14" s="80">
        <f t="shared" si="4"/>
        <v>46</v>
      </c>
      <c r="X14" s="81" t="s">
        <v>235</v>
      </c>
    </row>
    <row r="15" spans="2:24" s="79" customFormat="1" ht="13.5" customHeight="1">
      <c r="B15" s="1326" t="s">
        <v>711</v>
      </c>
      <c r="C15" s="1327"/>
      <c r="D15" s="72">
        <f>+D19+D28+D32+D50+D51+D52+D53+D54</f>
        <v>253072</v>
      </c>
      <c r="E15" s="80">
        <f aca="true" t="shared" si="5" ref="E15:X15">SUM(E19,E28,E32,E50,E51,E52,E53,E54)</f>
        <v>17699</v>
      </c>
      <c r="F15" s="80">
        <f t="shared" si="5"/>
        <v>17598</v>
      </c>
      <c r="G15" s="80">
        <f t="shared" si="5"/>
        <v>18039</v>
      </c>
      <c r="H15" s="80">
        <f t="shared" si="5"/>
        <v>18741</v>
      </c>
      <c r="I15" s="80">
        <f t="shared" si="5"/>
        <v>16487</v>
      </c>
      <c r="J15" s="80">
        <f t="shared" si="5"/>
        <v>20356</v>
      </c>
      <c r="K15" s="80">
        <f t="shared" si="5"/>
        <v>14461</v>
      </c>
      <c r="L15" s="80">
        <f t="shared" si="5"/>
        <v>16496</v>
      </c>
      <c r="M15" s="80">
        <f t="shared" si="5"/>
        <v>19100</v>
      </c>
      <c r="N15" s="80">
        <f t="shared" si="5"/>
        <v>20670</v>
      </c>
      <c r="O15" s="80">
        <f t="shared" si="5"/>
        <v>18753</v>
      </c>
      <c r="P15" s="80">
        <f t="shared" si="5"/>
        <v>14264</v>
      </c>
      <c r="Q15" s="80">
        <f t="shared" si="5"/>
        <v>12442</v>
      </c>
      <c r="R15" s="80">
        <f t="shared" si="5"/>
        <v>10870</v>
      </c>
      <c r="S15" s="80">
        <f t="shared" si="5"/>
        <v>8245</v>
      </c>
      <c r="T15" s="80">
        <f t="shared" si="5"/>
        <v>5502</v>
      </c>
      <c r="U15" s="80">
        <f t="shared" si="5"/>
        <v>2365</v>
      </c>
      <c r="V15" s="80">
        <f t="shared" si="5"/>
        <v>792</v>
      </c>
      <c r="W15" s="80">
        <f t="shared" si="5"/>
        <v>168</v>
      </c>
      <c r="X15" s="81">
        <f t="shared" si="5"/>
        <v>24</v>
      </c>
    </row>
    <row r="16" spans="2:24" s="79" customFormat="1" ht="13.5" customHeight="1">
      <c r="B16" s="1326" t="s">
        <v>712</v>
      </c>
      <c r="C16" s="1327"/>
      <c r="D16" s="82">
        <f aca="true" t="shared" si="6" ref="D16:X16">SUM(D20,D21,D56,D57,D58,D59,D60,D61,D62,D63,D64,D65,D66,D67)</f>
        <v>329083</v>
      </c>
      <c r="E16" s="80">
        <f t="shared" si="6"/>
        <v>24087</v>
      </c>
      <c r="F16" s="80">
        <f t="shared" si="6"/>
        <v>23762</v>
      </c>
      <c r="G16" s="80">
        <f t="shared" si="6"/>
        <v>24078</v>
      </c>
      <c r="H16" s="80">
        <f t="shared" si="6"/>
        <v>24259</v>
      </c>
      <c r="I16" s="80">
        <f t="shared" si="6"/>
        <v>18941</v>
      </c>
      <c r="J16" s="80">
        <f t="shared" si="6"/>
        <v>27252</v>
      </c>
      <c r="K16" s="80">
        <f t="shared" si="6"/>
        <v>19962</v>
      </c>
      <c r="L16" s="80">
        <f t="shared" si="6"/>
        <v>22431</v>
      </c>
      <c r="M16" s="80">
        <f t="shared" si="6"/>
        <v>25836</v>
      </c>
      <c r="N16" s="80">
        <f t="shared" si="6"/>
        <v>26883</v>
      </c>
      <c r="O16" s="80">
        <f t="shared" si="6"/>
        <v>22416</v>
      </c>
      <c r="P16" s="80">
        <f t="shared" si="6"/>
        <v>17741</v>
      </c>
      <c r="Q16" s="80">
        <f t="shared" si="6"/>
        <v>16661</v>
      </c>
      <c r="R16" s="80">
        <f t="shared" si="6"/>
        <v>13936</v>
      </c>
      <c r="S16" s="80">
        <f t="shared" si="6"/>
        <v>10073</v>
      </c>
      <c r="T16" s="80">
        <f t="shared" si="6"/>
        <v>6471</v>
      </c>
      <c r="U16" s="80">
        <f t="shared" si="6"/>
        <v>2967</v>
      </c>
      <c r="V16" s="80">
        <f t="shared" si="6"/>
        <v>1040</v>
      </c>
      <c r="W16" s="80">
        <f t="shared" si="6"/>
        <v>221</v>
      </c>
      <c r="X16" s="81">
        <f t="shared" si="6"/>
        <v>66</v>
      </c>
    </row>
    <row r="17" spans="2:24" ht="6" customHeight="1">
      <c r="B17" s="87"/>
      <c r="C17" s="88"/>
      <c r="D17" s="89"/>
      <c r="E17" s="90"/>
      <c r="F17" s="90"/>
      <c r="G17" s="90"/>
      <c r="H17" s="90"/>
      <c r="I17" s="90"/>
      <c r="J17" s="90"/>
      <c r="K17" s="90"/>
      <c r="L17" s="90"/>
      <c r="M17" s="90"/>
      <c r="N17" s="90"/>
      <c r="O17" s="90"/>
      <c r="P17" s="90"/>
      <c r="Q17" s="90"/>
      <c r="R17" s="90"/>
      <c r="S17" s="90"/>
      <c r="T17" s="90"/>
      <c r="U17" s="90"/>
      <c r="V17" s="90"/>
      <c r="W17" s="90"/>
      <c r="X17" s="91"/>
    </row>
    <row r="18" spans="2:26" ht="15" customHeight="1">
      <c r="B18" s="87"/>
      <c r="C18" s="92" t="s">
        <v>181</v>
      </c>
      <c r="D18" s="93">
        <f>SUM(E18:X18)</f>
        <v>223752</v>
      </c>
      <c r="E18" s="66">
        <v>17806</v>
      </c>
      <c r="F18" s="66">
        <v>17179</v>
      </c>
      <c r="G18" s="66">
        <v>15298</v>
      </c>
      <c r="H18" s="66">
        <v>16791</v>
      </c>
      <c r="I18" s="66">
        <v>16561</v>
      </c>
      <c r="J18" s="66">
        <v>21176</v>
      </c>
      <c r="K18" s="66">
        <v>16281</v>
      </c>
      <c r="L18" s="66">
        <v>16206</v>
      </c>
      <c r="M18" s="66">
        <v>16649</v>
      </c>
      <c r="N18" s="66">
        <v>16486</v>
      </c>
      <c r="O18" s="66">
        <v>14130</v>
      </c>
      <c r="P18" s="66">
        <v>10449</v>
      </c>
      <c r="Q18" s="66">
        <v>9521</v>
      </c>
      <c r="R18" s="66">
        <v>7862</v>
      </c>
      <c r="S18" s="66">
        <v>5551</v>
      </c>
      <c r="T18" s="66">
        <v>3532</v>
      </c>
      <c r="U18" s="66">
        <v>1553</v>
      </c>
      <c r="V18" s="66">
        <v>553</v>
      </c>
      <c r="W18" s="94">
        <v>157</v>
      </c>
      <c r="X18" s="95">
        <v>11</v>
      </c>
      <c r="Z18" s="96"/>
    </row>
    <row r="19" spans="2:26" ht="15" customHeight="1">
      <c r="B19" s="87"/>
      <c r="C19" s="92" t="s">
        <v>182</v>
      </c>
      <c r="D19" s="93">
        <f>SUM(E19:X19)</f>
        <v>92132</v>
      </c>
      <c r="E19" s="66">
        <v>6720</v>
      </c>
      <c r="F19" s="66">
        <v>7009</v>
      </c>
      <c r="G19" s="66">
        <v>6779</v>
      </c>
      <c r="H19" s="66">
        <v>6947</v>
      </c>
      <c r="I19" s="66">
        <v>7040</v>
      </c>
      <c r="J19" s="66">
        <v>7643</v>
      </c>
      <c r="K19" s="66">
        <v>5715</v>
      </c>
      <c r="L19" s="66">
        <v>6314</v>
      </c>
      <c r="M19" s="66">
        <v>6772</v>
      </c>
      <c r="N19" s="66">
        <v>7041</v>
      </c>
      <c r="O19" s="66">
        <v>6359</v>
      </c>
      <c r="P19" s="66">
        <v>4894</v>
      </c>
      <c r="Q19" s="66">
        <v>4229</v>
      </c>
      <c r="R19" s="66">
        <v>3366</v>
      </c>
      <c r="S19" s="66">
        <v>2520</v>
      </c>
      <c r="T19" s="66">
        <v>1749</v>
      </c>
      <c r="U19" s="66">
        <v>706</v>
      </c>
      <c r="V19" s="66">
        <v>250</v>
      </c>
      <c r="W19" s="94">
        <v>57</v>
      </c>
      <c r="X19" s="95">
        <v>22</v>
      </c>
      <c r="Z19" s="96"/>
    </row>
    <row r="20" spans="2:26" ht="15" customHeight="1">
      <c r="B20" s="87"/>
      <c r="C20" s="92" t="s">
        <v>184</v>
      </c>
      <c r="D20" s="93">
        <f>SUM(E20:X20)</f>
        <v>96680</v>
      </c>
      <c r="E20" s="66">
        <v>7191</v>
      </c>
      <c r="F20" s="66">
        <v>7485</v>
      </c>
      <c r="G20" s="66">
        <v>7279</v>
      </c>
      <c r="H20" s="66">
        <v>7455</v>
      </c>
      <c r="I20" s="66">
        <v>5572</v>
      </c>
      <c r="J20" s="66">
        <v>7817</v>
      </c>
      <c r="K20" s="66">
        <v>6198</v>
      </c>
      <c r="L20" s="66">
        <v>6753</v>
      </c>
      <c r="M20" s="66">
        <v>7546</v>
      </c>
      <c r="N20" s="66">
        <v>7541</v>
      </c>
      <c r="O20" s="66">
        <v>6211</v>
      </c>
      <c r="P20" s="66">
        <v>5003</v>
      </c>
      <c r="Q20" s="66">
        <v>4752</v>
      </c>
      <c r="R20" s="66">
        <v>3967</v>
      </c>
      <c r="S20" s="66">
        <v>2854</v>
      </c>
      <c r="T20" s="66">
        <v>1820</v>
      </c>
      <c r="U20" s="66">
        <v>841</v>
      </c>
      <c r="V20" s="66">
        <v>293</v>
      </c>
      <c r="W20" s="94">
        <v>57</v>
      </c>
      <c r="X20" s="97">
        <v>45</v>
      </c>
      <c r="Z20" s="96"/>
    </row>
    <row r="21" spans="2:26" ht="15" customHeight="1">
      <c r="B21" s="87"/>
      <c r="C21" s="92" t="s">
        <v>186</v>
      </c>
      <c r="D21" s="93">
        <f>SUM(E21:X21)</f>
        <v>98973</v>
      </c>
      <c r="E21" s="66">
        <v>7964</v>
      </c>
      <c r="F21" s="66">
        <v>7578</v>
      </c>
      <c r="G21" s="66">
        <v>7179</v>
      </c>
      <c r="H21" s="66">
        <v>6563</v>
      </c>
      <c r="I21" s="66">
        <v>5304</v>
      </c>
      <c r="J21" s="66">
        <v>8879</v>
      </c>
      <c r="K21" s="66">
        <v>6834</v>
      </c>
      <c r="L21" s="66">
        <v>7191</v>
      </c>
      <c r="M21" s="66">
        <v>7980</v>
      </c>
      <c r="N21" s="66">
        <v>7927</v>
      </c>
      <c r="O21" s="66">
        <v>6658</v>
      </c>
      <c r="P21" s="66">
        <v>5216</v>
      </c>
      <c r="Q21" s="66">
        <v>4671</v>
      </c>
      <c r="R21" s="66">
        <v>3703</v>
      </c>
      <c r="S21" s="66">
        <v>2580</v>
      </c>
      <c r="T21" s="66">
        <v>1650</v>
      </c>
      <c r="U21" s="66">
        <v>732</v>
      </c>
      <c r="V21" s="66">
        <v>286</v>
      </c>
      <c r="W21" s="94">
        <v>57</v>
      </c>
      <c r="X21" s="97">
        <v>21</v>
      </c>
      <c r="Z21" s="96"/>
    </row>
    <row r="22" spans="2:26" ht="6" customHeight="1">
      <c r="B22" s="87"/>
      <c r="C22" s="92"/>
      <c r="D22" s="93"/>
      <c r="E22" s="66"/>
      <c r="F22" s="66"/>
      <c r="G22" s="66"/>
      <c r="H22" s="66"/>
      <c r="I22" s="66"/>
      <c r="J22" s="66"/>
      <c r="K22" s="66"/>
      <c r="L22" s="66"/>
      <c r="M22" s="66"/>
      <c r="N22" s="66"/>
      <c r="O22" s="66"/>
      <c r="P22" s="66"/>
      <c r="Q22" s="66"/>
      <c r="R22" s="66"/>
      <c r="S22" s="66"/>
      <c r="T22" s="66"/>
      <c r="U22" s="66"/>
      <c r="V22" s="66"/>
      <c r="W22" s="94"/>
      <c r="X22" s="97"/>
      <c r="Z22" s="96"/>
    </row>
    <row r="23" spans="2:26" ht="15" customHeight="1">
      <c r="B23" s="87"/>
      <c r="C23" s="92" t="s">
        <v>188</v>
      </c>
      <c r="D23" s="93">
        <f>SUM(E23:X23)</f>
        <v>42399</v>
      </c>
      <c r="E23" s="66">
        <v>3272</v>
      </c>
      <c r="F23" s="66">
        <v>3269</v>
      </c>
      <c r="G23" s="66">
        <v>3256</v>
      </c>
      <c r="H23" s="66">
        <v>3636</v>
      </c>
      <c r="I23" s="66">
        <v>2611</v>
      </c>
      <c r="J23" s="66">
        <v>3587</v>
      </c>
      <c r="K23" s="66">
        <v>2715</v>
      </c>
      <c r="L23" s="66">
        <v>2894</v>
      </c>
      <c r="M23" s="66">
        <v>3269</v>
      </c>
      <c r="N23" s="66">
        <v>3510</v>
      </c>
      <c r="O23" s="66">
        <v>2773</v>
      </c>
      <c r="P23" s="66">
        <v>2164</v>
      </c>
      <c r="Q23" s="66">
        <v>1840</v>
      </c>
      <c r="R23" s="66">
        <v>1526</v>
      </c>
      <c r="S23" s="66">
        <v>1034</v>
      </c>
      <c r="T23" s="66">
        <v>620</v>
      </c>
      <c r="U23" s="66">
        <v>320</v>
      </c>
      <c r="V23" s="66">
        <v>83</v>
      </c>
      <c r="W23" s="66">
        <v>20</v>
      </c>
      <c r="X23" s="97">
        <v>0</v>
      </c>
      <c r="Z23" s="96"/>
    </row>
    <row r="24" spans="2:26" ht="15" customHeight="1">
      <c r="B24" s="87"/>
      <c r="C24" s="92" t="s">
        <v>190</v>
      </c>
      <c r="D24" s="93">
        <f>SUM(E24:X24)</f>
        <v>39926</v>
      </c>
      <c r="E24" s="66">
        <v>2877</v>
      </c>
      <c r="F24" s="66">
        <v>2810</v>
      </c>
      <c r="G24" s="66">
        <v>3000</v>
      </c>
      <c r="H24" s="66">
        <v>3046</v>
      </c>
      <c r="I24" s="66">
        <v>2432</v>
      </c>
      <c r="J24" s="66">
        <v>3431</v>
      </c>
      <c r="K24" s="66">
        <v>2377</v>
      </c>
      <c r="L24" s="66">
        <v>2668</v>
      </c>
      <c r="M24" s="66">
        <v>3045</v>
      </c>
      <c r="N24" s="66">
        <v>3244</v>
      </c>
      <c r="O24" s="66">
        <v>2736</v>
      </c>
      <c r="P24" s="66">
        <v>2010</v>
      </c>
      <c r="Q24" s="66">
        <v>1918</v>
      </c>
      <c r="R24" s="66">
        <v>1643</v>
      </c>
      <c r="S24" s="66">
        <v>1272</v>
      </c>
      <c r="T24" s="66">
        <v>838</v>
      </c>
      <c r="U24" s="66">
        <v>407</v>
      </c>
      <c r="V24" s="66">
        <v>138</v>
      </c>
      <c r="W24" s="66">
        <v>34</v>
      </c>
      <c r="X24" s="97">
        <v>0</v>
      </c>
      <c r="Z24" s="96"/>
    </row>
    <row r="25" spans="2:26" ht="15" customHeight="1">
      <c r="B25" s="87"/>
      <c r="C25" s="92" t="s">
        <v>192</v>
      </c>
      <c r="D25" s="93">
        <f>SUM(E25:X25)</f>
        <v>37912</v>
      </c>
      <c r="E25" s="66">
        <v>2594</v>
      </c>
      <c r="F25" s="66">
        <v>2539</v>
      </c>
      <c r="G25" s="66">
        <v>2701</v>
      </c>
      <c r="H25" s="66">
        <v>2942</v>
      </c>
      <c r="I25" s="66">
        <v>2319</v>
      </c>
      <c r="J25" s="66">
        <v>3055</v>
      </c>
      <c r="K25" s="66">
        <v>2199</v>
      </c>
      <c r="L25" s="66">
        <v>2512</v>
      </c>
      <c r="M25" s="66">
        <v>2892</v>
      </c>
      <c r="N25" s="66">
        <v>3153</v>
      </c>
      <c r="O25" s="66">
        <v>2762</v>
      </c>
      <c r="P25" s="66">
        <v>2077</v>
      </c>
      <c r="Q25" s="66">
        <v>1948</v>
      </c>
      <c r="R25" s="66">
        <v>1662</v>
      </c>
      <c r="S25" s="66">
        <v>1203</v>
      </c>
      <c r="T25" s="66">
        <v>807</v>
      </c>
      <c r="U25" s="66">
        <v>371</v>
      </c>
      <c r="V25" s="66">
        <v>139</v>
      </c>
      <c r="W25" s="66">
        <v>34</v>
      </c>
      <c r="X25" s="97">
        <v>3</v>
      </c>
      <c r="Z25" s="96"/>
    </row>
    <row r="26" spans="2:26" ht="15" customHeight="1">
      <c r="B26" s="87"/>
      <c r="C26" s="92" t="s">
        <v>193</v>
      </c>
      <c r="D26" s="93">
        <f>SUM(E26:X26)</f>
        <v>32608</v>
      </c>
      <c r="E26" s="66">
        <v>2088</v>
      </c>
      <c r="F26" s="66">
        <v>2053</v>
      </c>
      <c r="G26" s="66">
        <v>2316</v>
      </c>
      <c r="H26" s="66">
        <v>2627</v>
      </c>
      <c r="I26" s="66">
        <v>1863</v>
      </c>
      <c r="J26" s="66">
        <v>2466</v>
      </c>
      <c r="K26" s="66">
        <v>1631</v>
      </c>
      <c r="L26" s="66">
        <v>2004</v>
      </c>
      <c r="M26" s="66">
        <v>2608</v>
      </c>
      <c r="N26" s="66">
        <v>2929</v>
      </c>
      <c r="O26" s="66">
        <v>2340</v>
      </c>
      <c r="P26" s="66">
        <v>1901</v>
      </c>
      <c r="Q26" s="66">
        <v>1792</v>
      </c>
      <c r="R26" s="66">
        <v>1610</v>
      </c>
      <c r="S26" s="66">
        <v>1162</v>
      </c>
      <c r="T26" s="66">
        <v>705</v>
      </c>
      <c r="U26" s="66">
        <v>344</v>
      </c>
      <c r="V26" s="66">
        <v>148</v>
      </c>
      <c r="W26" s="66">
        <v>21</v>
      </c>
      <c r="X26" s="97">
        <v>0</v>
      </c>
      <c r="Z26" s="96"/>
    </row>
    <row r="27" spans="2:26" ht="6" customHeight="1">
      <c r="B27" s="87"/>
      <c r="C27" s="92"/>
      <c r="D27" s="93"/>
      <c r="E27" s="66"/>
      <c r="F27" s="66"/>
      <c r="G27" s="66"/>
      <c r="H27" s="66"/>
      <c r="I27" s="66"/>
      <c r="J27" s="66"/>
      <c r="K27" s="66"/>
      <c r="L27" s="66"/>
      <c r="M27" s="66"/>
      <c r="N27" s="66"/>
      <c r="O27" s="66"/>
      <c r="P27" s="66"/>
      <c r="Q27" s="66"/>
      <c r="R27" s="66"/>
      <c r="S27" s="66"/>
      <c r="T27" s="66"/>
      <c r="U27" s="66"/>
      <c r="V27" s="66"/>
      <c r="W27" s="66"/>
      <c r="X27" s="97"/>
      <c r="Z27" s="96"/>
    </row>
    <row r="28" spans="2:26" ht="15" customHeight="1">
      <c r="B28" s="87"/>
      <c r="C28" s="92" t="s">
        <v>196</v>
      </c>
      <c r="D28" s="93">
        <f>SUM(E28:X28)</f>
        <v>32982</v>
      </c>
      <c r="E28" s="66">
        <v>2378</v>
      </c>
      <c r="F28" s="66">
        <v>2337</v>
      </c>
      <c r="G28" s="66">
        <v>2349</v>
      </c>
      <c r="H28" s="66">
        <v>2215</v>
      </c>
      <c r="I28" s="66">
        <v>1884</v>
      </c>
      <c r="J28" s="66">
        <v>2641</v>
      </c>
      <c r="K28" s="66">
        <v>1970</v>
      </c>
      <c r="L28" s="66">
        <v>2283</v>
      </c>
      <c r="M28" s="66">
        <v>2613</v>
      </c>
      <c r="N28" s="66">
        <v>2616</v>
      </c>
      <c r="O28" s="66">
        <v>2478</v>
      </c>
      <c r="P28" s="66">
        <v>1805</v>
      </c>
      <c r="Q28" s="66">
        <v>1619</v>
      </c>
      <c r="R28" s="66">
        <v>1487</v>
      </c>
      <c r="S28" s="66">
        <v>1084</v>
      </c>
      <c r="T28" s="66">
        <v>726</v>
      </c>
      <c r="U28" s="66">
        <v>369</v>
      </c>
      <c r="V28" s="66">
        <v>104</v>
      </c>
      <c r="W28" s="94">
        <v>24</v>
      </c>
      <c r="X28" s="97">
        <v>0</v>
      </c>
      <c r="Z28" s="96"/>
    </row>
    <row r="29" spans="2:26" ht="15" customHeight="1">
      <c r="B29" s="87"/>
      <c r="C29" s="92" t="s">
        <v>198</v>
      </c>
      <c r="D29" s="93">
        <f>SUM(E29:X29)</f>
        <v>49169</v>
      </c>
      <c r="E29" s="66">
        <v>3934</v>
      </c>
      <c r="F29" s="66">
        <v>3621</v>
      </c>
      <c r="G29" s="66">
        <v>3334</v>
      </c>
      <c r="H29" s="66">
        <v>3620</v>
      </c>
      <c r="I29" s="66">
        <v>3303</v>
      </c>
      <c r="J29" s="66">
        <v>4542</v>
      </c>
      <c r="K29" s="66">
        <v>3349</v>
      </c>
      <c r="L29" s="66">
        <v>3541</v>
      </c>
      <c r="M29" s="66">
        <v>3655</v>
      </c>
      <c r="N29" s="66">
        <v>3668</v>
      </c>
      <c r="O29" s="66">
        <v>3165</v>
      </c>
      <c r="P29" s="66">
        <v>2485</v>
      </c>
      <c r="Q29" s="66">
        <v>2224</v>
      </c>
      <c r="R29" s="66">
        <v>1975</v>
      </c>
      <c r="S29" s="66">
        <v>1343</v>
      </c>
      <c r="T29" s="66">
        <v>838</v>
      </c>
      <c r="U29" s="66">
        <v>357</v>
      </c>
      <c r="V29" s="66">
        <v>156</v>
      </c>
      <c r="W29" s="94">
        <v>51</v>
      </c>
      <c r="X29" s="97">
        <v>8</v>
      </c>
      <c r="Z29" s="96"/>
    </row>
    <row r="30" spans="2:26" ht="15" customHeight="1">
      <c r="B30" s="87"/>
      <c r="C30" s="92" t="s">
        <v>200</v>
      </c>
      <c r="D30" s="93">
        <f>SUM(E30:X30)</f>
        <v>39240</v>
      </c>
      <c r="E30" s="66">
        <v>2852</v>
      </c>
      <c r="F30" s="66">
        <v>2796</v>
      </c>
      <c r="G30" s="66">
        <v>2843</v>
      </c>
      <c r="H30" s="66">
        <v>2956</v>
      </c>
      <c r="I30" s="66">
        <v>2825</v>
      </c>
      <c r="J30" s="66">
        <v>3331</v>
      </c>
      <c r="K30" s="66">
        <v>2352</v>
      </c>
      <c r="L30" s="66">
        <v>2781</v>
      </c>
      <c r="M30" s="66">
        <v>3190</v>
      </c>
      <c r="N30" s="66">
        <v>3160</v>
      </c>
      <c r="O30" s="66">
        <v>2474</v>
      </c>
      <c r="P30" s="66">
        <v>1846</v>
      </c>
      <c r="Q30" s="66">
        <v>1941</v>
      </c>
      <c r="R30" s="66">
        <v>1671</v>
      </c>
      <c r="S30" s="66">
        <v>1065</v>
      </c>
      <c r="T30" s="66">
        <v>725</v>
      </c>
      <c r="U30" s="66">
        <v>293</v>
      </c>
      <c r="V30" s="66">
        <v>108</v>
      </c>
      <c r="W30" s="94">
        <v>31</v>
      </c>
      <c r="X30" s="97">
        <v>0</v>
      </c>
      <c r="Z30" s="96"/>
    </row>
    <row r="31" spans="2:26" ht="15" customHeight="1">
      <c r="B31" s="87"/>
      <c r="C31" s="92" t="s">
        <v>202</v>
      </c>
      <c r="D31" s="93">
        <f>SUM(E31:X31)</f>
        <v>25297</v>
      </c>
      <c r="E31" s="66">
        <v>1683</v>
      </c>
      <c r="F31" s="66">
        <v>1573</v>
      </c>
      <c r="G31" s="66">
        <v>1867</v>
      </c>
      <c r="H31" s="66">
        <v>1944</v>
      </c>
      <c r="I31" s="66">
        <v>1574</v>
      </c>
      <c r="J31" s="66">
        <v>1958</v>
      </c>
      <c r="K31" s="66">
        <v>1229</v>
      </c>
      <c r="L31" s="66">
        <v>1569</v>
      </c>
      <c r="M31" s="66">
        <v>2067</v>
      </c>
      <c r="N31" s="66">
        <v>2280</v>
      </c>
      <c r="O31" s="66">
        <v>1900</v>
      </c>
      <c r="P31" s="66">
        <v>1466</v>
      </c>
      <c r="Q31" s="66">
        <v>1287</v>
      </c>
      <c r="R31" s="66">
        <v>1136</v>
      </c>
      <c r="S31" s="66">
        <v>841</v>
      </c>
      <c r="T31" s="66">
        <v>545</v>
      </c>
      <c r="U31" s="66">
        <v>260</v>
      </c>
      <c r="V31" s="66">
        <v>100</v>
      </c>
      <c r="W31" s="94">
        <v>18</v>
      </c>
      <c r="X31" s="97">
        <v>0</v>
      </c>
      <c r="Z31" s="96"/>
    </row>
    <row r="32" spans="2:26" ht="15" customHeight="1">
      <c r="B32" s="87"/>
      <c r="C32" s="92" t="s">
        <v>204</v>
      </c>
      <c r="D32" s="93">
        <f>SUM(E32:X32)</f>
        <v>36328</v>
      </c>
      <c r="E32" s="66">
        <v>2539</v>
      </c>
      <c r="F32" s="66">
        <v>2552</v>
      </c>
      <c r="G32" s="66">
        <v>2642</v>
      </c>
      <c r="H32" s="66">
        <v>2691</v>
      </c>
      <c r="I32" s="66">
        <v>2043</v>
      </c>
      <c r="J32" s="66">
        <v>2877</v>
      </c>
      <c r="K32" s="66">
        <v>2096</v>
      </c>
      <c r="L32" s="66">
        <v>2304</v>
      </c>
      <c r="M32" s="66">
        <v>2799</v>
      </c>
      <c r="N32" s="66">
        <v>2968</v>
      </c>
      <c r="O32" s="66">
        <v>2626</v>
      </c>
      <c r="P32" s="66">
        <v>2027</v>
      </c>
      <c r="Q32" s="66">
        <v>1804</v>
      </c>
      <c r="R32" s="66">
        <v>1662</v>
      </c>
      <c r="S32" s="66">
        <v>1333</v>
      </c>
      <c r="T32" s="66">
        <v>858</v>
      </c>
      <c r="U32" s="66">
        <v>366</v>
      </c>
      <c r="V32" s="66">
        <v>119</v>
      </c>
      <c r="W32" s="94">
        <v>22</v>
      </c>
      <c r="X32" s="97">
        <v>0</v>
      </c>
      <c r="Z32" s="96"/>
    </row>
    <row r="33" spans="2:26" ht="6" customHeight="1">
      <c r="B33" s="87"/>
      <c r="C33" s="92"/>
      <c r="D33" s="93"/>
      <c r="E33" s="66"/>
      <c r="F33" s="66"/>
      <c r="G33" s="66"/>
      <c r="H33" s="66"/>
      <c r="I33" s="66"/>
      <c r="J33" s="66"/>
      <c r="K33" s="66"/>
      <c r="L33" s="66"/>
      <c r="M33" s="66"/>
      <c r="N33" s="66"/>
      <c r="O33" s="66"/>
      <c r="P33" s="66"/>
      <c r="Q33" s="66"/>
      <c r="R33" s="66"/>
      <c r="S33" s="66"/>
      <c r="T33" s="66"/>
      <c r="U33" s="66"/>
      <c r="V33" s="66"/>
      <c r="W33" s="94"/>
      <c r="X33" s="97"/>
      <c r="Z33" s="96"/>
    </row>
    <row r="34" spans="2:26" ht="15" customHeight="1">
      <c r="B34" s="87"/>
      <c r="C34" s="92" t="s">
        <v>206</v>
      </c>
      <c r="D34" s="93">
        <f aca="true" t="shared" si="7" ref="D34:D40">SUM(E34:X34)</f>
        <v>14273</v>
      </c>
      <c r="E34" s="66">
        <v>999</v>
      </c>
      <c r="F34" s="66">
        <v>995</v>
      </c>
      <c r="G34" s="66">
        <v>1058</v>
      </c>
      <c r="H34" s="66">
        <v>1084</v>
      </c>
      <c r="I34" s="66">
        <v>891</v>
      </c>
      <c r="J34" s="66">
        <v>1143</v>
      </c>
      <c r="K34" s="66">
        <v>819</v>
      </c>
      <c r="L34" s="66">
        <v>904</v>
      </c>
      <c r="M34" s="66">
        <v>1092</v>
      </c>
      <c r="N34" s="66">
        <v>1139</v>
      </c>
      <c r="O34" s="66">
        <v>1047</v>
      </c>
      <c r="P34" s="66">
        <v>772</v>
      </c>
      <c r="Q34" s="66">
        <v>687</v>
      </c>
      <c r="R34" s="66">
        <v>638</v>
      </c>
      <c r="S34" s="66">
        <v>482</v>
      </c>
      <c r="T34" s="66">
        <v>288</v>
      </c>
      <c r="U34" s="66">
        <v>149</v>
      </c>
      <c r="V34" s="66">
        <v>67</v>
      </c>
      <c r="W34" s="94">
        <v>17</v>
      </c>
      <c r="X34" s="97">
        <v>2</v>
      </c>
      <c r="Z34" s="96"/>
    </row>
    <row r="35" spans="2:26" ht="15" customHeight="1">
      <c r="B35" s="87"/>
      <c r="C35" s="92" t="s">
        <v>208</v>
      </c>
      <c r="D35" s="93">
        <f t="shared" si="7"/>
        <v>11360</v>
      </c>
      <c r="E35" s="66">
        <v>690</v>
      </c>
      <c r="F35" s="66">
        <v>725</v>
      </c>
      <c r="G35" s="66">
        <v>772</v>
      </c>
      <c r="H35" s="66">
        <v>871</v>
      </c>
      <c r="I35" s="66">
        <v>733</v>
      </c>
      <c r="J35" s="66">
        <v>917</v>
      </c>
      <c r="K35" s="66">
        <v>654</v>
      </c>
      <c r="L35" s="66">
        <v>687</v>
      </c>
      <c r="M35" s="66">
        <v>833</v>
      </c>
      <c r="N35" s="66">
        <v>938</v>
      </c>
      <c r="O35" s="66">
        <v>830</v>
      </c>
      <c r="P35" s="66">
        <v>648</v>
      </c>
      <c r="Q35" s="66">
        <v>639</v>
      </c>
      <c r="R35" s="66">
        <v>533</v>
      </c>
      <c r="S35" s="66">
        <v>415</v>
      </c>
      <c r="T35" s="66">
        <v>292</v>
      </c>
      <c r="U35" s="66">
        <v>124</v>
      </c>
      <c r="V35" s="66">
        <v>54</v>
      </c>
      <c r="W35" s="94">
        <v>5</v>
      </c>
      <c r="X35" s="97">
        <v>0</v>
      </c>
      <c r="Z35" s="96"/>
    </row>
    <row r="36" spans="2:26" ht="15" customHeight="1">
      <c r="B36" s="87"/>
      <c r="C36" s="92" t="s">
        <v>210</v>
      </c>
      <c r="D36" s="93">
        <f t="shared" si="7"/>
        <v>21840</v>
      </c>
      <c r="E36" s="66">
        <v>1417</v>
      </c>
      <c r="F36" s="66">
        <v>1429</v>
      </c>
      <c r="G36" s="66">
        <v>1524</v>
      </c>
      <c r="H36" s="66">
        <v>1629</v>
      </c>
      <c r="I36" s="66">
        <v>1177</v>
      </c>
      <c r="J36" s="66">
        <v>1724</v>
      </c>
      <c r="K36" s="66">
        <v>1210</v>
      </c>
      <c r="L36" s="66">
        <v>1386</v>
      </c>
      <c r="M36" s="66">
        <v>1595</v>
      </c>
      <c r="N36" s="66">
        <v>1782</v>
      </c>
      <c r="O36" s="66">
        <v>1606</v>
      </c>
      <c r="P36" s="66">
        <v>1274</v>
      </c>
      <c r="Q36" s="66">
        <v>1278</v>
      </c>
      <c r="R36" s="66">
        <v>1143</v>
      </c>
      <c r="S36" s="66">
        <v>783</v>
      </c>
      <c r="T36" s="66">
        <v>506</v>
      </c>
      <c r="U36" s="66">
        <v>258</v>
      </c>
      <c r="V36" s="66">
        <v>96</v>
      </c>
      <c r="W36" s="94">
        <v>23</v>
      </c>
      <c r="X36" s="97">
        <v>0</v>
      </c>
      <c r="Z36" s="96"/>
    </row>
    <row r="37" spans="2:26" ht="15" customHeight="1">
      <c r="B37" s="87"/>
      <c r="C37" s="92" t="s">
        <v>212</v>
      </c>
      <c r="D37" s="93">
        <f t="shared" si="7"/>
        <v>9536</v>
      </c>
      <c r="E37" s="66">
        <v>544</v>
      </c>
      <c r="F37" s="66">
        <v>523</v>
      </c>
      <c r="G37" s="66">
        <v>750</v>
      </c>
      <c r="H37" s="66">
        <v>594</v>
      </c>
      <c r="I37" s="66">
        <v>460</v>
      </c>
      <c r="J37" s="66">
        <v>669</v>
      </c>
      <c r="K37" s="66">
        <v>434</v>
      </c>
      <c r="L37" s="66">
        <v>560</v>
      </c>
      <c r="M37" s="66">
        <v>803</v>
      </c>
      <c r="N37" s="66">
        <v>841</v>
      </c>
      <c r="O37" s="66">
        <v>815</v>
      </c>
      <c r="P37" s="66">
        <v>641</v>
      </c>
      <c r="Q37" s="66">
        <v>566</v>
      </c>
      <c r="R37" s="66">
        <v>525</v>
      </c>
      <c r="S37" s="66">
        <v>369</v>
      </c>
      <c r="T37" s="66">
        <v>253</v>
      </c>
      <c r="U37" s="66">
        <v>133</v>
      </c>
      <c r="V37" s="66">
        <v>46</v>
      </c>
      <c r="W37" s="94">
        <v>10</v>
      </c>
      <c r="X37" s="97">
        <v>0</v>
      </c>
      <c r="Z37" s="96"/>
    </row>
    <row r="38" spans="2:26" ht="15" customHeight="1">
      <c r="B38" s="87"/>
      <c r="C38" s="92" t="s">
        <v>214</v>
      </c>
      <c r="D38" s="93">
        <f t="shared" si="7"/>
        <v>11550</v>
      </c>
      <c r="E38" s="66">
        <v>758</v>
      </c>
      <c r="F38" s="66">
        <v>725</v>
      </c>
      <c r="G38" s="66">
        <v>890</v>
      </c>
      <c r="H38" s="66">
        <v>776</v>
      </c>
      <c r="I38" s="66">
        <v>549</v>
      </c>
      <c r="J38" s="66">
        <v>798</v>
      </c>
      <c r="K38" s="66">
        <v>580</v>
      </c>
      <c r="L38" s="66">
        <v>659</v>
      </c>
      <c r="M38" s="66">
        <v>851</v>
      </c>
      <c r="N38" s="66">
        <v>960</v>
      </c>
      <c r="O38" s="66">
        <v>911</v>
      </c>
      <c r="P38" s="66">
        <v>733</v>
      </c>
      <c r="Q38" s="66">
        <v>664</v>
      </c>
      <c r="R38" s="66">
        <v>660</v>
      </c>
      <c r="S38" s="66">
        <v>482</v>
      </c>
      <c r="T38" s="66">
        <v>318</v>
      </c>
      <c r="U38" s="66">
        <v>167</v>
      </c>
      <c r="V38" s="66">
        <v>56</v>
      </c>
      <c r="W38" s="94">
        <v>13</v>
      </c>
      <c r="X38" s="97">
        <v>0</v>
      </c>
      <c r="Z38" s="96"/>
    </row>
    <row r="39" spans="2:26" ht="15" customHeight="1">
      <c r="B39" s="87"/>
      <c r="C39" s="92" t="s">
        <v>168</v>
      </c>
      <c r="D39" s="93">
        <f t="shared" si="7"/>
        <v>11695</v>
      </c>
      <c r="E39" s="66">
        <v>781</v>
      </c>
      <c r="F39" s="66">
        <v>753</v>
      </c>
      <c r="G39" s="66">
        <v>868</v>
      </c>
      <c r="H39" s="66">
        <v>851</v>
      </c>
      <c r="I39" s="66">
        <v>620</v>
      </c>
      <c r="J39" s="66">
        <v>875</v>
      </c>
      <c r="K39" s="66">
        <v>564</v>
      </c>
      <c r="L39" s="66">
        <v>680</v>
      </c>
      <c r="M39" s="66">
        <v>849</v>
      </c>
      <c r="N39" s="66">
        <v>959</v>
      </c>
      <c r="O39" s="66">
        <v>974</v>
      </c>
      <c r="P39" s="66">
        <v>742</v>
      </c>
      <c r="Q39" s="66">
        <v>653</v>
      </c>
      <c r="R39" s="66">
        <v>580</v>
      </c>
      <c r="S39" s="66">
        <v>447</v>
      </c>
      <c r="T39" s="66">
        <v>288</v>
      </c>
      <c r="U39" s="66">
        <v>148</v>
      </c>
      <c r="V39" s="66">
        <v>50</v>
      </c>
      <c r="W39" s="94">
        <v>13</v>
      </c>
      <c r="X39" s="97">
        <v>0</v>
      </c>
      <c r="Z39" s="96"/>
    </row>
    <row r="40" spans="2:26" ht="15" customHeight="1">
      <c r="B40" s="87"/>
      <c r="C40" s="92" t="s">
        <v>169</v>
      </c>
      <c r="D40" s="93">
        <f t="shared" si="7"/>
        <v>10871</v>
      </c>
      <c r="E40" s="66">
        <v>757</v>
      </c>
      <c r="F40" s="66">
        <v>638</v>
      </c>
      <c r="G40" s="66">
        <v>732</v>
      </c>
      <c r="H40" s="66">
        <v>911</v>
      </c>
      <c r="I40" s="66">
        <v>643</v>
      </c>
      <c r="J40" s="66">
        <v>884</v>
      </c>
      <c r="K40" s="66">
        <v>516</v>
      </c>
      <c r="L40" s="66">
        <v>618</v>
      </c>
      <c r="M40" s="66">
        <v>785</v>
      </c>
      <c r="N40" s="66">
        <v>1019</v>
      </c>
      <c r="O40" s="66">
        <v>854</v>
      </c>
      <c r="P40" s="66">
        <v>644</v>
      </c>
      <c r="Q40" s="66">
        <v>607</v>
      </c>
      <c r="R40" s="66">
        <v>484</v>
      </c>
      <c r="S40" s="66">
        <v>358</v>
      </c>
      <c r="T40" s="66">
        <v>237</v>
      </c>
      <c r="U40" s="66">
        <v>124</v>
      </c>
      <c r="V40" s="66">
        <v>48</v>
      </c>
      <c r="W40" s="94">
        <v>12</v>
      </c>
      <c r="X40" s="97">
        <v>0</v>
      </c>
      <c r="Z40" s="96"/>
    </row>
    <row r="41" spans="2:26" ht="6" customHeight="1">
      <c r="B41" s="87"/>
      <c r="C41" s="92"/>
      <c r="D41" s="93"/>
      <c r="E41" s="66"/>
      <c r="F41" s="66"/>
      <c r="G41" s="66"/>
      <c r="H41" s="66"/>
      <c r="I41" s="66"/>
      <c r="J41" s="66"/>
      <c r="K41" s="66"/>
      <c r="L41" s="66"/>
      <c r="M41" s="66"/>
      <c r="N41" s="66"/>
      <c r="O41" s="66"/>
      <c r="P41" s="66"/>
      <c r="Q41" s="66"/>
      <c r="R41" s="66"/>
      <c r="S41" s="66"/>
      <c r="T41" s="66"/>
      <c r="U41" s="66"/>
      <c r="V41" s="66"/>
      <c r="W41" s="94"/>
      <c r="X41" s="97"/>
      <c r="Z41" s="96"/>
    </row>
    <row r="42" spans="2:26" ht="15" customHeight="1">
      <c r="B42" s="87"/>
      <c r="C42" s="92" t="s">
        <v>170</v>
      </c>
      <c r="D42" s="93">
        <f aca="true" t="shared" si="8" ref="D42:D48">SUM(E42:X42)</f>
        <v>7980</v>
      </c>
      <c r="E42" s="66">
        <v>565</v>
      </c>
      <c r="F42" s="66">
        <v>562</v>
      </c>
      <c r="G42" s="66">
        <v>700</v>
      </c>
      <c r="H42" s="66">
        <v>626</v>
      </c>
      <c r="I42" s="66">
        <v>545</v>
      </c>
      <c r="J42" s="66">
        <v>647</v>
      </c>
      <c r="K42" s="66">
        <v>403</v>
      </c>
      <c r="L42" s="66">
        <v>478</v>
      </c>
      <c r="M42" s="66">
        <v>556</v>
      </c>
      <c r="N42" s="66">
        <v>687</v>
      </c>
      <c r="O42" s="66">
        <v>576</v>
      </c>
      <c r="P42" s="66">
        <v>491</v>
      </c>
      <c r="Q42" s="66">
        <v>382</v>
      </c>
      <c r="R42" s="66">
        <v>326</v>
      </c>
      <c r="S42" s="66">
        <v>211</v>
      </c>
      <c r="T42" s="66">
        <v>132</v>
      </c>
      <c r="U42" s="66">
        <v>70</v>
      </c>
      <c r="V42" s="66">
        <v>19</v>
      </c>
      <c r="W42" s="94">
        <v>4</v>
      </c>
      <c r="X42" s="97">
        <v>0</v>
      </c>
      <c r="Z42" s="96"/>
    </row>
    <row r="43" spans="2:26" ht="15" customHeight="1">
      <c r="B43" s="87"/>
      <c r="C43" s="92" t="s">
        <v>171</v>
      </c>
      <c r="D43" s="93">
        <f t="shared" si="8"/>
        <v>13404</v>
      </c>
      <c r="E43" s="66">
        <v>899</v>
      </c>
      <c r="F43" s="66">
        <v>900</v>
      </c>
      <c r="G43" s="66">
        <v>1080</v>
      </c>
      <c r="H43" s="66">
        <v>1184</v>
      </c>
      <c r="I43" s="66">
        <v>918</v>
      </c>
      <c r="J43" s="66">
        <v>1003</v>
      </c>
      <c r="K43" s="66">
        <v>636</v>
      </c>
      <c r="L43" s="66">
        <v>827</v>
      </c>
      <c r="M43" s="66">
        <v>1063</v>
      </c>
      <c r="N43" s="66">
        <v>1101</v>
      </c>
      <c r="O43" s="66">
        <v>949</v>
      </c>
      <c r="P43" s="66">
        <v>794</v>
      </c>
      <c r="Q43" s="66">
        <v>655</v>
      </c>
      <c r="R43" s="66">
        <v>563</v>
      </c>
      <c r="S43" s="66">
        <v>382</v>
      </c>
      <c r="T43" s="66">
        <v>270</v>
      </c>
      <c r="U43" s="66">
        <v>112</v>
      </c>
      <c r="V43" s="66">
        <v>61</v>
      </c>
      <c r="W43" s="66">
        <v>7</v>
      </c>
      <c r="X43" s="97">
        <v>0</v>
      </c>
      <c r="Z43" s="96"/>
    </row>
    <row r="44" spans="2:26" ht="15" customHeight="1">
      <c r="B44" s="87"/>
      <c r="C44" s="92" t="s">
        <v>173</v>
      </c>
      <c r="D44" s="93">
        <f t="shared" si="8"/>
        <v>8046</v>
      </c>
      <c r="E44" s="66">
        <v>531</v>
      </c>
      <c r="F44" s="66">
        <v>504</v>
      </c>
      <c r="G44" s="66">
        <v>630</v>
      </c>
      <c r="H44" s="66">
        <v>686</v>
      </c>
      <c r="I44" s="66">
        <v>550</v>
      </c>
      <c r="J44" s="66">
        <v>613</v>
      </c>
      <c r="K44" s="66">
        <v>384</v>
      </c>
      <c r="L44" s="66">
        <v>491</v>
      </c>
      <c r="M44" s="66">
        <v>599</v>
      </c>
      <c r="N44" s="66">
        <v>696</v>
      </c>
      <c r="O44" s="66">
        <v>630</v>
      </c>
      <c r="P44" s="66">
        <v>467</v>
      </c>
      <c r="Q44" s="66">
        <v>404</v>
      </c>
      <c r="R44" s="66">
        <v>370</v>
      </c>
      <c r="S44" s="66">
        <v>233</v>
      </c>
      <c r="T44" s="66">
        <v>155</v>
      </c>
      <c r="U44" s="66">
        <v>77</v>
      </c>
      <c r="V44" s="66">
        <v>24</v>
      </c>
      <c r="W44" s="94">
        <v>2</v>
      </c>
      <c r="X44" s="97">
        <v>0</v>
      </c>
      <c r="Z44" s="96"/>
    </row>
    <row r="45" spans="2:26" ht="15" customHeight="1">
      <c r="B45" s="87"/>
      <c r="C45" s="92" t="s">
        <v>175</v>
      </c>
      <c r="D45" s="93">
        <f t="shared" si="8"/>
        <v>13095</v>
      </c>
      <c r="E45" s="66">
        <v>867</v>
      </c>
      <c r="F45" s="66">
        <v>879</v>
      </c>
      <c r="G45" s="66">
        <v>1038</v>
      </c>
      <c r="H45" s="66">
        <v>1044</v>
      </c>
      <c r="I45" s="66">
        <v>846</v>
      </c>
      <c r="J45" s="66">
        <v>955</v>
      </c>
      <c r="K45" s="66">
        <v>701</v>
      </c>
      <c r="L45" s="66">
        <v>853</v>
      </c>
      <c r="M45" s="66">
        <v>1063</v>
      </c>
      <c r="N45" s="66">
        <v>1154</v>
      </c>
      <c r="O45" s="66">
        <v>994</v>
      </c>
      <c r="P45" s="66">
        <v>733</v>
      </c>
      <c r="Q45" s="66">
        <v>606</v>
      </c>
      <c r="R45" s="66">
        <v>543</v>
      </c>
      <c r="S45" s="66">
        <v>389</v>
      </c>
      <c r="T45" s="66">
        <v>291</v>
      </c>
      <c r="U45" s="66">
        <v>102</v>
      </c>
      <c r="V45" s="66">
        <v>31</v>
      </c>
      <c r="W45" s="94">
        <v>6</v>
      </c>
      <c r="X45" s="97">
        <v>0</v>
      </c>
      <c r="Z45" s="96"/>
    </row>
    <row r="46" spans="2:26" ht="15" customHeight="1">
      <c r="B46" s="87"/>
      <c r="C46" s="92" t="s">
        <v>177</v>
      </c>
      <c r="D46" s="93">
        <f t="shared" si="8"/>
        <v>5559</v>
      </c>
      <c r="E46" s="66">
        <v>404</v>
      </c>
      <c r="F46" s="66">
        <v>378</v>
      </c>
      <c r="G46" s="66">
        <v>510</v>
      </c>
      <c r="H46" s="66">
        <v>378</v>
      </c>
      <c r="I46" s="66">
        <v>406</v>
      </c>
      <c r="J46" s="66">
        <v>380</v>
      </c>
      <c r="K46" s="66">
        <v>249</v>
      </c>
      <c r="L46" s="66">
        <v>364</v>
      </c>
      <c r="M46" s="66">
        <v>377</v>
      </c>
      <c r="N46" s="66">
        <v>448</v>
      </c>
      <c r="O46" s="66">
        <v>418</v>
      </c>
      <c r="P46" s="66">
        <v>353</v>
      </c>
      <c r="Q46" s="66">
        <v>256</v>
      </c>
      <c r="R46" s="66">
        <v>216</v>
      </c>
      <c r="S46" s="66">
        <v>200</v>
      </c>
      <c r="T46" s="66">
        <v>139</v>
      </c>
      <c r="U46" s="66">
        <v>63</v>
      </c>
      <c r="V46" s="66">
        <v>17</v>
      </c>
      <c r="W46" s="94">
        <v>3</v>
      </c>
      <c r="X46" s="97">
        <v>0</v>
      </c>
      <c r="Z46" s="96"/>
    </row>
    <row r="47" spans="2:26" ht="15" customHeight="1">
      <c r="B47" s="87"/>
      <c r="C47" s="92" t="s">
        <v>179</v>
      </c>
      <c r="D47" s="93">
        <f t="shared" si="8"/>
        <v>6665</v>
      </c>
      <c r="E47" s="66">
        <v>458</v>
      </c>
      <c r="F47" s="66">
        <v>404</v>
      </c>
      <c r="G47" s="66">
        <v>495</v>
      </c>
      <c r="H47" s="66">
        <v>579</v>
      </c>
      <c r="I47" s="66">
        <v>482</v>
      </c>
      <c r="J47" s="66">
        <v>539</v>
      </c>
      <c r="K47" s="66">
        <v>323</v>
      </c>
      <c r="L47" s="66">
        <v>393</v>
      </c>
      <c r="M47" s="66">
        <v>524</v>
      </c>
      <c r="N47" s="66">
        <v>611</v>
      </c>
      <c r="O47" s="66">
        <v>503</v>
      </c>
      <c r="P47" s="66">
        <v>363</v>
      </c>
      <c r="Q47" s="66">
        <v>335</v>
      </c>
      <c r="R47" s="66">
        <v>257</v>
      </c>
      <c r="S47" s="66">
        <v>218</v>
      </c>
      <c r="T47" s="66">
        <v>116</v>
      </c>
      <c r="U47" s="66">
        <v>52</v>
      </c>
      <c r="V47" s="66">
        <v>11</v>
      </c>
      <c r="W47" s="94">
        <v>2</v>
      </c>
      <c r="X47" s="97">
        <v>0</v>
      </c>
      <c r="Z47" s="96"/>
    </row>
    <row r="48" spans="2:26" ht="15" customHeight="1">
      <c r="B48" s="87"/>
      <c r="C48" s="92" t="s">
        <v>180</v>
      </c>
      <c r="D48" s="93">
        <f t="shared" si="8"/>
        <v>7872</v>
      </c>
      <c r="E48" s="66">
        <v>534</v>
      </c>
      <c r="F48" s="66">
        <v>515</v>
      </c>
      <c r="G48" s="66">
        <v>717</v>
      </c>
      <c r="H48" s="66">
        <v>691</v>
      </c>
      <c r="I48" s="66">
        <v>502</v>
      </c>
      <c r="J48" s="66">
        <v>582</v>
      </c>
      <c r="K48" s="66">
        <v>346</v>
      </c>
      <c r="L48" s="66">
        <v>486</v>
      </c>
      <c r="M48" s="66">
        <v>584</v>
      </c>
      <c r="N48" s="66">
        <v>643</v>
      </c>
      <c r="O48" s="66">
        <v>579</v>
      </c>
      <c r="P48" s="66">
        <v>464</v>
      </c>
      <c r="Q48" s="66">
        <v>430</v>
      </c>
      <c r="R48" s="66">
        <v>328</v>
      </c>
      <c r="S48" s="66">
        <v>236</v>
      </c>
      <c r="T48" s="66">
        <v>153</v>
      </c>
      <c r="U48" s="66">
        <v>62</v>
      </c>
      <c r="V48" s="66">
        <v>18</v>
      </c>
      <c r="W48" s="94">
        <v>2</v>
      </c>
      <c r="X48" s="97">
        <v>0</v>
      </c>
      <c r="Z48" s="96"/>
    </row>
    <row r="49" spans="2:26" ht="6" customHeight="1">
      <c r="B49" s="87"/>
      <c r="C49" s="92"/>
      <c r="D49" s="93"/>
      <c r="E49" s="66"/>
      <c r="F49" s="66"/>
      <c r="G49" s="66"/>
      <c r="H49" s="66"/>
      <c r="I49" s="66"/>
      <c r="J49" s="66"/>
      <c r="K49" s="66"/>
      <c r="L49" s="66"/>
      <c r="M49" s="66"/>
      <c r="N49" s="66"/>
      <c r="O49" s="66"/>
      <c r="P49" s="66"/>
      <c r="Q49" s="66"/>
      <c r="R49" s="66"/>
      <c r="S49" s="66"/>
      <c r="T49" s="66"/>
      <c r="U49" s="66"/>
      <c r="V49" s="66"/>
      <c r="W49" s="94"/>
      <c r="X49" s="97"/>
      <c r="Z49" s="96"/>
    </row>
    <row r="50" spans="2:26" ht="15" customHeight="1">
      <c r="B50" s="87"/>
      <c r="C50" s="92" t="s">
        <v>183</v>
      </c>
      <c r="D50" s="93">
        <f>SUM(E50:X50)</f>
        <v>26946</v>
      </c>
      <c r="E50" s="66">
        <v>2031</v>
      </c>
      <c r="F50" s="66">
        <v>1759</v>
      </c>
      <c r="G50" s="66">
        <v>1775</v>
      </c>
      <c r="H50" s="66">
        <v>2008</v>
      </c>
      <c r="I50" s="66">
        <v>1798</v>
      </c>
      <c r="J50" s="66">
        <v>2257</v>
      </c>
      <c r="K50" s="66">
        <v>1429</v>
      </c>
      <c r="L50" s="66">
        <v>1635</v>
      </c>
      <c r="M50" s="66">
        <v>1903</v>
      </c>
      <c r="N50" s="66">
        <v>2188</v>
      </c>
      <c r="O50" s="66">
        <v>2091</v>
      </c>
      <c r="P50" s="66">
        <v>1502</v>
      </c>
      <c r="Q50" s="66">
        <v>1327</v>
      </c>
      <c r="R50" s="66">
        <v>1210</v>
      </c>
      <c r="S50" s="66">
        <v>991</v>
      </c>
      <c r="T50" s="66">
        <v>645</v>
      </c>
      <c r="U50" s="66">
        <v>281</v>
      </c>
      <c r="V50" s="66">
        <v>107</v>
      </c>
      <c r="W50" s="94">
        <v>9</v>
      </c>
      <c r="X50" s="97">
        <v>0</v>
      </c>
      <c r="Z50" s="96"/>
    </row>
    <row r="51" spans="2:26" ht="15" customHeight="1">
      <c r="B51" s="87"/>
      <c r="C51" s="92" t="s">
        <v>185</v>
      </c>
      <c r="D51" s="93">
        <f>SUM(E51:X51)</f>
        <v>22536</v>
      </c>
      <c r="E51" s="66">
        <v>1472</v>
      </c>
      <c r="F51" s="66">
        <v>1261</v>
      </c>
      <c r="G51" s="66">
        <v>1523</v>
      </c>
      <c r="H51" s="66">
        <v>1954</v>
      </c>
      <c r="I51" s="66">
        <v>1494</v>
      </c>
      <c r="J51" s="66">
        <v>1783</v>
      </c>
      <c r="K51" s="66">
        <v>1038</v>
      </c>
      <c r="L51" s="66">
        <v>1335</v>
      </c>
      <c r="M51" s="66">
        <v>1725</v>
      </c>
      <c r="N51" s="66">
        <v>2055</v>
      </c>
      <c r="O51" s="66">
        <v>1748</v>
      </c>
      <c r="P51" s="66">
        <v>1294</v>
      </c>
      <c r="Q51" s="66">
        <v>1178</v>
      </c>
      <c r="R51" s="66">
        <v>1010</v>
      </c>
      <c r="S51" s="66">
        <v>780</v>
      </c>
      <c r="T51" s="66">
        <v>575</v>
      </c>
      <c r="U51" s="66">
        <v>219</v>
      </c>
      <c r="V51" s="66">
        <v>71</v>
      </c>
      <c r="W51" s="94">
        <v>21</v>
      </c>
      <c r="X51" s="97">
        <v>0</v>
      </c>
      <c r="Z51" s="96"/>
    </row>
    <row r="52" spans="2:26" ht="15" customHeight="1">
      <c r="B52" s="87"/>
      <c r="C52" s="92" t="s">
        <v>187</v>
      </c>
      <c r="D52" s="93">
        <f>SUM(E52:X52)</f>
        <v>12506</v>
      </c>
      <c r="E52" s="66">
        <v>767</v>
      </c>
      <c r="F52" s="66">
        <v>931</v>
      </c>
      <c r="G52" s="66">
        <v>955</v>
      </c>
      <c r="H52" s="66">
        <v>881</v>
      </c>
      <c r="I52" s="66">
        <v>624</v>
      </c>
      <c r="J52" s="66">
        <v>949</v>
      </c>
      <c r="K52" s="66">
        <v>703</v>
      </c>
      <c r="L52" s="66">
        <v>897</v>
      </c>
      <c r="M52" s="66">
        <v>1046</v>
      </c>
      <c r="N52" s="66">
        <v>1091</v>
      </c>
      <c r="O52" s="66">
        <v>982</v>
      </c>
      <c r="P52" s="66">
        <v>848</v>
      </c>
      <c r="Q52" s="66">
        <v>640</v>
      </c>
      <c r="R52" s="66">
        <v>531</v>
      </c>
      <c r="S52" s="66">
        <v>324</v>
      </c>
      <c r="T52" s="66">
        <v>216</v>
      </c>
      <c r="U52" s="66">
        <v>80</v>
      </c>
      <c r="V52" s="66">
        <v>32</v>
      </c>
      <c r="W52" s="94">
        <v>9</v>
      </c>
      <c r="X52" s="97">
        <v>0</v>
      </c>
      <c r="Z52" s="96"/>
    </row>
    <row r="53" spans="2:26" ht="15" customHeight="1">
      <c r="B53" s="87"/>
      <c r="C53" s="92" t="s">
        <v>189</v>
      </c>
      <c r="D53" s="93">
        <f>SUM(E53:X53)</f>
        <v>18991</v>
      </c>
      <c r="E53" s="66">
        <v>1210</v>
      </c>
      <c r="F53" s="66">
        <v>1188</v>
      </c>
      <c r="G53" s="66">
        <v>1275</v>
      </c>
      <c r="H53" s="66">
        <v>1313</v>
      </c>
      <c r="I53" s="66">
        <v>967</v>
      </c>
      <c r="J53" s="66">
        <v>1398</v>
      </c>
      <c r="K53" s="66">
        <v>978</v>
      </c>
      <c r="L53" s="66">
        <v>1092</v>
      </c>
      <c r="M53" s="66">
        <v>1365</v>
      </c>
      <c r="N53" s="66">
        <v>1668</v>
      </c>
      <c r="O53" s="66">
        <v>1517</v>
      </c>
      <c r="P53" s="66">
        <v>1176</v>
      </c>
      <c r="Q53" s="66">
        <v>1058</v>
      </c>
      <c r="R53" s="66">
        <v>1080</v>
      </c>
      <c r="S53" s="66">
        <v>832</v>
      </c>
      <c r="T53" s="66">
        <v>532</v>
      </c>
      <c r="U53" s="66">
        <v>242</v>
      </c>
      <c r="V53" s="66">
        <v>76</v>
      </c>
      <c r="W53" s="94">
        <v>22</v>
      </c>
      <c r="X53" s="97">
        <v>2</v>
      </c>
      <c r="Z53" s="96"/>
    </row>
    <row r="54" spans="2:26" ht="15" customHeight="1">
      <c r="B54" s="87"/>
      <c r="C54" s="92" t="s">
        <v>191</v>
      </c>
      <c r="D54" s="93">
        <f>SUM(E54:X54)</f>
        <v>10651</v>
      </c>
      <c r="E54" s="66">
        <v>582</v>
      </c>
      <c r="F54" s="66">
        <v>561</v>
      </c>
      <c r="G54" s="66">
        <v>741</v>
      </c>
      <c r="H54" s="66">
        <v>732</v>
      </c>
      <c r="I54" s="66">
        <v>637</v>
      </c>
      <c r="J54" s="66">
        <v>808</v>
      </c>
      <c r="K54" s="66">
        <v>532</v>
      </c>
      <c r="L54" s="66">
        <v>636</v>
      </c>
      <c r="M54" s="66">
        <v>877</v>
      </c>
      <c r="N54" s="66">
        <v>1043</v>
      </c>
      <c r="O54" s="66">
        <v>952</v>
      </c>
      <c r="P54" s="66">
        <v>718</v>
      </c>
      <c r="Q54" s="66">
        <v>587</v>
      </c>
      <c r="R54" s="66">
        <v>524</v>
      </c>
      <c r="S54" s="66">
        <v>381</v>
      </c>
      <c r="T54" s="66">
        <v>201</v>
      </c>
      <c r="U54" s="66">
        <v>102</v>
      </c>
      <c r="V54" s="66">
        <v>33</v>
      </c>
      <c r="W54" s="94">
        <v>4</v>
      </c>
      <c r="X54" s="97">
        <v>0</v>
      </c>
      <c r="Z54" s="96"/>
    </row>
    <row r="55" spans="2:26" ht="6" customHeight="1">
      <c r="B55" s="87"/>
      <c r="C55" s="92"/>
      <c r="D55" s="93"/>
      <c r="E55" s="66"/>
      <c r="F55" s="66"/>
      <c r="G55" s="66"/>
      <c r="H55" s="66"/>
      <c r="I55" s="66"/>
      <c r="J55" s="66"/>
      <c r="K55" s="66"/>
      <c r="L55" s="66"/>
      <c r="M55" s="66"/>
      <c r="N55" s="66"/>
      <c r="O55" s="66"/>
      <c r="P55" s="66"/>
      <c r="Q55" s="66"/>
      <c r="R55" s="66"/>
      <c r="S55" s="66"/>
      <c r="T55" s="66"/>
      <c r="U55" s="66"/>
      <c r="V55" s="66"/>
      <c r="W55" s="94"/>
      <c r="X55" s="97"/>
      <c r="Z55" s="96"/>
    </row>
    <row r="56" spans="2:26" ht="15" customHeight="1">
      <c r="B56" s="87"/>
      <c r="C56" s="92" t="s">
        <v>194</v>
      </c>
      <c r="D56" s="93">
        <f aca="true" t="shared" si="9" ref="D56:D67">SUM(E56:X56)</f>
        <v>8572</v>
      </c>
      <c r="E56" s="66">
        <v>564</v>
      </c>
      <c r="F56" s="66">
        <v>586</v>
      </c>
      <c r="G56" s="66">
        <v>619</v>
      </c>
      <c r="H56" s="66">
        <v>653</v>
      </c>
      <c r="I56" s="66">
        <v>439</v>
      </c>
      <c r="J56" s="66">
        <v>626</v>
      </c>
      <c r="K56" s="66">
        <v>488</v>
      </c>
      <c r="L56" s="66">
        <v>577</v>
      </c>
      <c r="M56" s="66">
        <v>681</v>
      </c>
      <c r="N56" s="66">
        <v>737</v>
      </c>
      <c r="O56" s="66">
        <v>557</v>
      </c>
      <c r="P56" s="66">
        <v>485</v>
      </c>
      <c r="Q56" s="66">
        <v>501</v>
      </c>
      <c r="R56" s="66">
        <v>425</v>
      </c>
      <c r="S56" s="66">
        <v>306</v>
      </c>
      <c r="T56" s="66">
        <v>187</v>
      </c>
      <c r="U56" s="66">
        <v>109</v>
      </c>
      <c r="V56" s="66">
        <v>23</v>
      </c>
      <c r="W56" s="94">
        <v>9</v>
      </c>
      <c r="X56" s="97" t="s">
        <v>713</v>
      </c>
      <c r="Z56" s="96"/>
    </row>
    <row r="57" spans="2:26" ht="15" customHeight="1">
      <c r="B57" s="87"/>
      <c r="C57" s="92" t="s">
        <v>195</v>
      </c>
      <c r="D57" s="93">
        <f t="shared" si="9"/>
        <v>19304</v>
      </c>
      <c r="E57" s="66">
        <v>1342</v>
      </c>
      <c r="F57" s="66">
        <v>1314</v>
      </c>
      <c r="G57" s="66">
        <v>1442</v>
      </c>
      <c r="H57" s="66">
        <v>1468</v>
      </c>
      <c r="I57" s="66">
        <v>1196</v>
      </c>
      <c r="J57" s="66">
        <v>1660</v>
      </c>
      <c r="K57" s="66">
        <v>1068</v>
      </c>
      <c r="L57" s="66">
        <v>1336</v>
      </c>
      <c r="M57" s="66">
        <v>1577</v>
      </c>
      <c r="N57" s="66">
        <v>1595</v>
      </c>
      <c r="O57" s="66">
        <v>1318</v>
      </c>
      <c r="P57" s="66">
        <v>1023</v>
      </c>
      <c r="Q57" s="66">
        <v>962</v>
      </c>
      <c r="R57" s="66">
        <v>842</v>
      </c>
      <c r="S57" s="66">
        <v>581</v>
      </c>
      <c r="T57" s="66">
        <v>343</v>
      </c>
      <c r="U57" s="66">
        <v>172</v>
      </c>
      <c r="V57" s="66">
        <v>56</v>
      </c>
      <c r="W57" s="66">
        <v>9</v>
      </c>
      <c r="X57" s="97" t="s">
        <v>713</v>
      </c>
      <c r="Z57" s="96"/>
    </row>
    <row r="58" spans="2:26" ht="15" customHeight="1">
      <c r="B58" s="87"/>
      <c r="C58" s="92" t="s">
        <v>197</v>
      </c>
      <c r="D58" s="93">
        <f t="shared" si="9"/>
        <v>13457</v>
      </c>
      <c r="E58" s="66">
        <v>957</v>
      </c>
      <c r="F58" s="66">
        <v>882</v>
      </c>
      <c r="G58" s="66">
        <v>891</v>
      </c>
      <c r="H58" s="66">
        <v>1158</v>
      </c>
      <c r="I58" s="66">
        <v>889</v>
      </c>
      <c r="J58" s="66">
        <v>1117</v>
      </c>
      <c r="K58" s="66">
        <v>682</v>
      </c>
      <c r="L58" s="66">
        <v>799</v>
      </c>
      <c r="M58" s="66">
        <v>991</v>
      </c>
      <c r="N58" s="66">
        <v>1099</v>
      </c>
      <c r="O58" s="66">
        <v>907</v>
      </c>
      <c r="P58" s="66">
        <v>757</v>
      </c>
      <c r="Q58" s="66">
        <v>723</v>
      </c>
      <c r="R58" s="66">
        <v>637</v>
      </c>
      <c r="S58" s="66">
        <v>490</v>
      </c>
      <c r="T58" s="66">
        <v>277</v>
      </c>
      <c r="U58" s="66">
        <v>136</v>
      </c>
      <c r="V58" s="66">
        <v>54</v>
      </c>
      <c r="W58" s="94">
        <v>11</v>
      </c>
      <c r="X58" s="97" t="s">
        <v>713</v>
      </c>
      <c r="Z58" s="96"/>
    </row>
    <row r="59" spans="2:26" ht="15" customHeight="1">
      <c r="B59" s="87"/>
      <c r="C59" s="92" t="s">
        <v>199</v>
      </c>
      <c r="D59" s="93">
        <f t="shared" si="9"/>
        <v>10544</v>
      </c>
      <c r="E59" s="66">
        <v>705</v>
      </c>
      <c r="F59" s="66">
        <v>628</v>
      </c>
      <c r="G59" s="66">
        <v>729</v>
      </c>
      <c r="H59" s="66">
        <v>1001</v>
      </c>
      <c r="I59" s="66">
        <v>697</v>
      </c>
      <c r="J59" s="66">
        <v>852</v>
      </c>
      <c r="K59" s="66">
        <v>486</v>
      </c>
      <c r="L59" s="66">
        <v>629</v>
      </c>
      <c r="M59" s="66">
        <v>801</v>
      </c>
      <c r="N59" s="66">
        <v>898</v>
      </c>
      <c r="O59" s="66">
        <v>796</v>
      </c>
      <c r="P59" s="66">
        <v>599</v>
      </c>
      <c r="Q59" s="66">
        <v>530</v>
      </c>
      <c r="R59" s="66">
        <v>444</v>
      </c>
      <c r="S59" s="66">
        <v>347</v>
      </c>
      <c r="T59" s="66">
        <v>243</v>
      </c>
      <c r="U59" s="66">
        <v>111</v>
      </c>
      <c r="V59" s="66">
        <v>44</v>
      </c>
      <c r="W59" s="94">
        <v>4</v>
      </c>
      <c r="X59" s="97" t="s">
        <v>713</v>
      </c>
      <c r="Z59" s="96"/>
    </row>
    <row r="60" spans="2:26" ht="15" customHeight="1">
      <c r="B60" s="87"/>
      <c r="C60" s="92" t="s">
        <v>201</v>
      </c>
      <c r="D60" s="93">
        <f t="shared" si="9"/>
        <v>8542</v>
      </c>
      <c r="E60" s="66">
        <v>548</v>
      </c>
      <c r="F60" s="66">
        <v>493</v>
      </c>
      <c r="G60" s="66">
        <v>600</v>
      </c>
      <c r="H60" s="66">
        <v>671</v>
      </c>
      <c r="I60" s="66">
        <v>612</v>
      </c>
      <c r="J60" s="66">
        <v>639</v>
      </c>
      <c r="K60" s="66">
        <v>397</v>
      </c>
      <c r="L60" s="66">
        <v>595</v>
      </c>
      <c r="M60" s="66">
        <v>694</v>
      </c>
      <c r="N60" s="66">
        <v>752</v>
      </c>
      <c r="O60" s="66">
        <v>590</v>
      </c>
      <c r="P60" s="66">
        <v>480</v>
      </c>
      <c r="Q60" s="66">
        <v>477</v>
      </c>
      <c r="R60" s="66">
        <v>391</v>
      </c>
      <c r="S60" s="66">
        <v>298</v>
      </c>
      <c r="T60" s="66">
        <v>185</v>
      </c>
      <c r="U60" s="66">
        <v>80</v>
      </c>
      <c r="V60" s="66">
        <v>31</v>
      </c>
      <c r="W60" s="94">
        <v>9</v>
      </c>
      <c r="X60" s="97" t="s">
        <v>713</v>
      </c>
      <c r="Z60" s="96"/>
    </row>
    <row r="61" spans="2:26" ht="15" customHeight="1">
      <c r="B61" s="87"/>
      <c r="C61" s="92" t="s">
        <v>203</v>
      </c>
      <c r="D61" s="93">
        <f t="shared" si="9"/>
        <v>8362</v>
      </c>
      <c r="E61" s="66">
        <v>520</v>
      </c>
      <c r="F61" s="66">
        <v>544</v>
      </c>
      <c r="G61" s="66">
        <v>589</v>
      </c>
      <c r="H61" s="66">
        <v>653</v>
      </c>
      <c r="I61" s="66">
        <v>561</v>
      </c>
      <c r="J61" s="66">
        <v>703</v>
      </c>
      <c r="K61" s="66">
        <v>405</v>
      </c>
      <c r="L61" s="66">
        <v>543</v>
      </c>
      <c r="M61" s="66">
        <v>661</v>
      </c>
      <c r="N61" s="66">
        <v>707</v>
      </c>
      <c r="O61" s="66">
        <v>591</v>
      </c>
      <c r="P61" s="66">
        <v>433</v>
      </c>
      <c r="Q61" s="66">
        <v>449</v>
      </c>
      <c r="R61" s="66">
        <v>408</v>
      </c>
      <c r="S61" s="66">
        <v>279</v>
      </c>
      <c r="T61" s="66">
        <v>193</v>
      </c>
      <c r="U61" s="66">
        <v>93</v>
      </c>
      <c r="V61" s="66">
        <v>24</v>
      </c>
      <c r="W61" s="94">
        <v>6</v>
      </c>
      <c r="X61" s="97" t="s">
        <v>713</v>
      </c>
      <c r="Z61" s="96"/>
    </row>
    <row r="62" spans="2:26" ht="15" customHeight="1">
      <c r="B62" s="87"/>
      <c r="C62" s="92" t="s">
        <v>205</v>
      </c>
      <c r="D62" s="93">
        <f t="shared" si="9"/>
        <v>7151</v>
      </c>
      <c r="E62" s="66">
        <v>426</v>
      </c>
      <c r="F62" s="66">
        <v>388</v>
      </c>
      <c r="G62" s="66">
        <v>444</v>
      </c>
      <c r="H62" s="66">
        <v>454</v>
      </c>
      <c r="I62" s="66">
        <v>457</v>
      </c>
      <c r="J62" s="66">
        <v>544</v>
      </c>
      <c r="K62" s="66">
        <v>356</v>
      </c>
      <c r="L62" s="66">
        <v>438</v>
      </c>
      <c r="M62" s="66">
        <v>556</v>
      </c>
      <c r="N62" s="66">
        <v>718</v>
      </c>
      <c r="O62" s="66">
        <v>553</v>
      </c>
      <c r="P62" s="66">
        <v>437</v>
      </c>
      <c r="Q62" s="66">
        <v>427</v>
      </c>
      <c r="R62" s="66">
        <v>365</v>
      </c>
      <c r="S62" s="66">
        <v>298</v>
      </c>
      <c r="T62" s="66">
        <v>193</v>
      </c>
      <c r="U62" s="66">
        <v>69</v>
      </c>
      <c r="V62" s="66">
        <v>25</v>
      </c>
      <c r="W62" s="94">
        <v>3</v>
      </c>
      <c r="X62" s="97" t="s">
        <v>713</v>
      </c>
      <c r="Z62" s="96"/>
    </row>
    <row r="63" spans="2:26" ht="15" customHeight="1">
      <c r="B63" s="87"/>
      <c r="C63" s="92" t="s">
        <v>207</v>
      </c>
      <c r="D63" s="93">
        <f t="shared" si="9"/>
        <v>14253</v>
      </c>
      <c r="E63" s="66">
        <v>1017</v>
      </c>
      <c r="F63" s="66">
        <v>1107</v>
      </c>
      <c r="G63" s="66">
        <v>1209</v>
      </c>
      <c r="H63" s="66">
        <v>960</v>
      </c>
      <c r="I63" s="66">
        <v>650</v>
      </c>
      <c r="J63" s="66">
        <v>968</v>
      </c>
      <c r="K63" s="66">
        <v>749</v>
      </c>
      <c r="L63" s="66">
        <v>839</v>
      </c>
      <c r="M63" s="66">
        <v>1043</v>
      </c>
      <c r="N63" s="66">
        <v>1140</v>
      </c>
      <c r="O63" s="66">
        <v>1039</v>
      </c>
      <c r="P63" s="66">
        <v>833</v>
      </c>
      <c r="Q63" s="66">
        <v>810</v>
      </c>
      <c r="R63" s="66">
        <v>697</v>
      </c>
      <c r="S63" s="66">
        <v>558</v>
      </c>
      <c r="T63" s="66">
        <v>368</v>
      </c>
      <c r="U63" s="66">
        <v>179</v>
      </c>
      <c r="V63" s="66">
        <v>64</v>
      </c>
      <c r="W63" s="94">
        <v>23</v>
      </c>
      <c r="X63" s="97" t="s">
        <v>713</v>
      </c>
      <c r="Z63" s="96"/>
    </row>
    <row r="64" spans="2:26" ht="15" customHeight="1">
      <c r="B64" s="87"/>
      <c r="C64" s="92" t="s">
        <v>209</v>
      </c>
      <c r="D64" s="93">
        <f t="shared" si="9"/>
        <v>20394</v>
      </c>
      <c r="E64" s="66">
        <v>1385</v>
      </c>
      <c r="F64" s="66">
        <v>1330</v>
      </c>
      <c r="G64" s="66">
        <v>1448</v>
      </c>
      <c r="H64" s="66">
        <v>1562</v>
      </c>
      <c r="I64" s="66">
        <v>1203</v>
      </c>
      <c r="J64" s="66">
        <v>1651</v>
      </c>
      <c r="K64" s="66">
        <v>1110</v>
      </c>
      <c r="L64" s="66">
        <v>1313</v>
      </c>
      <c r="M64" s="66">
        <v>1558</v>
      </c>
      <c r="N64" s="66">
        <v>1744</v>
      </c>
      <c r="O64" s="66">
        <v>1491</v>
      </c>
      <c r="P64" s="66">
        <v>1134</v>
      </c>
      <c r="Q64" s="66">
        <v>1053</v>
      </c>
      <c r="R64" s="66">
        <v>930</v>
      </c>
      <c r="S64" s="66">
        <v>689</v>
      </c>
      <c r="T64" s="66">
        <v>507</v>
      </c>
      <c r="U64" s="66">
        <v>205</v>
      </c>
      <c r="V64" s="66">
        <v>64</v>
      </c>
      <c r="W64" s="94">
        <v>17</v>
      </c>
      <c r="X64" s="97" t="s">
        <v>713</v>
      </c>
      <c r="Z64" s="96"/>
    </row>
    <row r="65" spans="2:26" ht="15" customHeight="1">
      <c r="B65" s="87"/>
      <c r="C65" s="92" t="s">
        <v>211</v>
      </c>
      <c r="D65" s="93">
        <f t="shared" si="9"/>
        <v>8344</v>
      </c>
      <c r="E65" s="66">
        <v>532</v>
      </c>
      <c r="F65" s="66">
        <v>526</v>
      </c>
      <c r="G65" s="66">
        <v>575</v>
      </c>
      <c r="H65" s="66">
        <v>586</v>
      </c>
      <c r="I65" s="66">
        <v>484</v>
      </c>
      <c r="J65" s="66">
        <v>641</v>
      </c>
      <c r="K65" s="66">
        <v>468</v>
      </c>
      <c r="L65" s="66">
        <v>523</v>
      </c>
      <c r="M65" s="66">
        <v>660</v>
      </c>
      <c r="N65" s="66">
        <v>744</v>
      </c>
      <c r="O65" s="66">
        <v>595</v>
      </c>
      <c r="P65" s="66">
        <v>495</v>
      </c>
      <c r="Q65" s="66">
        <v>502</v>
      </c>
      <c r="R65" s="66">
        <v>411</v>
      </c>
      <c r="S65" s="66">
        <v>296</v>
      </c>
      <c r="T65" s="66">
        <v>177</v>
      </c>
      <c r="U65" s="66">
        <v>95</v>
      </c>
      <c r="V65" s="66">
        <v>29</v>
      </c>
      <c r="W65" s="94">
        <v>5</v>
      </c>
      <c r="X65" s="97" t="s">
        <v>713</v>
      </c>
      <c r="Z65" s="96"/>
    </row>
    <row r="66" spans="2:26" ht="15" customHeight="1">
      <c r="B66" s="87"/>
      <c r="C66" s="92" t="s">
        <v>213</v>
      </c>
      <c r="D66" s="93">
        <f t="shared" si="9"/>
        <v>6465</v>
      </c>
      <c r="E66" s="66">
        <v>432</v>
      </c>
      <c r="F66" s="66">
        <v>433</v>
      </c>
      <c r="G66" s="66">
        <v>504</v>
      </c>
      <c r="H66" s="66">
        <v>496</v>
      </c>
      <c r="I66" s="66">
        <v>361</v>
      </c>
      <c r="J66" s="66">
        <v>473</v>
      </c>
      <c r="K66" s="66">
        <v>316</v>
      </c>
      <c r="L66" s="66">
        <v>417</v>
      </c>
      <c r="M66" s="66">
        <v>494</v>
      </c>
      <c r="N66" s="66">
        <v>564</v>
      </c>
      <c r="O66" s="66">
        <v>460</v>
      </c>
      <c r="P66" s="66">
        <v>364</v>
      </c>
      <c r="Q66" s="66">
        <v>348</v>
      </c>
      <c r="R66" s="66">
        <v>363</v>
      </c>
      <c r="S66" s="66">
        <v>218</v>
      </c>
      <c r="T66" s="66">
        <v>133</v>
      </c>
      <c r="U66" s="66">
        <v>59</v>
      </c>
      <c r="V66" s="66">
        <v>27</v>
      </c>
      <c r="W66" s="94">
        <v>3</v>
      </c>
      <c r="X66" s="97" t="s">
        <v>713</v>
      </c>
      <c r="Z66" s="96"/>
    </row>
    <row r="67" spans="2:26" ht="15" customHeight="1">
      <c r="B67" s="98"/>
      <c r="C67" s="99" t="s">
        <v>215</v>
      </c>
      <c r="D67" s="100">
        <f t="shared" si="9"/>
        <v>8042</v>
      </c>
      <c r="E67" s="101">
        <v>504</v>
      </c>
      <c r="F67" s="101">
        <v>468</v>
      </c>
      <c r="G67" s="101">
        <v>570</v>
      </c>
      <c r="H67" s="101">
        <v>579</v>
      </c>
      <c r="I67" s="101">
        <v>516</v>
      </c>
      <c r="J67" s="101">
        <v>682</v>
      </c>
      <c r="K67" s="101">
        <v>405</v>
      </c>
      <c r="L67" s="101">
        <v>478</v>
      </c>
      <c r="M67" s="101">
        <v>594</v>
      </c>
      <c r="N67" s="101">
        <v>717</v>
      </c>
      <c r="O67" s="101">
        <v>650</v>
      </c>
      <c r="P67" s="101">
        <v>482</v>
      </c>
      <c r="Q67" s="101">
        <v>456</v>
      </c>
      <c r="R67" s="101">
        <v>353</v>
      </c>
      <c r="S67" s="101">
        <v>279</v>
      </c>
      <c r="T67" s="101">
        <v>195</v>
      </c>
      <c r="U67" s="101">
        <v>86</v>
      </c>
      <c r="V67" s="101">
        <v>20</v>
      </c>
      <c r="W67" s="102">
        <v>8</v>
      </c>
      <c r="X67" s="103" t="s">
        <v>713</v>
      </c>
      <c r="Z67" s="96"/>
    </row>
    <row r="68" spans="3:23" ht="12">
      <c r="C68" s="49" t="s">
        <v>714</v>
      </c>
      <c r="F68" s="52"/>
      <c r="G68" s="52"/>
      <c r="H68" s="52"/>
      <c r="I68" s="52"/>
      <c r="J68" s="52"/>
      <c r="K68" s="52"/>
      <c r="L68" s="52"/>
      <c r="M68" s="52"/>
      <c r="N68" s="52"/>
      <c r="O68" s="52"/>
      <c r="P68" s="52"/>
      <c r="Q68" s="52"/>
      <c r="R68" s="52"/>
      <c r="S68" s="52"/>
      <c r="T68" s="52"/>
      <c r="U68" s="52"/>
      <c r="V68" s="52"/>
      <c r="W68" s="52"/>
    </row>
    <row r="69" spans="3:23" ht="12">
      <c r="C69" s="49" t="s">
        <v>715</v>
      </c>
      <c r="F69" s="52"/>
      <c r="G69" s="52"/>
      <c r="H69" s="52"/>
      <c r="I69" s="52"/>
      <c r="J69" s="52"/>
      <c r="K69" s="52"/>
      <c r="L69" s="52"/>
      <c r="M69" s="52"/>
      <c r="N69" s="52"/>
      <c r="O69" s="52"/>
      <c r="P69" s="52"/>
      <c r="Q69" s="52"/>
      <c r="R69" s="52"/>
      <c r="S69" s="52"/>
      <c r="T69" s="52"/>
      <c r="U69" s="52"/>
      <c r="V69" s="52"/>
      <c r="W69" s="52"/>
    </row>
    <row r="70" spans="6:23" ht="12">
      <c r="F70" s="52"/>
      <c r="G70" s="52"/>
      <c r="H70" s="52"/>
      <c r="I70" s="52"/>
      <c r="J70" s="52"/>
      <c r="K70" s="52"/>
      <c r="L70" s="52"/>
      <c r="M70" s="52"/>
      <c r="N70" s="52"/>
      <c r="O70" s="52"/>
      <c r="P70" s="52"/>
      <c r="Q70" s="52"/>
      <c r="R70" s="52"/>
      <c r="S70" s="52"/>
      <c r="T70" s="52"/>
      <c r="U70" s="52"/>
      <c r="V70" s="52"/>
      <c r="W70" s="52"/>
    </row>
    <row r="71" spans="6:23" ht="12">
      <c r="F71" s="52"/>
      <c r="G71" s="52"/>
      <c r="H71" s="52"/>
      <c r="I71" s="52"/>
      <c r="J71" s="52"/>
      <c r="K71" s="52"/>
      <c r="L71" s="52"/>
      <c r="M71" s="52"/>
      <c r="N71" s="52"/>
      <c r="O71" s="52"/>
      <c r="P71" s="52"/>
      <c r="Q71" s="52"/>
      <c r="R71" s="52"/>
      <c r="S71" s="52"/>
      <c r="T71" s="52"/>
      <c r="U71" s="52"/>
      <c r="V71" s="52"/>
      <c r="W71" s="52"/>
    </row>
    <row r="72" spans="6:23" ht="12">
      <c r="F72" s="52"/>
      <c r="G72" s="52"/>
      <c r="H72" s="52"/>
      <c r="I72" s="52"/>
      <c r="J72" s="52"/>
      <c r="K72" s="52"/>
      <c r="L72" s="52"/>
      <c r="M72" s="52"/>
      <c r="N72" s="52"/>
      <c r="O72" s="52"/>
      <c r="P72" s="52"/>
      <c r="Q72" s="52"/>
      <c r="R72" s="52"/>
      <c r="S72" s="52"/>
      <c r="T72" s="52"/>
      <c r="U72" s="52"/>
      <c r="V72" s="52"/>
      <c r="W72" s="52"/>
    </row>
    <row r="73" spans="6:23" ht="12">
      <c r="F73" s="52"/>
      <c r="G73" s="52"/>
      <c r="H73" s="52"/>
      <c r="I73" s="52"/>
      <c r="J73" s="52"/>
      <c r="K73" s="52"/>
      <c r="L73" s="52"/>
      <c r="M73" s="52"/>
      <c r="N73" s="52"/>
      <c r="O73" s="52"/>
      <c r="P73" s="52"/>
      <c r="Q73" s="52"/>
      <c r="R73" s="52"/>
      <c r="S73" s="52"/>
      <c r="T73" s="52"/>
      <c r="U73" s="52"/>
      <c r="V73" s="52"/>
      <c r="W73" s="52"/>
    </row>
    <row r="74" spans="6:23" ht="12">
      <c r="F74" s="52"/>
      <c r="G74" s="52"/>
      <c r="H74" s="52"/>
      <c r="I74" s="52"/>
      <c r="J74" s="52"/>
      <c r="K74" s="52"/>
      <c r="L74" s="52"/>
      <c r="M74" s="52"/>
      <c r="N74" s="52"/>
      <c r="O74" s="52"/>
      <c r="P74" s="52"/>
      <c r="Q74" s="52"/>
      <c r="R74" s="52"/>
      <c r="S74" s="52"/>
      <c r="T74" s="52"/>
      <c r="U74" s="52"/>
      <c r="V74" s="52"/>
      <c r="W74" s="52"/>
    </row>
  </sheetData>
  <mergeCells count="9">
    <mergeCell ref="B13:C13"/>
    <mergeCell ref="B14:C14"/>
    <mergeCell ref="B15:C15"/>
    <mergeCell ref="B16:C16"/>
    <mergeCell ref="B4:C4"/>
    <mergeCell ref="B10:C10"/>
    <mergeCell ref="B11:C11"/>
    <mergeCell ref="B6:C6"/>
    <mergeCell ref="B8:C8"/>
  </mergeCells>
  <printOptions/>
  <pageMargins left="0.75" right="0.75" top="1" bottom="1" header="0.512" footer="0.512"/>
  <pageSetup orientation="portrait" paperSize="9"/>
</worksheet>
</file>

<file path=xl/worksheets/sheet30.xml><?xml version="1.0" encoding="utf-8"?>
<worksheet xmlns="http://schemas.openxmlformats.org/spreadsheetml/2006/main" xmlns:r="http://schemas.openxmlformats.org/officeDocument/2006/relationships">
  <dimension ref="B1:J64"/>
  <sheetViews>
    <sheetView workbookViewId="0" topLeftCell="A1">
      <selection activeCell="A1" sqref="A1"/>
    </sheetView>
  </sheetViews>
  <sheetFormatPr defaultColWidth="9.00390625" defaultRowHeight="13.5"/>
  <cols>
    <col min="1" max="1" width="2.50390625" style="899" customWidth="1"/>
    <col min="2" max="2" width="2.25390625" style="899" customWidth="1"/>
    <col min="3" max="3" width="14.25390625" style="899" customWidth="1"/>
    <col min="4" max="10" width="10.625" style="899" customWidth="1"/>
    <col min="11" max="16384" width="9.00390625" style="899" customWidth="1"/>
  </cols>
  <sheetData>
    <row r="1" ht="18" customHeight="1">
      <c r="B1" s="1125" t="s">
        <v>89</v>
      </c>
    </row>
    <row r="2" spans="2:10" ht="18" customHeight="1" thickBot="1">
      <c r="B2" s="901"/>
      <c r="C2" s="901"/>
      <c r="D2" s="901"/>
      <c r="E2" s="901"/>
      <c r="F2" s="901"/>
      <c r="G2" s="901"/>
      <c r="H2" s="901"/>
      <c r="I2" s="901"/>
      <c r="J2" s="902" t="s">
        <v>76</v>
      </c>
    </row>
    <row r="3" spans="2:10" ht="13.5" customHeight="1" thickTop="1">
      <c r="B3" s="1693" t="s">
        <v>77</v>
      </c>
      <c r="C3" s="1694"/>
      <c r="D3" s="1613" t="s">
        <v>78</v>
      </c>
      <c r="E3" s="1699"/>
      <c r="F3" s="1699"/>
      <c r="G3" s="1699"/>
      <c r="H3" s="1699"/>
      <c r="I3" s="1690" t="s">
        <v>79</v>
      </c>
      <c r="J3" s="1690" t="s">
        <v>80</v>
      </c>
    </row>
    <row r="4" spans="2:10" ht="24" customHeight="1">
      <c r="B4" s="1695"/>
      <c r="C4" s="1696"/>
      <c r="D4" s="1126" t="s">
        <v>833</v>
      </c>
      <c r="E4" s="1127" t="s">
        <v>81</v>
      </c>
      <c r="F4" s="1126" t="s">
        <v>82</v>
      </c>
      <c r="G4" s="1127" t="s">
        <v>83</v>
      </c>
      <c r="H4" s="1126" t="s">
        <v>84</v>
      </c>
      <c r="I4" s="1691"/>
      <c r="J4" s="1691"/>
    </row>
    <row r="5" spans="2:10" ht="12.75" customHeight="1">
      <c r="B5" s="1697" t="s">
        <v>85</v>
      </c>
      <c r="C5" s="1698"/>
      <c r="D5" s="1128">
        <f>SUM(E5:H5)</f>
        <v>60</v>
      </c>
      <c r="E5" s="1073">
        <v>4</v>
      </c>
      <c r="F5" s="1073">
        <v>24</v>
      </c>
      <c r="G5" s="1073">
        <v>23</v>
      </c>
      <c r="H5" s="1073">
        <v>9</v>
      </c>
      <c r="I5" s="1073">
        <v>777</v>
      </c>
      <c r="J5" s="1075">
        <v>285</v>
      </c>
    </row>
    <row r="6" spans="2:10" ht="12">
      <c r="B6" s="1311">
        <v>51</v>
      </c>
      <c r="C6" s="1297"/>
      <c r="D6" s="327">
        <f aca="true" t="shared" si="0" ref="D6:J6">SUM(D8:D9)</f>
        <v>62</v>
      </c>
      <c r="E6" s="328">
        <f t="shared" si="0"/>
        <v>5</v>
      </c>
      <c r="F6" s="328">
        <f t="shared" si="0"/>
        <v>24</v>
      </c>
      <c r="G6" s="328">
        <f t="shared" si="0"/>
        <v>23</v>
      </c>
      <c r="H6" s="328">
        <f t="shared" si="0"/>
        <v>10</v>
      </c>
      <c r="I6" s="328">
        <f t="shared" si="0"/>
        <v>777</v>
      </c>
      <c r="J6" s="329">
        <f t="shared" si="0"/>
        <v>288</v>
      </c>
    </row>
    <row r="7" spans="2:10" ht="10.5" customHeight="1">
      <c r="B7" s="1129"/>
      <c r="C7" s="1130"/>
      <c r="D7" s="93"/>
      <c r="E7" s="66"/>
      <c r="F7" s="66"/>
      <c r="G7" s="66"/>
      <c r="H7" s="66"/>
      <c r="I7" s="66"/>
      <c r="J7" s="95"/>
    </row>
    <row r="8" spans="2:10" ht="12">
      <c r="B8" s="1300" t="s">
        <v>707</v>
      </c>
      <c r="C8" s="1692"/>
      <c r="D8" s="1131">
        <f aca="true" t="shared" si="1" ref="D8:J8">D12+D13+D14+D18+D24+D25+D26+D29+D38+D46+D41+D49+D57</f>
        <v>48</v>
      </c>
      <c r="E8" s="332">
        <f t="shared" si="1"/>
        <v>5</v>
      </c>
      <c r="F8" s="332">
        <f t="shared" si="1"/>
        <v>13</v>
      </c>
      <c r="G8" s="332">
        <f t="shared" si="1"/>
        <v>22</v>
      </c>
      <c r="H8" s="332">
        <f t="shared" si="1"/>
        <v>8</v>
      </c>
      <c r="I8" s="332">
        <f t="shared" si="1"/>
        <v>593</v>
      </c>
      <c r="J8" s="1132">
        <f t="shared" si="1"/>
        <v>215</v>
      </c>
    </row>
    <row r="9" spans="2:10" ht="12">
      <c r="B9" s="1300" t="s">
        <v>763</v>
      </c>
      <c r="C9" s="1692"/>
      <c r="D9" s="1131">
        <f aca="true" t="shared" si="2" ref="D9:J9">D15+D16+D19+D20+D21+D22+D27+D30+D31+D32+D33+D34+D35+D36+D47+D39+D42+D43+D44+D50+D51+D52+D53+D54+D55+D58+D59+D60+D61+D62+D63</f>
        <v>14</v>
      </c>
      <c r="E9" s="332">
        <f t="shared" si="2"/>
        <v>0</v>
      </c>
      <c r="F9" s="332">
        <f t="shared" si="2"/>
        <v>11</v>
      </c>
      <c r="G9" s="332">
        <f t="shared" si="2"/>
        <v>1</v>
      </c>
      <c r="H9" s="332">
        <f t="shared" si="2"/>
        <v>2</v>
      </c>
      <c r="I9" s="332">
        <f t="shared" si="2"/>
        <v>184</v>
      </c>
      <c r="J9" s="1132">
        <f t="shared" si="2"/>
        <v>73</v>
      </c>
    </row>
    <row r="10" spans="2:10" ht="12.75" customHeight="1">
      <c r="B10" s="1133"/>
      <c r="C10" s="88"/>
      <c r="D10" s="479"/>
      <c r="E10" s="94"/>
      <c r="F10" s="94"/>
      <c r="G10" s="94"/>
      <c r="H10" s="94"/>
      <c r="I10" s="94"/>
      <c r="J10" s="97"/>
    </row>
    <row r="11" spans="2:10" ht="12.75" customHeight="1">
      <c r="B11" s="1300" t="s">
        <v>1264</v>
      </c>
      <c r="C11" s="1689"/>
      <c r="D11" s="82">
        <f aca="true" t="shared" si="3" ref="D11:J11">SUM(D12:D16)</f>
        <v>24</v>
      </c>
      <c r="E11" s="80">
        <f t="shared" si="3"/>
        <v>3</v>
      </c>
      <c r="F11" s="80">
        <f t="shared" si="3"/>
        <v>4</v>
      </c>
      <c r="G11" s="80">
        <f t="shared" si="3"/>
        <v>12</v>
      </c>
      <c r="H11" s="80">
        <f t="shared" si="3"/>
        <v>5</v>
      </c>
      <c r="I11" s="80">
        <f t="shared" si="3"/>
        <v>227</v>
      </c>
      <c r="J11" s="81">
        <f t="shared" si="3"/>
        <v>89</v>
      </c>
    </row>
    <row r="12" spans="2:10" ht="12.75" customHeight="1">
      <c r="B12" s="1134"/>
      <c r="C12" s="92" t="s">
        <v>181</v>
      </c>
      <c r="D12" s="93">
        <f>SUM(E12:H12)</f>
        <v>17</v>
      </c>
      <c r="E12" s="94">
        <v>3</v>
      </c>
      <c r="F12" s="94">
        <v>3</v>
      </c>
      <c r="G12" s="94">
        <v>9</v>
      </c>
      <c r="H12" s="94">
        <v>2</v>
      </c>
      <c r="I12" s="94">
        <v>170</v>
      </c>
      <c r="J12" s="97">
        <v>64</v>
      </c>
    </row>
    <row r="13" spans="2:10" ht="12.75" customHeight="1">
      <c r="B13" s="1134"/>
      <c r="C13" s="92" t="s">
        <v>192</v>
      </c>
      <c r="D13" s="93">
        <f>SUM(E13:H13)</f>
        <v>4</v>
      </c>
      <c r="E13" s="94">
        <v>0</v>
      </c>
      <c r="F13" s="94">
        <v>0</v>
      </c>
      <c r="G13" s="94">
        <v>2</v>
      </c>
      <c r="H13" s="94">
        <v>2</v>
      </c>
      <c r="I13" s="94">
        <v>20</v>
      </c>
      <c r="J13" s="97">
        <v>8</v>
      </c>
    </row>
    <row r="14" spans="2:10" ht="12.75" customHeight="1">
      <c r="B14" s="1134"/>
      <c r="C14" s="92" t="s">
        <v>198</v>
      </c>
      <c r="D14" s="93">
        <f>SUM(E14:H14)</f>
        <v>3</v>
      </c>
      <c r="E14" s="94">
        <v>0</v>
      </c>
      <c r="F14" s="94">
        <v>1</v>
      </c>
      <c r="G14" s="94">
        <v>1</v>
      </c>
      <c r="H14" s="94">
        <v>1</v>
      </c>
      <c r="I14" s="94">
        <v>25</v>
      </c>
      <c r="J14" s="97">
        <v>11</v>
      </c>
    </row>
    <row r="15" spans="2:10" ht="12.75" customHeight="1">
      <c r="B15" s="1134"/>
      <c r="C15" s="92" t="s">
        <v>206</v>
      </c>
      <c r="D15" s="93">
        <f>SUM(E15:H15)</f>
        <v>0</v>
      </c>
      <c r="E15" s="94">
        <v>0</v>
      </c>
      <c r="F15" s="94">
        <v>0</v>
      </c>
      <c r="G15" s="94">
        <v>0</v>
      </c>
      <c r="H15" s="94">
        <v>0</v>
      </c>
      <c r="I15" s="94">
        <v>7</v>
      </c>
      <c r="J15" s="97">
        <v>4</v>
      </c>
    </row>
    <row r="16" spans="2:10" ht="12.75" customHeight="1">
      <c r="B16" s="1134"/>
      <c r="C16" s="92" t="s">
        <v>208</v>
      </c>
      <c r="D16" s="93">
        <f>SUM(E16:H16)</f>
        <v>0</v>
      </c>
      <c r="E16" s="94">
        <v>0</v>
      </c>
      <c r="F16" s="94">
        <v>0</v>
      </c>
      <c r="G16" s="94">
        <v>0</v>
      </c>
      <c r="H16" s="94">
        <v>0</v>
      </c>
      <c r="I16" s="94">
        <v>5</v>
      </c>
      <c r="J16" s="97">
        <v>2</v>
      </c>
    </row>
    <row r="17" spans="2:10" ht="12.75" customHeight="1">
      <c r="B17" s="1300" t="s">
        <v>1265</v>
      </c>
      <c r="C17" s="1689"/>
      <c r="D17" s="82">
        <f aca="true" t="shared" si="4" ref="D17:J17">SUM(D18:D22)</f>
        <v>7</v>
      </c>
      <c r="E17" s="80">
        <f t="shared" si="4"/>
        <v>0</v>
      </c>
      <c r="F17" s="80">
        <f t="shared" si="4"/>
        <v>4</v>
      </c>
      <c r="G17" s="80">
        <f t="shared" si="4"/>
        <v>2</v>
      </c>
      <c r="H17" s="80">
        <f t="shared" si="4"/>
        <v>1</v>
      </c>
      <c r="I17" s="80">
        <f t="shared" si="4"/>
        <v>62</v>
      </c>
      <c r="J17" s="81">
        <f t="shared" si="4"/>
        <v>22</v>
      </c>
    </row>
    <row r="18" spans="2:10" ht="12.75" customHeight="1">
      <c r="B18" s="1134"/>
      <c r="C18" s="92" t="s">
        <v>190</v>
      </c>
      <c r="D18" s="93">
        <f>SUM(E18:H18)</f>
        <v>3</v>
      </c>
      <c r="E18" s="94">
        <v>0</v>
      </c>
      <c r="F18" s="94">
        <v>1</v>
      </c>
      <c r="G18" s="94">
        <v>1</v>
      </c>
      <c r="H18" s="94">
        <v>1</v>
      </c>
      <c r="I18" s="94">
        <v>27</v>
      </c>
      <c r="J18" s="97">
        <v>8</v>
      </c>
    </row>
    <row r="19" spans="2:10" ht="12.75" customHeight="1">
      <c r="B19" s="1134"/>
      <c r="C19" s="92" t="s">
        <v>210</v>
      </c>
      <c r="D19" s="93">
        <f>SUM(E19:H19)</f>
        <v>1</v>
      </c>
      <c r="E19" s="94">
        <v>0</v>
      </c>
      <c r="F19" s="94">
        <v>1</v>
      </c>
      <c r="G19" s="94">
        <v>0</v>
      </c>
      <c r="H19" s="94">
        <v>0</v>
      </c>
      <c r="I19" s="94">
        <v>15</v>
      </c>
      <c r="J19" s="97">
        <v>5</v>
      </c>
    </row>
    <row r="20" spans="2:10" ht="12.75" customHeight="1">
      <c r="B20" s="1134"/>
      <c r="C20" s="92" t="s">
        <v>212</v>
      </c>
      <c r="D20" s="93">
        <f>SUM(E20:H20)</f>
        <v>1</v>
      </c>
      <c r="E20" s="94">
        <v>0</v>
      </c>
      <c r="F20" s="94">
        <v>1</v>
      </c>
      <c r="G20" s="94">
        <v>0</v>
      </c>
      <c r="H20" s="94">
        <v>0</v>
      </c>
      <c r="I20" s="94">
        <v>8</v>
      </c>
      <c r="J20" s="97">
        <v>4</v>
      </c>
    </row>
    <row r="21" spans="2:10" ht="12.75" customHeight="1">
      <c r="B21" s="1134"/>
      <c r="C21" s="92" t="s">
        <v>214</v>
      </c>
      <c r="D21" s="93">
        <f>SUM(E21:H21)</f>
        <v>1</v>
      </c>
      <c r="E21" s="94">
        <v>0</v>
      </c>
      <c r="F21" s="94">
        <v>1</v>
      </c>
      <c r="G21" s="94">
        <v>0</v>
      </c>
      <c r="H21" s="94">
        <v>0</v>
      </c>
      <c r="I21" s="94">
        <v>6</v>
      </c>
      <c r="J21" s="97">
        <v>2</v>
      </c>
    </row>
    <row r="22" spans="2:10" ht="12.75" customHeight="1">
      <c r="B22" s="1134"/>
      <c r="C22" s="92" t="s">
        <v>168</v>
      </c>
      <c r="D22" s="93">
        <f>SUM(E22:H22)</f>
        <v>1</v>
      </c>
      <c r="E22" s="94">
        <v>0</v>
      </c>
      <c r="F22" s="94">
        <v>0</v>
      </c>
      <c r="G22" s="94">
        <v>1</v>
      </c>
      <c r="H22" s="94">
        <v>0</v>
      </c>
      <c r="I22" s="94">
        <v>6</v>
      </c>
      <c r="J22" s="97">
        <v>3</v>
      </c>
    </row>
    <row r="23" spans="2:10" ht="12.75" customHeight="1">
      <c r="B23" s="1300" t="s">
        <v>1271</v>
      </c>
      <c r="C23" s="1689"/>
      <c r="D23" s="82">
        <f aca="true" t="shared" si="5" ref="D23:J23">SUM(D24:D27)</f>
        <v>3</v>
      </c>
      <c r="E23" s="80">
        <f t="shared" si="5"/>
        <v>0</v>
      </c>
      <c r="F23" s="80">
        <f t="shared" si="5"/>
        <v>1</v>
      </c>
      <c r="G23" s="80">
        <f t="shared" si="5"/>
        <v>0</v>
      </c>
      <c r="H23" s="80">
        <f t="shared" si="5"/>
        <v>2</v>
      </c>
      <c r="I23" s="80">
        <f t="shared" si="5"/>
        <v>56</v>
      </c>
      <c r="J23" s="81">
        <f t="shared" si="5"/>
        <v>18</v>
      </c>
    </row>
    <row r="24" spans="2:10" ht="12.75" customHeight="1">
      <c r="B24" s="1134"/>
      <c r="C24" s="92" t="s">
        <v>193</v>
      </c>
      <c r="D24" s="93">
        <f>SUM(E24:H24)</f>
        <v>0</v>
      </c>
      <c r="E24" s="94">
        <v>0</v>
      </c>
      <c r="F24" s="94">
        <v>0</v>
      </c>
      <c r="G24" s="94">
        <v>0</v>
      </c>
      <c r="H24" s="94">
        <v>0</v>
      </c>
      <c r="I24" s="94">
        <v>17</v>
      </c>
      <c r="J24" s="97">
        <v>5</v>
      </c>
    </row>
    <row r="25" spans="2:10" ht="12.75" customHeight="1">
      <c r="B25" s="1134"/>
      <c r="C25" s="92" t="s">
        <v>86</v>
      </c>
      <c r="D25" s="93">
        <f>SUM(E25:H25)</f>
        <v>1</v>
      </c>
      <c r="E25" s="94">
        <v>0</v>
      </c>
      <c r="F25" s="94">
        <v>1</v>
      </c>
      <c r="G25" s="94">
        <v>0</v>
      </c>
      <c r="H25" s="94">
        <v>0</v>
      </c>
      <c r="I25" s="94">
        <v>20</v>
      </c>
      <c r="J25" s="97">
        <v>6</v>
      </c>
    </row>
    <row r="26" spans="2:10" ht="12.75" customHeight="1">
      <c r="B26" s="1133"/>
      <c r="C26" s="92" t="s">
        <v>202</v>
      </c>
      <c r="D26" s="93">
        <f>SUM(E26:H26)</f>
        <v>1</v>
      </c>
      <c r="E26" s="94">
        <v>0</v>
      </c>
      <c r="F26" s="94">
        <v>0</v>
      </c>
      <c r="G26" s="94">
        <v>0</v>
      </c>
      <c r="H26" s="94">
        <v>1</v>
      </c>
      <c r="I26" s="94">
        <v>14</v>
      </c>
      <c r="J26" s="97">
        <v>4</v>
      </c>
    </row>
    <row r="27" spans="2:10" ht="12.75" customHeight="1">
      <c r="B27" s="1134"/>
      <c r="C27" s="92" t="s">
        <v>169</v>
      </c>
      <c r="D27" s="93">
        <f>SUM(E27:H27)</f>
        <v>1</v>
      </c>
      <c r="E27" s="94">
        <v>0</v>
      </c>
      <c r="F27" s="94">
        <v>0</v>
      </c>
      <c r="G27" s="94">
        <v>0</v>
      </c>
      <c r="H27" s="94">
        <v>1</v>
      </c>
      <c r="I27" s="94">
        <v>5</v>
      </c>
      <c r="J27" s="97">
        <v>3</v>
      </c>
    </row>
    <row r="28" spans="2:10" ht="12.75" customHeight="1">
      <c r="B28" s="1300" t="s">
        <v>1273</v>
      </c>
      <c r="C28" s="1689"/>
      <c r="D28" s="82">
        <f aca="true" t="shared" si="6" ref="D28:J28">SUM(D29:D36)</f>
        <v>6</v>
      </c>
      <c r="E28" s="80">
        <f t="shared" si="6"/>
        <v>0</v>
      </c>
      <c r="F28" s="80">
        <f t="shared" si="6"/>
        <v>4</v>
      </c>
      <c r="G28" s="80">
        <f t="shared" si="6"/>
        <v>1</v>
      </c>
      <c r="H28" s="80">
        <f t="shared" si="6"/>
        <v>1</v>
      </c>
      <c r="I28" s="80">
        <f t="shared" si="6"/>
        <v>48</v>
      </c>
      <c r="J28" s="81">
        <f t="shared" si="6"/>
        <v>19</v>
      </c>
    </row>
    <row r="29" spans="2:10" ht="12.75" customHeight="1">
      <c r="B29" s="1134"/>
      <c r="C29" s="92" t="s">
        <v>188</v>
      </c>
      <c r="D29" s="93">
        <f aca="true" t="shared" si="7" ref="D29:D36">SUM(E29:H29)</f>
        <v>3</v>
      </c>
      <c r="E29" s="94">
        <v>0</v>
      </c>
      <c r="F29" s="94">
        <v>1</v>
      </c>
      <c r="G29" s="94">
        <v>1</v>
      </c>
      <c r="H29" s="94">
        <v>1</v>
      </c>
      <c r="I29" s="94">
        <v>23</v>
      </c>
      <c r="J29" s="97">
        <v>14</v>
      </c>
    </row>
    <row r="30" spans="2:10" ht="12.75" customHeight="1">
      <c r="B30" s="1134"/>
      <c r="C30" s="92" t="s">
        <v>170</v>
      </c>
      <c r="D30" s="93">
        <f t="shared" si="7"/>
        <v>1</v>
      </c>
      <c r="E30" s="94">
        <v>0</v>
      </c>
      <c r="F30" s="94">
        <v>1</v>
      </c>
      <c r="G30" s="94">
        <v>0</v>
      </c>
      <c r="H30" s="94">
        <v>0</v>
      </c>
      <c r="I30" s="94">
        <v>0</v>
      </c>
      <c r="J30" s="97">
        <v>1</v>
      </c>
    </row>
    <row r="31" spans="2:10" ht="12.75" customHeight="1">
      <c r="B31" s="1134"/>
      <c r="C31" s="92" t="s">
        <v>171</v>
      </c>
      <c r="D31" s="93">
        <f t="shared" si="7"/>
        <v>1</v>
      </c>
      <c r="E31" s="94">
        <v>0</v>
      </c>
      <c r="F31" s="94">
        <v>1</v>
      </c>
      <c r="G31" s="94">
        <v>0</v>
      </c>
      <c r="H31" s="94">
        <v>0</v>
      </c>
      <c r="I31" s="94">
        <v>4</v>
      </c>
      <c r="J31" s="97">
        <v>1</v>
      </c>
    </row>
    <row r="32" spans="2:10" ht="12.75" customHeight="1">
      <c r="B32" s="1134"/>
      <c r="C32" s="92" t="s">
        <v>173</v>
      </c>
      <c r="D32" s="93">
        <f t="shared" si="7"/>
        <v>0</v>
      </c>
      <c r="E32" s="94">
        <v>0</v>
      </c>
      <c r="F32" s="94">
        <v>0</v>
      </c>
      <c r="G32" s="94">
        <v>0</v>
      </c>
      <c r="H32" s="94">
        <v>0</v>
      </c>
      <c r="I32" s="94">
        <v>5</v>
      </c>
      <c r="J32" s="97">
        <v>0</v>
      </c>
    </row>
    <row r="33" spans="2:10" ht="12.75" customHeight="1">
      <c r="B33" s="1134"/>
      <c r="C33" s="92" t="s">
        <v>175</v>
      </c>
      <c r="D33" s="93">
        <f t="shared" si="7"/>
        <v>1</v>
      </c>
      <c r="E33" s="94">
        <v>0</v>
      </c>
      <c r="F33" s="94">
        <v>1</v>
      </c>
      <c r="G33" s="94">
        <v>0</v>
      </c>
      <c r="H33" s="94">
        <v>0</v>
      </c>
      <c r="I33" s="94">
        <v>8</v>
      </c>
      <c r="J33" s="97">
        <v>2</v>
      </c>
    </row>
    <row r="34" spans="2:10" ht="12.75" customHeight="1">
      <c r="B34" s="1134"/>
      <c r="C34" s="92" t="s">
        <v>177</v>
      </c>
      <c r="D34" s="93">
        <f t="shared" si="7"/>
        <v>0</v>
      </c>
      <c r="E34" s="94">
        <v>0</v>
      </c>
      <c r="F34" s="94">
        <v>0</v>
      </c>
      <c r="G34" s="94">
        <v>0</v>
      </c>
      <c r="H34" s="94">
        <v>0</v>
      </c>
      <c r="I34" s="94">
        <v>2</v>
      </c>
      <c r="J34" s="97">
        <v>0</v>
      </c>
    </row>
    <row r="35" spans="2:10" ht="12.75" customHeight="1">
      <c r="B35" s="1133"/>
      <c r="C35" s="92" t="s">
        <v>179</v>
      </c>
      <c r="D35" s="93">
        <f t="shared" si="7"/>
        <v>0</v>
      </c>
      <c r="E35" s="94">
        <v>0</v>
      </c>
      <c r="F35" s="94">
        <v>0</v>
      </c>
      <c r="G35" s="94">
        <v>0</v>
      </c>
      <c r="H35" s="94">
        <v>0</v>
      </c>
      <c r="I35" s="94">
        <v>2</v>
      </c>
      <c r="J35" s="97">
        <v>0</v>
      </c>
    </row>
    <row r="36" spans="2:10" ht="12.75" customHeight="1">
      <c r="B36" s="1134"/>
      <c r="C36" s="92" t="s">
        <v>180</v>
      </c>
      <c r="D36" s="93">
        <f t="shared" si="7"/>
        <v>0</v>
      </c>
      <c r="E36" s="94">
        <v>0</v>
      </c>
      <c r="F36" s="94">
        <v>0</v>
      </c>
      <c r="G36" s="94">
        <v>0</v>
      </c>
      <c r="H36" s="94">
        <v>0</v>
      </c>
      <c r="I36" s="94">
        <v>4</v>
      </c>
      <c r="J36" s="97">
        <v>1</v>
      </c>
    </row>
    <row r="37" spans="2:10" ht="12.75" customHeight="1">
      <c r="B37" s="1300" t="s">
        <v>1274</v>
      </c>
      <c r="C37" s="1689"/>
      <c r="D37" s="82">
        <f aca="true" t="shared" si="8" ref="D37:J37">SUM(D38:D39)</f>
        <v>5</v>
      </c>
      <c r="E37" s="80">
        <f t="shared" si="8"/>
        <v>1</v>
      </c>
      <c r="F37" s="80">
        <f t="shared" si="8"/>
        <v>2</v>
      </c>
      <c r="G37" s="80">
        <f t="shared" si="8"/>
        <v>2</v>
      </c>
      <c r="H37" s="80">
        <f t="shared" si="8"/>
        <v>0</v>
      </c>
      <c r="I37" s="80">
        <f t="shared" si="8"/>
        <v>71</v>
      </c>
      <c r="J37" s="81">
        <f t="shared" si="8"/>
        <v>28</v>
      </c>
    </row>
    <row r="38" spans="2:10" ht="12.75" customHeight="1">
      <c r="B38" s="1134"/>
      <c r="C38" s="92" t="s">
        <v>182</v>
      </c>
      <c r="D38" s="93">
        <f>SUM(E38:H38)</f>
        <v>4</v>
      </c>
      <c r="E38" s="94">
        <v>1</v>
      </c>
      <c r="F38" s="94">
        <v>1</v>
      </c>
      <c r="G38" s="94">
        <v>2</v>
      </c>
      <c r="H38" s="94">
        <v>0</v>
      </c>
      <c r="I38" s="94">
        <v>60</v>
      </c>
      <c r="J38" s="97">
        <v>24</v>
      </c>
    </row>
    <row r="39" spans="2:10" ht="12.75" customHeight="1">
      <c r="B39" s="1134"/>
      <c r="C39" s="92" t="s">
        <v>185</v>
      </c>
      <c r="D39" s="93">
        <f>SUM(E39:H39)</f>
        <v>1</v>
      </c>
      <c r="E39" s="94">
        <v>0</v>
      </c>
      <c r="F39" s="94">
        <v>1</v>
      </c>
      <c r="G39" s="94">
        <v>0</v>
      </c>
      <c r="H39" s="94">
        <v>0</v>
      </c>
      <c r="I39" s="94">
        <v>11</v>
      </c>
      <c r="J39" s="97">
        <v>4</v>
      </c>
    </row>
    <row r="40" spans="2:10" ht="12.75" customHeight="1">
      <c r="B40" s="1300" t="s">
        <v>1276</v>
      </c>
      <c r="C40" s="1689"/>
      <c r="D40" s="82">
        <f aca="true" t="shared" si="9" ref="D40:J40">SUM(D41:D44)</f>
        <v>3</v>
      </c>
      <c r="E40" s="80">
        <f t="shared" si="9"/>
        <v>0</v>
      </c>
      <c r="F40" s="80">
        <f t="shared" si="9"/>
        <v>3</v>
      </c>
      <c r="G40" s="80">
        <f t="shared" si="9"/>
        <v>0</v>
      </c>
      <c r="H40" s="80">
        <f t="shared" si="9"/>
        <v>0</v>
      </c>
      <c r="I40" s="80">
        <f t="shared" si="9"/>
        <v>45</v>
      </c>
      <c r="J40" s="81">
        <f t="shared" si="9"/>
        <v>19</v>
      </c>
    </row>
    <row r="41" spans="2:10" ht="12.75" customHeight="1">
      <c r="B41" s="1134"/>
      <c r="C41" s="92" t="s">
        <v>196</v>
      </c>
      <c r="D41" s="93">
        <f>SUM(E41:H41)</f>
        <v>1</v>
      </c>
      <c r="E41" s="94">
        <v>0</v>
      </c>
      <c r="F41" s="94">
        <v>1</v>
      </c>
      <c r="G41" s="94">
        <v>0</v>
      </c>
      <c r="H41" s="94">
        <v>0</v>
      </c>
      <c r="I41" s="94">
        <v>23</v>
      </c>
      <c r="J41" s="97">
        <v>9</v>
      </c>
    </row>
    <row r="42" spans="2:10" ht="12.75" customHeight="1">
      <c r="B42" s="1133"/>
      <c r="C42" s="92" t="s">
        <v>187</v>
      </c>
      <c r="D42" s="93">
        <f>SUM(E42:H42)</f>
        <v>1</v>
      </c>
      <c r="E42" s="94">
        <v>0</v>
      </c>
      <c r="F42" s="94">
        <v>1</v>
      </c>
      <c r="G42" s="94">
        <v>0</v>
      </c>
      <c r="H42" s="94">
        <v>0</v>
      </c>
      <c r="I42" s="94">
        <v>7</v>
      </c>
      <c r="J42" s="97">
        <v>3</v>
      </c>
    </row>
    <row r="43" spans="2:10" ht="12.75" customHeight="1">
      <c r="B43" s="1134"/>
      <c r="C43" s="92" t="s">
        <v>189</v>
      </c>
      <c r="D43" s="93">
        <f>SUM(E43:H43)</f>
        <v>1</v>
      </c>
      <c r="E43" s="94">
        <v>0</v>
      </c>
      <c r="F43" s="94">
        <v>1</v>
      </c>
      <c r="G43" s="94">
        <v>0</v>
      </c>
      <c r="H43" s="94">
        <v>0</v>
      </c>
      <c r="I43" s="94">
        <v>9</v>
      </c>
      <c r="J43" s="97">
        <v>5</v>
      </c>
    </row>
    <row r="44" spans="2:10" ht="12.75" customHeight="1">
      <c r="B44" s="1134"/>
      <c r="C44" s="92" t="s">
        <v>191</v>
      </c>
      <c r="D44" s="93">
        <f>SUM(E44:H44)</f>
        <v>0</v>
      </c>
      <c r="E44" s="94">
        <v>0</v>
      </c>
      <c r="F44" s="94">
        <v>0</v>
      </c>
      <c r="G44" s="94">
        <v>0</v>
      </c>
      <c r="H44" s="94">
        <v>0</v>
      </c>
      <c r="I44" s="94">
        <v>6</v>
      </c>
      <c r="J44" s="97">
        <v>2</v>
      </c>
    </row>
    <row r="45" spans="2:10" ht="12.75" customHeight="1">
      <c r="B45" s="1300" t="s">
        <v>1275</v>
      </c>
      <c r="C45" s="1700"/>
      <c r="D45" s="82">
        <f aca="true" t="shared" si="10" ref="D45:J45">SUM(D46:D47)</f>
        <v>2</v>
      </c>
      <c r="E45" s="80">
        <f t="shared" si="10"/>
        <v>0</v>
      </c>
      <c r="F45" s="80">
        <f t="shared" si="10"/>
        <v>2</v>
      </c>
      <c r="G45" s="80">
        <f t="shared" si="10"/>
        <v>0</v>
      </c>
      <c r="H45" s="80">
        <f t="shared" si="10"/>
        <v>0</v>
      </c>
      <c r="I45" s="80">
        <f t="shared" si="10"/>
        <v>47</v>
      </c>
      <c r="J45" s="81">
        <f t="shared" si="10"/>
        <v>15</v>
      </c>
    </row>
    <row r="46" spans="2:10" ht="12.75" customHeight="1">
      <c r="B46" s="1134"/>
      <c r="C46" s="92" t="s">
        <v>204</v>
      </c>
      <c r="D46" s="93">
        <f>SUM(E46:H46)</f>
        <v>1</v>
      </c>
      <c r="E46" s="94">
        <v>0</v>
      </c>
      <c r="F46" s="94">
        <v>1</v>
      </c>
      <c r="G46" s="94">
        <v>0</v>
      </c>
      <c r="H46" s="94">
        <v>0</v>
      </c>
      <c r="I46" s="94">
        <v>33</v>
      </c>
      <c r="J46" s="97">
        <v>11</v>
      </c>
    </row>
    <row r="47" spans="2:10" ht="12.75" customHeight="1">
      <c r="B47" s="1134"/>
      <c r="C47" s="92" t="s">
        <v>183</v>
      </c>
      <c r="D47" s="93">
        <f>SUM(E47:H47)</f>
        <v>1</v>
      </c>
      <c r="E47" s="94">
        <v>0</v>
      </c>
      <c r="F47" s="94">
        <v>1</v>
      </c>
      <c r="G47" s="94">
        <v>0</v>
      </c>
      <c r="H47" s="94">
        <v>0</v>
      </c>
      <c r="I47" s="94">
        <v>14</v>
      </c>
      <c r="J47" s="97">
        <v>4</v>
      </c>
    </row>
    <row r="48" spans="2:10" ht="12.75" customHeight="1">
      <c r="B48" s="1300" t="s">
        <v>87</v>
      </c>
      <c r="C48" s="1689"/>
      <c r="D48" s="327">
        <f>SUM(E49:H49)</f>
        <v>6</v>
      </c>
      <c r="E48" s="80">
        <f aca="true" t="shared" si="11" ref="E48:J48">SUM(E49:E55)</f>
        <v>1</v>
      </c>
      <c r="F48" s="80">
        <f t="shared" si="11"/>
        <v>2</v>
      </c>
      <c r="G48" s="80">
        <f t="shared" si="11"/>
        <v>3</v>
      </c>
      <c r="H48" s="80">
        <f t="shared" si="11"/>
        <v>0</v>
      </c>
      <c r="I48" s="80">
        <f t="shared" si="11"/>
        <v>111</v>
      </c>
      <c r="J48" s="81">
        <f t="shared" si="11"/>
        <v>35</v>
      </c>
    </row>
    <row r="49" spans="2:10" ht="12.75" customHeight="1">
      <c r="B49" s="1134"/>
      <c r="C49" s="92" t="s">
        <v>184</v>
      </c>
      <c r="D49" s="93">
        <f aca="true" t="shared" si="12" ref="D49:D55">SUM(E49:H49)</f>
        <v>6</v>
      </c>
      <c r="E49" s="94">
        <v>1</v>
      </c>
      <c r="F49" s="94">
        <v>2</v>
      </c>
      <c r="G49" s="94">
        <v>3</v>
      </c>
      <c r="H49" s="94">
        <v>0</v>
      </c>
      <c r="I49" s="94">
        <v>80</v>
      </c>
      <c r="J49" s="97">
        <v>25</v>
      </c>
    </row>
    <row r="50" spans="2:10" ht="12.75" customHeight="1">
      <c r="B50" s="1134"/>
      <c r="C50" s="92" t="s">
        <v>197</v>
      </c>
      <c r="D50" s="93">
        <f t="shared" si="12"/>
        <v>0</v>
      </c>
      <c r="E50" s="94">
        <v>0</v>
      </c>
      <c r="F50" s="94">
        <v>0</v>
      </c>
      <c r="G50" s="94">
        <v>0</v>
      </c>
      <c r="H50" s="94">
        <v>0</v>
      </c>
      <c r="I50" s="94">
        <v>7</v>
      </c>
      <c r="J50" s="97">
        <v>2</v>
      </c>
    </row>
    <row r="51" spans="2:10" ht="12.75" customHeight="1">
      <c r="B51" s="1134"/>
      <c r="C51" s="92" t="s">
        <v>199</v>
      </c>
      <c r="D51" s="93">
        <f t="shared" si="12"/>
        <v>0</v>
      </c>
      <c r="E51" s="94">
        <v>0</v>
      </c>
      <c r="F51" s="94">
        <v>0</v>
      </c>
      <c r="G51" s="94">
        <v>0</v>
      </c>
      <c r="H51" s="94">
        <v>0</v>
      </c>
      <c r="I51" s="94">
        <v>4</v>
      </c>
      <c r="J51" s="97">
        <v>2</v>
      </c>
    </row>
    <row r="52" spans="2:10" ht="12.75" customHeight="1">
      <c r="B52" s="1134"/>
      <c r="C52" s="92" t="s">
        <v>201</v>
      </c>
      <c r="D52" s="93">
        <f t="shared" si="12"/>
        <v>0</v>
      </c>
      <c r="E52" s="94">
        <v>0</v>
      </c>
      <c r="F52" s="94">
        <v>0</v>
      </c>
      <c r="G52" s="94">
        <v>0</v>
      </c>
      <c r="H52" s="94">
        <v>0</v>
      </c>
      <c r="I52" s="94">
        <v>5</v>
      </c>
      <c r="J52" s="97">
        <v>1</v>
      </c>
    </row>
    <row r="53" spans="2:10" ht="12.75" customHeight="1">
      <c r="B53" s="1134"/>
      <c r="C53" s="92" t="s">
        <v>203</v>
      </c>
      <c r="D53" s="93">
        <f t="shared" si="12"/>
        <v>0</v>
      </c>
      <c r="E53" s="94">
        <v>0</v>
      </c>
      <c r="F53" s="94">
        <v>0</v>
      </c>
      <c r="G53" s="94">
        <v>0</v>
      </c>
      <c r="H53" s="94">
        <v>0</v>
      </c>
      <c r="I53" s="94">
        <v>2</v>
      </c>
      <c r="J53" s="97">
        <v>2</v>
      </c>
    </row>
    <row r="54" spans="2:10" ht="12.75" customHeight="1">
      <c r="B54" s="1134"/>
      <c r="C54" s="92" t="s">
        <v>205</v>
      </c>
      <c r="D54" s="93">
        <f t="shared" si="12"/>
        <v>0</v>
      </c>
      <c r="E54" s="94">
        <v>0</v>
      </c>
      <c r="F54" s="94">
        <v>0</v>
      </c>
      <c r="G54" s="94">
        <v>0</v>
      </c>
      <c r="H54" s="94">
        <v>0</v>
      </c>
      <c r="I54" s="94">
        <v>5</v>
      </c>
      <c r="J54" s="97">
        <v>1</v>
      </c>
    </row>
    <row r="55" spans="2:10" ht="12.75" customHeight="1">
      <c r="B55" s="1134"/>
      <c r="C55" s="92" t="s">
        <v>207</v>
      </c>
      <c r="D55" s="93">
        <f t="shared" si="12"/>
        <v>0</v>
      </c>
      <c r="E55" s="94">
        <v>0</v>
      </c>
      <c r="F55" s="94">
        <v>0</v>
      </c>
      <c r="G55" s="94">
        <v>0</v>
      </c>
      <c r="H55" s="94">
        <v>0</v>
      </c>
      <c r="I55" s="94">
        <v>8</v>
      </c>
      <c r="J55" s="97">
        <v>2</v>
      </c>
    </row>
    <row r="56" spans="2:10" ht="12.75" customHeight="1">
      <c r="B56" s="1300" t="s">
        <v>1278</v>
      </c>
      <c r="C56" s="1689"/>
      <c r="D56" s="82">
        <f aca="true" t="shared" si="13" ref="D56:J56">SUM(D57:D63)</f>
        <v>6</v>
      </c>
      <c r="E56" s="80">
        <f t="shared" si="13"/>
        <v>0</v>
      </c>
      <c r="F56" s="80">
        <f t="shared" si="13"/>
        <v>2</v>
      </c>
      <c r="G56" s="80">
        <f t="shared" si="13"/>
        <v>3</v>
      </c>
      <c r="H56" s="80">
        <f t="shared" si="13"/>
        <v>1</v>
      </c>
      <c r="I56" s="80">
        <f t="shared" si="13"/>
        <v>110</v>
      </c>
      <c r="J56" s="81">
        <f t="shared" si="13"/>
        <v>43</v>
      </c>
    </row>
    <row r="57" spans="2:10" ht="12.75" customHeight="1">
      <c r="B57" s="1134"/>
      <c r="C57" s="92" t="s">
        <v>186</v>
      </c>
      <c r="D57" s="93">
        <f aca="true" t="shared" si="14" ref="D57:D63">SUM(E57:H57)</f>
        <v>4</v>
      </c>
      <c r="E57" s="94">
        <v>0</v>
      </c>
      <c r="F57" s="94">
        <v>1</v>
      </c>
      <c r="G57" s="94">
        <v>3</v>
      </c>
      <c r="H57" s="94">
        <v>0</v>
      </c>
      <c r="I57" s="94">
        <v>81</v>
      </c>
      <c r="J57" s="97">
        <v>26</v>
      </c>
    </row>
    <row r="58" spans="2:10" ht="12.75" customHeight="1">
      <c r="B58" s="1134"/>
      <c r="C58" s="92" t="s">
        <v>194</v>
      </c>
      <c r="D58" s="93">
        <f t="shared" si="14"/>
        <v>0</v>
      </c>
      <c r="E58" s="94">
        <v>0</v>
      </c>
      <c r="F58" s="94">
        <v>0</v>
      </c>
      <c r="G58" s="94">
        <v>0</v>
      </c>
      <c r="H58" s="94">
        <v>0</v>
      </c>
      <c r="I58" s="94">
        <v>5</v>
      </c>
      <c r="J58" s="97">
        <v>4</v>
      </c>
    </row>
    <row r="59" spans="2:10" ht="12.75" customHeight="1">
      <c r="B59" s="1134"/>
      <c r="C59" s="92" t="s">
        <v>195</v>
      </c>
      <c r="D59" s="93">
        <f t="shared" si="14"/>
        <v>0</v>
      </c>
      <c r="E59" s="94">
        <v>0</v>
      </c>
      <c r="F59" s="94">
        <v>0</v>
      </c>
      <c r="G59" s="94">
        <v>0</v>
      </c>
      <c r="H59" s="94">
        <v>0</v>
      </c>
      <c r="I59" s="94">
        <v>5</v>
      </c>
      <c r="J59" s="97">
        <v>4</v>
      </c>
    </row>
    <row r="60" spans="2:10" ht="12.75" customHeight="1">
      <c r="B60" s="1134"/>
      <c r="C60" s="92" t="s">
        <v>209</v>
      </c>
      <c r="D60" s="93">
        <f t="shared" si="14"/>
        <v>1</v>
      </c>
      <c r="E60" s="94">
        <v>0</v>
      </c>
      <c r="F60" s="94">
        <v>0</v>
      </c>
      <c r="G60" s="94">
        <v>0</v>
      </c>
      <c r="H60" s="94">
        <v>1</v>
      </c>
      <c r="I60" s="94">
        <v>10</v>
      </c>
      <c r="J60" s="97">
        <v>4</v>
      </c>
    </row>
    <row r="61" spans="2:10" ht="12.75" customHeight="1">
      <c r="B61" s="1134"/>
      <c r="C61" s="92" t="s">
        <v>211</v>
      </c>
      <c r="D61" s="93">
        <f t="shared" si="14"/>
        <v>1</v>
      </c>
      <c r="E61" s="94">
        <v>0</v>
      </c>
      <c r="F61" s="94">
        <v>1</v>
      </c>
      <c r="G61" s="94">
        <v>0</v>
      </c>
      <c r="H61" s="94">
        <v>0</v>
      </c>
      <c r="I61" s="94">
        <v>3</v>
      </c>
      <c r="J61" s="97">
        <v>2</v>
      </c>
    </row>
    <row r="62" spans="2:10" ht="12">
      <c r="B62" s="1134"/>
      <c r="C62" s="92" t="s">
        <v>213</v>
      </c>
      <c r="D62" s="93">
        <f t="shared" si="14"/>
        <v>0</v>
      </c>
      <c r="E62" s="94">
        <v>0</v>
      </c>
      <c r="F62" s="94">
        <v>0</v>
      </c>
      <c r="G62" s="94">
        <v>0</v>
      </c>
      <c r="H62" s="94">
        <v>0</v>
      </c>
      <c r="I62" s="94">
        <v>3</v>
      </c>
      <c r="J62" s="97">
        <v>2</v>
      </c>
    </row>
    <row r="63" spans="2:10" ht="12.75" customHeight="1">
      <c r="B63" s="1135"/>
      <c r="C63" s="99" t="s">
        <v>215</v>
      </c>
      <c r="D63" s="100">
        <f t="shared" si="14"/>
        <v>0</v>
      </c>
      <c r="E63" s="102">
        <v>0</v>
      </c>
      <c r="F63" s="102">
        <v>0</v>
      </c>
      <c r="G63" s="102">
        <v>0</v>
      </c>
      <c r="H63" s="102">
        <v>0</v>
      </c>
      <c r="I63" s="102">
        <v>3</v>
      </c>
      <c r="J63" s="103">
        <v>1</v>
      </c>
    </row>
    <row r="64" ht="12">
      <c r="B64" s="899" t="s">
        <v>88</v>
      </c>
    </row>
  </sheetData>
  <mergeCells count="17">
    <mergeCell ref="B40:C40"/>
    <mergeCell ref="B45:C45"/>
    <mergeCell ref="B48:C48"/>
    <mergeCell ref="B56:C56"/>
    <mergeCell ref="B17:C17"/>
    <mergeCell ref="B23:C23"/>
    <mergeCell ref="B28:C28"/>
    <mergeCell ref="B37:C37"/>
    <mergeCell ref="B11:C11"/>
    <mergeCell ref="B6:C6"/>
    <mergeCell ref="J3:J4"/>
    <mergeCell ref="B8:C8"/>
    <mergeCell ref="B9:C9"/>
    <mergeCell ref="B3:C4"/>
    <mergeCell ref="B5:C5"/>
    <mergeCell ref="D3:H3"/>
    <mergeCell ref="I3:I4"/>
  </mergeCells>
  <printOptions/>
  <pageMargins left="0.75" right="0.75" top="1" bottom="1" header="0.512" footer="0.512"/>
  <pageSetup orientation="portrait" paperSize="9"/>
</worksheet>
</file>

<file path=xl/worksheets/sheet31.xml><?xml version="1.0" encoding="utf-8"?>
<worksheet xmlns="http://schemas.openxmlformats.org/spreadsheetml/2006/main" xmlns:r="http://schemas.openxmlformats.org/officeDocument/2006/relationships">
  <dimension ref="B2:M67"/>
  <sheetViews>
    <sheetView workbookViewId="0" topLeftCell="A1">
      <selection activeCell="A1" sqref="A1"/>
    </sheetView>
  </sheetViews>
  <sheetFormatPr defaultColWidth="9.00390625" defaultRowHeight="13.5"/>
  <cols>
    <col min="1" max="1" width="2.625" style="107" customWidth="1"/>
    <col min="2" max="2" width="4.375" style="107" customWidth="1"/>
    <col min="3" max="3" width="3.125" style="107" customWidth="1"/>
    <col min="4" max="4" width="21.875" style="107" customWidth="1"/>
    <col min="5" max="7" width="8.125" style="107" customWidth="1"/>
    <col min="8" max="8" width="9.00390625" style="107" customWidth="1"/>
    <col min="9" max="13" width="8.125" style="107" customWidth="1"/>
    <col min="14" max="16384" width="9.00390625" style="107" customWidth="1"/>
  </cols>
  <sheetData>
    <row r="1" ht="15" customHeight="1"/>
    <row r="2" ht="15" customHeight="1">
      <c r="B2" s="1136" t="s">
        <v>990</v>
      </c>
    </row>
    <row r="3" spans="3:13" ht="15" customHeight="1" thickBot="1">
      <c r="C3" s="1137"/>
      <c r="D3" s="137"/>
      <c r="E3" s="137"/>
      <c r="F3" s="137"/>
      <c r="G3" s="137"/>
      <c r="H3" s="137"/>
      <c r="I3" s="137"/>
      <c r="J3" s="137"/>
      <c r="K3" s="137"/>
      <c r="L3" s="137"/>
      <c r="M3" s="517" t="s">
        <v>104</v>
      </c>
    </row>
    <row r="4" spans="2:13" s="899" customFormat="1" ht="15" customHeight="1" thickTop="1">
      <c r="B4" s="1701" t="s">
        <v>105</v>
      </c>
      <c r="C4" s="1702"/>
      <c r="D4" s="1703"/>
      <c r="E4" s="1704" t="s">
        <v>106</v>
      </c>
      <c r="F4" s="1705"/>
      <c r="G4" s="1706"/>
      <c r="H4" s="1704" t="s">
        <v>960</v>
      </c>
      <c r="I4" s="1705"/>
      <c r="J4" s="1706"/>
      <c r="K4" s="1704" t="s">
        <v>961</v>
      </c>
      <c r="L4" s="1707"/>
      <c r="M4" s="1708"/>
    </row>
    <row r="5" spans="2:13" s="899" customFormat="1" ht="15" customHeight="1">
      <c r="B5" s="1537" t="s">
        <v>962</v>
      </c>
      <c r="C5" s="1709"/>
      <c r="D5" s="1710"/>
      <c r="E5" s="116" t="s">
        <v>963</v>
      </c>
      <c r="F5" s="116" t="s">
        <v>90</v>
      </c>
      <c r="G5" s="116" t="s">
        <v>91</v>
      </c>
      <c r="H5" s="116" t="s">
        <v>92</v>
      </c>
      <c r="I5" s="116" t="s">
        <v>90</v>
      </c>
      <c r="J5" s="116" t="s">
        <v>91</v>
      </c>
      <c r="K5" s="116" t="s">
        <v>92</v>
      </c>
      <c r="L5" s="116" t="s">
        <v>90</v>
      </c>
      <c r="M5" s="116" t="s">
        <v>91</v>
      </c>
    </row>
    <row r="6" spans="2:13" s="899" customFormat="1" ht="7.5" customHeight="1">
      <c r="B6" s="1138"/>
      <c r="C6" s="1139"/>
      <c r="D6" s="908"/>
      <c r="E6" s="756"/>
      <c r="F6" s="1139"/>
      <c r="G6" s="1139"/>
      <c r="H6" s="1139"/>
      <c r="I6" s="1139"/>
      <c r="J6" s="1139"/>
      <c r="K6" s="1139"/>
      <c r="L6" s="1139"/>
      <c r="M6" s="1140"/>
    </row>
    <row r="7" spans="2:13" s="899" customFormat="1" ht="15" customHeight="1">
      <c r="B7" s="1619" t="s">
        <v>964</v>
      </c>
      <c r="C7" s="1711"/>
      <c r="D7" s="1712"/>
      <c r="E7" s="135">
        <f aca="true" t="shared" si="0" ref="E7:G8">H7+K7</f>
        <v>107855</v>
      </c>
      <c r="F7" s="135">
        <f t="shared" si="0"/>
        <v>136234</v>
      </c>
      <c r="G7" s="135">
        <f t="shared" si="0"/>
        <v>67292</v>
      </c>
      <c r="H7" s="135">
        <v>80816</v>
      </c>
      <c r="I7" s="135">
        <v>101109</v>
      </c>
      <c r="J7" s="135">
        <v>52068</v>
      </c>
      <c r="K7" s="135">
        <v>27039</v>
      </c>
      <c r="L7" s="135">
        <v>35125</v>
      </c>
      <c r="M7" s="919">
        <v>15224</v>
      </c>
    </row>
    <row r="8" spans="2:13" s="899" customFormat="1" ht="15" customHeight="1">
      <c r="B8" s="1133"/>
      <c r="C8" s="1141"/>
      <c r="D8" s="1142" t="s">
        <v>965</v>
      </c>
      <c r="E8" s="135">
        <f t="shared" si="0"/>
        <v>125555</v>
      </c>
      <c r="F8" s="135">
        <f t="shared" si="0"/>
        <v>155465</v>
      </c>
      <c r="G8" s="135">
        <f t="shared" si="0"/>
        <v>78118</v>
      </c>
      <c r="H8" s="135">
        <v>98192</v>
      </c>
      <c r="I8" s="135">
        <v>120372</v>
      </c>
      <c r="J8" s="135">
        <v>62816</v>
      </c>
      <c r="K8" s="135">
        <v>27363</v>
      </c>
      <c r="L8" s="135">
        <v>35093</v>
      </c>
      <c r="M8" s="919">
        <v>15302</v>
      </c>
    </row>
    <row r="9" spans="2:13" s="899" customFormat="1" ht="15" customHeight="1">
      <c r="B9" s="1133"/>
      <c r="C9" s="756"/>
      <c r="D9" s="1142"/>
      <c r="E9" s="135"/>
      <c r="F9" s="135"/>
      <c r="G9" s="135"/>
      <c r="H9" s="135"/>
      <c r="I9" s="135"/>
      <c r="J9" s="135"/>
      <c r="K9" s="135"/>
      <c r="L9" s="135"/>
      <c r="M9" s="919"/>
    </row>
    <row r="10" spans="2:13" s="909" customFormat="1" ht="15" customHeight="1">
      <c r="B10" s="124"/>
      <c r="C10" s="132"/>
      <c r="D10" s="1143">
        <v>51</v>
      </c>
      <c r="E10" s="124">
        <f>SUM(E12:E23)/12</f>
        <v>144803</v>
      </c>
      <c r="F10" s="125">
        <v>176932</v>
      </c>
      <c r="G10" s="125">
        <f>SUM(G12:G23)/12</f>
        <v>92167.33333333333</v>
      </c>
      <c r="H10" s="125">
        <f>SUM(H12:H23)/12</f>
        <v>110042.91666666667</v>
      </c>
      <c r="I10" s="125">
        <v>132851</v>
      </c>
      <c r="J10" s="125">
        <f>SUM(J12:J23)/12</f>
        <v>71792.16666666667</v>
      </c>
      <c r="K10" s="125">
        <f>SUM(K12:K23)/12</f>
        <v>34760.083333333336</v>
      </c>
      <c r="L10" s="125">
        <v>44081</v>
      </c>
      <c r="M10" s="910">
        <f>SUM(M12:M23)/12</f>
        <v>20375.166666666668</v>
      </c>
    </row>
    <row r="11" spans="2:13" s="899" customFormat="1" ht="15" customHeight="1">
      <c r="B11" s="1133"/>
      <c r="C11" s="1144"/>
      <c r="D11" s="1145"/>
      <c r="E11" s="135"/>
      <c r="F11" s="135"/>
      <c r="G11" s="135"/>
      <c r="H11" s="96"/>
      <c r="I11" s="96"/>
      <c r="J11" s="96"/>
      <c r="K11" s="96"/>
      <c r="L11" s="96"/>
      <c r="M11" s="88"/>
    </row>
    <row r="12" spans="2:13" s="899" customFormat="1" ht="15" customHeight="1">
      <c r="B12" s="1133"/>
      <c r="C12" s="756"/>
      <c r="D12" s="919" t="s">
        <v>966</v>
      </c>
      <c r="E12" s="135">
        <f aca="true" t="shared" si="1" ref="E12:E23">H12+K12</f>
        <v>114446</v>
      </c>
      <c r="F12" s="135">
        <f aca="true" t="shared" si="2" ref="F12:F23">I12+L12</f>
        <v>141472</v>
      </c>
      <c r="G12" s="135">
        <f aca="true" t="shared" si="3" ref="G12:G23">J12+M12</f>
        <v>73430</v>
      </c>
      <c r="H12" s="96">
        <v>100854</v>
      </c>
      <c r="I12" s="96">
        <v>123828</v>
      </c>
      <c r="J12" s="96">
        <v>66015</v>
      </c>
      <c r="K12" s="96">
        <v>13592</v>
      </c>
      <c r="L12" s="96">
        <v>17644</v>
      </c>
      <c r="M12" s="88">
        <v>7415</v>
      </c>
    </row>
    <row r="13" spans="2:13" s="899" customFormat="1" ht="15" customHeight="1">
      <c r="B13" s="1133"/>
      <c r="C13" s="756"/>
      <c r="D13" s="1146" t="s">
        <v>967</v>
      </c>
      <c r="E13" s="135">
        <f t="shared" si="1"/>
        <v>105617</v>
      </c>
      <c r="F13" s="135">
        <f t="shared" si="2"/>
        <v>129774</v>
      </c>
      <c r="G13" s="135">
        <f t="shared" si="3"/>
        <v>68634</v>
      </c>
      <c r="H13" s="96">
        <v>105021</v>
      </c>
      <c r="I13" s="96">
        <v>129314</v>
      </c>
      <c r="J13" s="96">
        <v>67822</v>
      </c>
      <c r="K13" s="96">
        <v>596</v>
      </c>
      <c r="L13" s="96">
        <v>460</v>
      </c>
      <c r="M13" s="88">
        <v>812</v>
      </c>
    </row>
    <row r="14" spans="2:13" s="899" customFormat="1" ht="15" customHeight="1">
      <c r="B14" s="1133"/>
      <c r="C14" s="756"/>
      <c r="D14" s="1146" t="s">
        <v>93</v>
      </c>
      <c r="E14" s="135">
        <f t="shared" si="1"/>
        <v>108874</v>
      </c>
      <c r="F14" s="135">
        <f t="shared" si="2"/>
        <v>133378</v>
      </c>
      <c r="G14" s="135">
        <f t="shared" si="3"/>
        <v>71288</v>
      </c>
      <c r="H14" s="96">
        <v>104350</v>
      </c>
      <c r="I14" s="96">
        <v>127756</v>
      </c>
      <c r="J14" s="96">
        <v>68451</v>
      </c>
      <c r="K14" s="96">
        <v>4524</v>
      </c>
      <c r="L14" s="96">
        <v>5622</v>
      </c>
      <c r="M14" s="88">
        <v>2837</v>
      </c>
    </row>
    <row r="15" spans="2:13" s="899" customFormat="1" ht="15" customHeight="1">
      <c r="B15" s="1133"/>
      <c r="C15" s="756"/>
      <c r="D15" s="1146" t="s">
        <v>94</v>
      </c>
      <c r="E15" s="135">
        <f t="shared" si="1"/>
        <v>111638</v>
      </c>
      <c r="F15" s="135">
        <f t="shared" si="2"/>
        <v>138156</v>
      </c>
      <c r="G15" s="135">
        <f t="shared" si="3"/>
        <v>70706</v>
      </c>
      <c r="H15" s="96">
        <v>107511</v>
      </c>
      <c r="I15" s="96">
        <v>131928</v>
      </c>
      <c r="J15" s="96">
        <v>69822</v>
      </c>
      <c r="K15" s="96">
        <v>4127</v>
      </c>
      <c r="L15" s="96">
        <v>6228</v>
      </c>
      <c r="M15" s="88">
        <v>884</v>
      </c>
    </row>
    <row r="16" spans="2:13" s="899" customFormat="1" ht="15" customHeight="1">
      <c r="B16" s="1133"/>
      <c r="C16" s="756"/>
      <c r="D16" s="1146" t="s">
        <v>95</v>
      </c>
      <c r="E16" s="135">
        <f t="shared" si="1"/>
        <v>110238</v>
      </c>
      <c r="F16" s="135">
        <f t="shared" si="2"/>
        <v>135054</v>
      </c>
      <c r="G16" s="135">
        <f t="shared" si="3"/>
        <v>71724</v>
      </c>
      <c r="H16" s="96">
        <v>108100</v>
      </c>
      <c r="I16" s="96">
        <v>132465</v>
      </c>
      <c r="J16" s="96">
        <v>70286</v>
      </c>
      <c r="K16" s="96">
        <v>2138</v>
      </c>
      <c r="L16" s="96">
        <v>2589</v>
      </c>
      <c r="M16" s="88">
        <v>1438</v>
      </c>
    </row>
    <row r="17" spans="2:13" s="899" customFormat="1" ht="15" customHeight="1">
      <c r="B17" s="1133"/>
      <c r="C17" s="756"/>
      <c r="D17" s="1146" t="s">
        <v>96</v>
      </c>
      <c r="E17" s="135">
        <f t="shared" si="1"/>
        <v>169081</v>
      </c>
      <c r="F17" s="135">
        <f t="shared" si="2"/>
        <v>210752</v>
      </c>
      <c r="G17" s="135">
        <f t="shared" si="3"/>
        <v>104443</v>
      </c>
      <c r="H17" s="96">
        <v>112305</v>
      </c>
      <c r="I17" s="96">
        <v>136633</v>
      </c>
      <c r="J17" s="96">
        <v>74569</v>
      </c>
      <c r="K17" s="96">
        <v>56776</v>
      </c>
      <c r="L17" s="96">
        <v>74119</v>
      </c>
      <c r="M17" s="88">
        <v>29874</v>
      </c>
    </row>
    <row r="18" spans="2:13" s="899" customFormat="1" ht="15" customHeight="1">
      <c r="B18" s="1133"/>
      <c r="C18" s="756"/>
      <c r="D18" s="1146" t="s">
        <v>97</v>
      </c>
      <c r="E18" s="135">
        <f t="shared" si="1"/>
        <v>194213</v>
      </c>
      <c r="F18" s="135">
        <f t="shared" si="2"/>
        <v>242651</v>
      </c>
      <c r="G18" s="135">
        <f t="shared" si="3"/>
        <v>119778</v>
      </c>
      <c r="H18" s="96">
        <v>115371</v>
      </c>
      <c r="I18" s="96">
        <v>142112</v>
      </c>
      <c r="J18" s="96">
        <v>74278</v>
      </c>
      <c r="K18" s="96">
        <v>78842</v>
      </c>
      <c r="L18" s="96">
        <v>100539</v>
      </c>
      <c r="M18" s="88">
        <v>45500</v>
      </c>
    </row>
    <row r="19" spans="2:13" s="899" customFormat="1" ht="15" customHeight="1">
      <c r="B19" s="1133"/>
      <c r="C19" s="756"/>
      <c r="D19" s="1146" t="s">
        <v>98</v>
      </c>
      <c r="E19" s="135">
        <f t="shared" si="1"/>
        <v>152405</v>
      </c>
      <c r="F19" s="135">
        <f t="shared" si="2"/>
        <v>186509</v>
      </c>
      <c r="G19" s="135">
        <f t="shared" si="3"/>
        <v>100350</v>
      </c>
      <c r="H19" s="96">
        <v>111711</v>
      </c>
      <c r="I19" s="96">
        <v>136890</v>
      </c>
      <c r="J19" s="96">
        <v>73278</v>
      </c>
      <c r="K19" s="96">
        <v>40694</v>
      </c>
      <c r="L19" s="96">
        <v>49619</v>
      </c>
      <c r="M19" s="88">
        <v>27072</v>
      </c>
    </row>
    <row r="20" spans="2:13" s="899" customFormat="1" ht="15" customHeight="1">
      <c r="B20" s="1133"/>
      <c r="C20" s="756"/>
      <c r="D20" s="1146" t="s">
        <v>99</v>
      </c>
      <c r="E20" s="135">
        <f t="shared" si="1"/>
        <v>114128</v>
      </c>
      <c r="F20" s="135">
        <f t="shared" si="2"/>
        <v>139375</v>
      </c>
      <c r="G20" s="135">
        <f t="shared" si="3"/>
        <v>75333</v>
      </c>
      <c r="H20" s="96">
        <v>113174</v>
      </c>
      <c r="I20" s="96">
        <v>138379</v>
      </c>
      <c r="J20" s="96">
        <v>74444</v>
      </c>
      <c r="K20" s="96">
        <v>954</v>
      </c>
      <c r="L20" s="96">
        <v>996</v>
      </c>
      <c r="M20" s="88">
        <v>889</v>
      </c>
    </row>
    <row r="21" spans="2:13" s="899" customFormat="1" ht="15" customHeight="1">
      <c r="B21" s="1133"/>
      <c r="C21" s="756"/>
      <c r="D21" s="1146" t="s">
        <v>968</v>
      </c>
      <c r="E21" s="135">
        <f t="shared" si="1"/>
        <v>114273</v>
      </c>
      <c r="F21" s="135">
        <f t="shared" si="2"/>
        <v>140083</v>
      </c>
      <c r="G21" s="135">
        <f t="shared" si="3"/>
        <v>73999</v>
      </c>
      <c r="H21" s="96">
        <v>113115</v>
      </c>
      <c r="I21" s="96">
        <v>138905</v>
      </c>
      <c r="J21" s="96">
        <v>72873</v>
      </c>
      <c r="K21" s="96">
        <v>1158</v>
      </c>
      <c r="L21" s="96">
        <v>1178</v>
      </c>
      <c r="M21" s="88">
        <v>1126</v>
      </c>
    </row>
    <row r="22" spans="2:13" s="899" customFormat="1" ht="15" customHeight="1">
      <c r="B22" s="1133"/>
      <c r="C22" s="756"/>
      <c r="D22" s="1146" t="s">
        <v>969</v>
      </c>
      <c r="E22" s="135">
        <f t="shared" si="1"/>
        <v>127414</v>
      </c>
      <c r="F22" s="135">
        <f t="shared" si="2"/>
        <v>156560</v>
      </c>
      <c r="G22" s="135">
        <f t="shared" si="3"/>
        <v>82069</v>
      </c>
      <c r="H22" s="96">
        <v>113486</v>
      </c>
      <c r="I22" s="96">
        <v>138859</v>
      </c>
      <c r="J22" s="96">
        <v>74011</v>
      </c>
      <c r="K22" s="96">
        <v>13928</v>
      </c>
      <c r="L22" s="96">
        <v>17701</v>
      </c>
      <c r="M22" s="88">
        <v>8058</v>
      </c>
    </row>
    <row r="23" spans="2:13" s="899" customFormat="1" ht="15" customHeight="1">
      <c r="B23" s="1133"/>
      <c r="C23" s="756"/>
      <c r="D23" s="1146" t="s">
        <v>970</v>
      </c>
      <c r="E23" s="135">
        <f t="shared" si="1"/>
        <v>315309</v>
      </c>
      <c r="F23" s="135">
        <f t="shared" si="2"/>
        <v>394230</v>
      </c>
      <c r="G23" s="135">
        <f t="shared" si="3"/>
        <v>194254</v>
      </c>
      <c r="H23" s="96">
        <v>115517</v>
      </c>
      <c r="I23" s="96">
        <v>141503</v>
      </c>
      <c r="J23" s="96">
        <v>75657</v>
      </c>
      <c r="K23" s="96">
        <v>199792</v>
      </c>
      <c r="L23" s="96">
        <v>252727</v>
      </c>
      <c r="M23" s="88">
        <v>118597</v>
      </c>
    </row>
    <row r="24" spans="2:13" s="899" customFormat="1" ht="15" customHeight="1">
      <c r="B24" s="1133"/>
      <c r="C24" s="756"/>
      <c r="D24" s="1146"/>
      <c r="E24" s="135"/>
      <c r="F24" s="135"/>
      <c r="G24" s="135"/>
      <c r="H24" s="96"/>
      <c r="I24" s="96"/>
      <c r="J24" s="96"/>
      <c r="K24" s="96"/>
      <c r="L24" s="96"/>
      <c r="M24" s="88"/>
    </row>
    <row r="25" spans="2:13" s="899" customFormat="1" ht="15" customHeight="1">
      <c r="B25" s="1715" t="s">
        <v>971</v>
      </c>
      <c r="C25" s="1713" t="s">
        <v>1462</v>
      </c>
      <c r="D25" s="1714"/>
      <c r="E25" s="135">
        <f aca="true" t="shared" si="4" ref="E25:E38">H25+K25</f>
        <v>141210</v>
      </c>
      <c r="F25" s="135">
        <f aca="true" t="shared" si="5" ref="F25:F38">I25+L25</f>
        <v>150623</v>
      </c>
      <c r="G25" s="135">
        <f aca="true" t="shared" si="6" ref="G25:G38">J25+M25</f>
        <v>70126</v>
      </c>
      <c r="H25" s="96">
        <v>116788</v>
      </c>
      <c r="I25" s="96">
        <v>124459</v>
      </c>
      <c r="J25" s="96">
        <v>58406</v>
      </c>
      <c r="K25" s="96">
        <v>24422</v>
      </c>
      <c r="L25" s="96">
        <v>26164</v>
      </c>
      <c r="M25" s="88">
        <v>11720</v>
      </c>
    </row>
    <row r="26" spans="2:13" s="899" customFormat="1" ht="15" customHeight="1">
      <c r="B26" s="1715"/>
      <c r="C26" s="1713" t="s">
        <v>100</v>
      </c>
      <c r="D26" s="1714"/>
      <c r="E26" s="135">
        <f t="shared" si="4"/>
        <v>125128</v>
      </c>
      <c r="F26" s="135">
        <f t="shared" si="5"/>
        <v>149532</v>
      </c>
      <c r="G26" s="135">
        <f t="shared" si="6"/>
        <v>68649</v>
      </c>
      <c r="H26" s="96">
        <v>102537</v>
      </c>
      <c r="I26" s="96">
        <v>120098</v>
      </c>
      <c r="J26" s="96">
        <v>61036</v>
      </c>
      <c r="K26" s="96">
        <v>22591</v>
      </c>
      <c r="L26" s="96">
        <v>29434</v>
      </c>
      <c r="M26" s="88">
        <v>7613</v>
      </c>
    </row>
    <row r="27" spans="2:13" s="899" customFormat="1" ht="15" customHeight="1">
      <c r="B27" s="1715"/>
      <c r="C27" s="1713" t="s">
        <v>101</v>
      </c>
      <c r="D27" s="1714"/>
      <c r="E27" s="135">
        <f t="shared" si="4"/>
        <v>120944</v>
      </c>
      <c r="F27" s="135">
        <f t="shared" si="5"/>
        <v>156491</v>
      </c>
      <c r="G27" s="135">
        <f t="shared" si="6"/>
        <v>84099</v>
      </c>
      <c r="H27" s="96">
        <v>94371</v>
      </c>
      <c r="I27" s="96">
        <v>120880</v>
      </c>
      <c r="J27" s="96">
        <v>66281</v>
      </c>
      <c r="K27" s="96">
        <v>26573</v>
      </c>
      <c r="L27" s="96">
        <v>35611</v>
      </c>
      <c r="M27" s="88">
        <v>17818</v>
      </c>
    </row>
    <row r="28" spans="2:13" s="899" customFormat="1" ht="15" customHeight="1">
      <c r="B28" s="1715"/>
      <c r="C28" s="1148"/>
      <c r="D28" s="1149" t="s">
        <v>972</v>
      </c>
      <c r="E28" s="135">
        <f t="shared" si="4"/>
        <v>120347</v>
      </c>
      <c r="F28" s="135">
        <f t="shared" si="5"/>
        <v>169469</v>
      </c>
      <c r="G28" s="135">
        <f t="shared" si="6"/>
        <v>84953</v>
      </c>
      <c r="H28" s="96">
        <v>92593</v>
      </c>
      <c r="I28" s="96">
        <v>126429</v>
      </c>
      <c r="J28" s="96">
        <v>67325</v>
      </c>
      <c r="K28" s="96">
        <v>27754</v>
      </c>
      <c r="L28" s="96">
        <v>43040</v>
      </c>
      <c r="M28" s="88">
        <v>17628</v>
      </c>
    </row>
    <row r="29" spans="2:13" s="899" customFormat="1" ht="15" customHeight="1">
      <c r="B29" s="1715"/>
      <c r="C29" s="1148"/>
      <c r="D29" s="1149" t="s">
        <v>973</v>
      </c>
      <c r="E29" s="135">
        <f t="shared" si="4"/>
        <v>89710</v>
      </c>
      <c r="F29" s="135">
        <f t="shared" si="5"/>
        <v>136887</v>
      </c>
      <c r="G29" s="135">
        <f t="shared" si="6"/>
        <v>75388</v>
      </c>
      <c r="H29" s="96">
        <v>70918</v>
      </c>
      <c r="I29" s="96">
        <v>107998</v>
      </c>
      <c r="J29" s="96">
        <v>59684</v>
      </c>
      <c r="K29" s="96">
        <v>18792</v>
      </c>
      <c r="L29" s="96">
        <v>28889</v>
      </c>
      <c r="M29" s="88">
        <v>15704</v>
      </c>
    </row>
    <row r="30" spans="2:13" s="899" customFormat="1" ht="15" customHeight="1">
      <c r="B30" s="1715"/>
      <c r="C30" s="1148"/>
      <c r="D30" s="1149" t="s">
        <v>974</v>
      </c>
      <c r="E30" s="135">
        <f t="shared" si="4"/>
        <v>111079</v>
      </c>
      <c r="F30" s="135">
        <f t="shared" si="5"/>
        <v>129317</v>
      </c>
      <c r="G30" s="135">
        <f t="shared" si="6"/>
        <v>77326</v>
      </c>
      <c r="H30" s="96">
        <v>91408</v>
      </c>
      <c r="I30" s="96">
        <v>106464</v>
      </c>
      <c r="J30" s="96">
        <v>63474</v>
      </c>
      <c r="K30" s="96">
        <v>19671</v>
      </c>
      <c r="L30" s="96">
        <v>22853</v>
      </c>
      <c r="M30" s="88">
        <v>13852</v>
      </c>
    </row>
    <row r="31" spans="2:13" s="899" customFormat="1" ht="15" customHeight="1">
      <c r="B31" s="1715"/>
      <c r="C31" s="1148"/>
      <c r="D31" s="1149" t="s">
        <v>975</v>
      </c>
      <c r="E31" s="135">
        <f t="shared" si="4"/>
        <v>150267</v>
      </c>
      <c r="F31" s="135">
        <f t="shared" si="5"/>
        <v>159985</v>
      </c>
      <c r="G31" s="135">
        <f t="shared" si="6"/>
        <v>91995</v>
      </c>
      <c r="H31" s="96">
        <v>124240</v>
      </c>
      <c r="I31" s="96">
        <v>132056</v>
      </c>
      <c r="J31" s="96">
        <v>77305</v>
      </c>
      <c r="K31" s="96">
        <v>26027</v>
      </c>
      <c r="L31" s="96">
        <v>27929</v>
      </c>
      <c r="M31" s="88">
        <v>14690</v>
      </c>
    </row>
    <row r="32" spans="2:13" s="899" customFormat="1" ht="15" customHeight="1">
      <c r="B32" s="1715"/>
      <c r="C32" s="1148"/>
      <c r="D32" s="1149" t="s">
        <v>1504</v>
      </c>
      <c r="E32" s="135">
        <f t="shared" si="4"/>
        <v>185181</v>
      </c>
      <c r="F32" s="135">
        <f t="shared" si="5"/>
        <v>196085</v>
      </c>
      <c r="G32" s="135">
        <f t="shared" si="6"/>
        <v>110495</v>
      </c>
      <c r="H32" s="96">
        <v>140892</v>
      </c>
      <c r="I32" s="96">
        <v>148718</v>
      </c>
      <c r="J32" s="96">
        <v>87219</v>
      </c>
      <c r="K32" s="96">
        <v>44289</v>
      </c>
      <c r="L32" s="96">
        <v>47367</v>
      </c>
      <c r="M32" s="88">
        <v>23276</v>
      </c>
    </row>
    <row r="33" spans="2:13" s="899" customFormat="1" ht="15" customHeight="1">
      <c r="B33" s="1715"/>
      <c r="C33" s="1148"/>
      <c r="D33" s="1149" t="s">
        <v>976</v>
      </c>
      <c r="E33" s="135">
        <f t="shared" si="4"/>
        <v>136316</v>
      </c>
      <c r="F33" s="135">
        <f t="shared" si="5"/>
        <v>146404</v>
      </c>
      <c r="G33" s="135">
        <f t="shared" si="6"/>
        <v>94145</v>
      </c>
      <c r="H33" s="96">
        <v>109252</v>
      </c>
      <c r="I33" s="96">
        <v>117423</v>
      </c>
      <c r="J33" s="96">
        <v>74662</v>
      </c>
      <c r="K33" s="96">
        <v>27064</v>
      </c>
      <c r="L33" s="96">
        <v>28981</v>
      </c>
      <c r="M33" s="88">
        <v>19483</v>
      </c>
    </row>
    <row r="34" spans="2:13" s="899" customFormat="1" ht="15" customHeight="1">
      <c r="B34" s="1715"/>
      <c r="C34" s="1148"/>
      <c r="D34" s="1149" t="s">
        <v>977</v>
      </c>
      <c r="E34" s="135">
        <f t="shared" si="4"/>
        <v>111959</v>
      </c>
      <c r="F34" s="135">
        <f t="shared" si="5"/>
        <v>154224</v>
      </c>
      <c r="G34" s="135">
        <f t="shared" si="6"/>
        <v>89283</v>
      </c>
      <c r="H34" s="96">
        <v>85733</v>
      </c>
      <c r="I34" s="96">
        <v>118720</v>
      </c>
      <c r="J34" s="96">
        <v>68070</v>
      </c>
      <c r="K34" s="96">
        <v>26226</v>
      </c>
      <c r="L34" s="96">
        <v>35504</v>
      </c>
      <c r="M34" s="88">
        <v>21213</v>
      </c>
    </row>
    <row r="35" spans="2:13" s="899" customFormat="1" ht="15" customHeight="1">
      <c r="B35" s="1715"/>
      <c r="C35" s="1148"/>
      <c r="D35" s="1149" t="s">
        <v>978</v>
      </c>
      <c r="E35" s="135">
        <f t="shared" si="4"/>
        <v>125256</v>
      </c>
      <c r="F35" s="135">
        <f t="shared" si="5"/>
        <v>162420</v>
      </c>
      <c r="G35" s="135">
        <f t="shared" si="6"/>
        <v>80056</v>
      </c>
      <c r="H35" s="96">
        <v>97493</v>
      </c>
      <c r="I35" s="96">
        <v>123857</v>
      </c>
      <c r="J35" s="96">
        <v>65411</v>
      </c>
      <c r="K35" s="96">
        <v>27763</v>
      </c>
      <c r="L35" s="96">
        <v>38563</v>
      </c>
      <c r="M35" s="88">
        <v>14645</v>
      </c>
    </row>
    <row r="36" spans="2:13" s="899" customFormat="1" ht="15" customHeight="1">
      <c r="B36" s="1715"/>
      <c r="C36" s="1713" t="s">
        <v>979</v>
      </c>
      <c r="D36" s="1714"/>
      <c r="E36" s="135">
        <f t="shared" si="4"/>
        <v>140041</v>
      </c>
      <c r="F36" s="135">
        <f t="shared" si="5"/>
        <v>161947</v>
      </c>
      <c r="G36" s="135">
        <f t="shared" si="6"/>
        <v>99724</v>
      </c>
      <c r="H36" s="96">
        <v>103698</v>
      </c>
      <c r="I36" s="96">
        <v>118914</v>
      </c>
      <c r="J36" s="96">
        <v>75654</v>
      </c>
      <c r="K36" s="96">
        <v>36343</v>
      </c>
      <c r="L36" s="96">
        <v>43033</v>
      </c>
      <c r="M36" s="88">
        <v>24070</v>
      </c>
    </row>
    <row r="37" spans="2:13" s="899" customFormat="1" ht="15" customHeight="1">
      <c r="B37" s="1715"/>
      <c r="C37" s="1713" t="s">
        <v>102</v>
      </c>
      <c r="D37" s="1714"/>
      <c r="E37" s="135">
        <f t="shared" si="4"/>
        <v>219345</v>
      </c>
      <c r="F37" s="135">
        <f t="shared" si="5"/>
        <v>280760</v>
      </c>
      <c r="G37" s="135">
        <f t="shared" si="6"/>
        <v>161320</v>
      </c>
      <c r="H37" s="96">
        <v>150099</v>
      </c>
      <c r="I37" s="96">
        <v>186040</v>
      </c>
      <c r="J37" s="96">
        <v>115941</v>
      </c>
      <c r="K37" s="96">
        <v>69246</v>
      </c>
      <c r="L37" s="96">
        <v>94720</v>
      </c>
      <c r="M37" s="88">
        <v>45379</v>
      </c>
    </row>
    <row r="38" spans="2:13" s="899" customFormat="1" ht="15" customHeight="1">
      <c r="B38" s="1715"/>
      <c r="C38" s="1713" t="s">
        <v>103</v>
      </c>
      <c r="D38" s="1714"/>
      <c r="E38" s="135">
        <f t="shared" si="4"/>
        <v>220123</v>
      </c>
      <c r="F38" s="135">
        <f t="shared" si="5"/>
        <v>224338</v>
      </c>
      <c r="G38" s="135">
        <f t="shared" si="6"/>
        <v>168442</v>
      </c>
      <c r="H38" s="96">
        <v>160229</v>
      </c>
      <c r="I38" s="96">
        <v>163857</v>
      </c>
      <c r="J38" s="96">
        <v>115139</v>
      </c>
      <c r="K38" s="96">
        <v>59894</v>
      </c>
      <c r="L38" s="96">
        <v>60481</v>
      </c>
      <c r="M38" s="88">
        <v>53303</v>
      </c>
    </row>
    <row r="39" spans="2:13" s="899" customFormat="1" ht="15" customHeight="1">
      <c r="B39" s="1715"/>
      <c r="C39" s="1713" t="s">
        <v>980</v>
      </c>
      <c r="D39" s="1714"/>
      <c r="E39" s="135">
        <f>H39+K39</f>
        <v>253187</v>
      </c>
      <c r="F39" s="135">
        <f>I39+L39</f>
        <v>262299</v>
      </c>
      <c r="G39" s="135">
        <v>180738</v>
      </c>
      <c r="H39" s="135">
        <v>180239</v>
      </c>
      <c r="I39" s="135">
        <v>187389</v>
      </c>
      <c r="J39" s="135">
        <v>123889</v>
      </c>
      <c r="K39" s="135">
        <v>72948</v>
      </c>
      <c r="L39" s="135">
        <v>74910</v>
      </c>
      <c r="M39" s="919">
        <v>56848</v>
      </c>
    </row>
    <row r="40" spans="2:13" s="899" customFormat="1" ht="15" customHeight="1">
      <c r="B40" s="1147"/>
      <c r="C40" s="1148"/>
      <c r="D40" s="1149"/>
      <c r="E40" s="135"/>
      <c r="F40" s="135"/>
      <c r="G40" s="135"/>
      <c r="H40" s="96"/>
      <c r="I40" s="96"/>
      <c r="J40" s="96"/>
      <c r="K40" s="96"/>
      <c r="L40" s="96"/>
      <c r="M40" s="88"/>
    </row>
    <row r="41" spans="2:13" ht="15" customHeight="1">
      <c r="B41" s="1715" t="s">
        <v>981</v>
      </c>
      <c r="C41" s="1713" t="s">
        <v>1462</v>
      </c>
      <c r="D41" s="1714"/>
      <c r="E41" s="135">
        <f aca="true" t="shared" si="7" ref="E41:G47">H41+K41</f>
        <v>132840</v>
      </c>
      <c r="F41" s="135">
        <f t="shared" si="7"/>
        <v>140616</v>
      </c>
      <c r="G41" s="135">
        <f t="shared" si="7"/>
        <v>63717</v>
      </c>
      <c r="H41" s="137">
        <v>110841</v>
      </c>
      <c r="I41" s="137">
        <v>117353</v>
      </c>
      <c r="J41" s="137">
        <v>53217</v>
      </c>
      <c r="K41" s="137">
        <v>21999</v>
      </c>
      <c r="L41" s="137">
        <v>23263</v>
      </c>
      <c r="M41" s="732">
        <v>10500</v>
      </c>
    </row>
    <row r="42" spans="2:13" ht="15" customHeight="1">
      <c r="B42" s="1715"/>
      <c r="C42" s="1617" t="s">
        <v>1464</v>
      </c>
      <c r="D42" s="1618"/>
      <c r="E42" s="135">
        <f t="shared" si="7"/>
        <v>115027</v>
      </c>
      <c r="F42" s="135">
        <f t="shared" si="7"/>
        <v>142431</v>
      </c>
      <c r="G42" s="135">
        <f t="shared" si="7"/>
        <v>62146</v>
      </c>
      <c r="H42" s="137">
        <v>96174</v>
      </c>
      <c r="I42" s="137">
        <v>116157</v>
      </c>
      <c r="J42" s="137">
        <v>57736</v>
      </c>
      <c r="K42" s="137">
        <v>18853</v>
      </c>
      <c r="L42" s="137">
        <v>26274</v>
      </c>
      <c r="M42" s="732">
        <v>4410</v>
      </c>
    </row>
    <row r="43" spans="2:13" ht="15" customHeight="1">
      <c r="B43" s="1715"/>
      <c r="C43" s="1617" t="s">
        <v>1461</v>
      </c>
      <c r="D43" s="1618"/>
      <c r="E43" s="135">
        <f t="shared" si="7"/>
        <v>110062</v>
      </c>
      <c r="F43" s="135">
        <f t="shared" si="7"/>
        <v>120716</v>
      </c>
      <c r="G43" s="135">
        <f t="shared" si="7"/>
        <v>75606</v>
      </c>
      <c r="H43" s="137">
        <v>86812</v>
      </c>
      <c r="I43" s="137">
        <v>99911</v>
      </c>
      <c r="J43" s="137">
        <v>61670</v>
      </c>
      <c r="K43" s="137">
        <v>23250</v>
      </c>
      <c r="L43" s="137">
        <v>20805</v>
      </c>
      <c r="M43" s="732">
        <v>13936</v>
      </c>
    </row>
    <row r="44" spans="2:13" ht="15" customHeight="1">
      <c r="B44" s="1715"/>
      <c r="C44" s="137"/>
      <c r="D44" s="1149" t="s">
        <v>982</v>
      </c>
      <c r="E44" s="135">
        <f t="shared" si="7"/>
        <v>107950</v>
      </c>
      <c r="F44" s="135">
        <f t="shared" si="7"/>
        <v>153844</v>
      </c>
      <c r="G44" s="135">
        <f t="shared" si="7"/>
        <v>88194</v>
      </c>
      <c r="H44" s="137">
        <v>83273</v>
      </c>
      <c r="I44" s="137">
        <v>129248</v>
      </c>
      <c r="J44" s="137">
        <v>74631</v>
      </c>
      <c r="K44" s="137">
        <v>24677</v>
      </c>
      <c r="L44" s="137">
        <v>24596</v>
      </c>
      <c r="M44" s="732">
        <v>13563</v>
      </c>
    </row>
    <row r="45" spans="2:13" ht="15" customHeight="1">
      <c r="B45" s="1715"/>
      <c r="C45" s="137"/>
      <c r="D45" s="1149" t="s">
        <v>983</v>
      </c>
      <c r="E45" s="135">
        <f t="shared" si="7"/>
        <v>81791</v>
      </c>
      <c r="F45" s="135">
        <f t="shared" si="7"/>
        <v>189109</v>
      </c>
      <c r="G45" s="135">
        <f t="shared" si="7"/>
        <v>110329</v>
      </c>
      <c r="H45" s="137">
        <v>65071</v>
      </c>
      <c r="I45" s="137">
        <v>144664</v>
      </c>
      <c r="J45" s="137">
        <v>87459</v>
      </c>
      <c r="K45" s="137">
        <v>16720</v>
      </c>
      <c r="L45" s="137">
        <v>44445</v>
      </c>
      <c r="M45" s="732">
        <v>22870</v>
      </c>
    </row>
    <row r="46" spans="2:13" ht="15" customHeight="1">
      <c r="B46" s="1715"/>
      <c r="C46" s="137"/>
      <c r="D46" s="1149" t="s">
        <v>984</v>
      </c>
      <c r="E46" s="135">
        <f t="shared" si="7"/>
        <v>104164</v>
      </c>
      <c r="F46" s="135">
        <f t="shared" si="7"/>
        <v>120716</v>
      </c>
      <c r="G46" s="135">
        <f t="shared" si="7"/>
        <v>75606</v>
      </c>
      <c r="H46" s="137">
        <v>85952</v>
      </c>
      <c r="I46" s="137">
        <v>99911</v>
      </c>
      <c r="J46" s="137">
        <v>61670</v>
      </c>
      <c r="K46" s="137">
        <v>18212</v>
      </c>
      <c r="L46" s="137">
        <v>20805</v>
      </c>
      <c r="M46" s="732">
        <v>13936</v>
      </c>
    </row>
    <row r="47" spans="2:13" ht="15" customHeight="1">
      <c r="B47" s="1715"/>
      <c r="C47" s="137"/>
      <c r="D47" s="1149" t="s">
        <v>985</v>
      </c>
      <c r="E47" s="135">
        <f t="shared" si="7"/>
        <v>146399</v>
      </c>
      <c r="F47" s="135">
        <f t="shared" si="7"/>
        <v>153844</v>
      </c>
      <c r="G47" s="135">
        <f t="shared" si="7"/>
        <v>88194</v>
      </c>
      <c r="H47" s="137">
        <v>123069</v>
      </c>
      <c r="I47" s="137">
        <v>129248</v>
      </c>
      <c r="J47" s="137">
        <v>74631</v>
      </c>
      <c r="K47" s="137">
        <v>23330</v>
      </c>
      <c r="L47" s="137">
        <v>24596</v>
      </c>
      <c r="M47" s="732">
        <v>13563</v>
      </c>
    </row>
    <row r="48" spans="2:13" ht="15" customHeight="1">
      <c r="B48" s="1715"/>
      <c r="C48" s="137"/>
      <c r="D48" s="1149" t="s">
        <v>1504</v>
      </c>
      <c r="E48" s="135">
        <v>181165</v>
      </c>
      <c r="F48" s="135">
        <f aca="true" t="shared" si="8" ref="F48:G51">I48+L48</f>
        <v>189109</v>
      </c>
      <c r="G48" s="135">
        <f t="shared" si="8"/>
        <v>110329</v>
      </c>
      <c r="H48" s="137">
        <v>138867</v>
      </c>
      <c r="I48" s="137">
        <v>144664</v>
      </c>
      <c r="J48" s="137">
        <v>87459</v>
      </c>
      <c r="K48" s="137">
        <v>42298</v>
      </c>
      <c r="L48" s="137">
        <v>44445</v>
      </c>
      <c r="M48" s="732">
        <v>22870</v>
      </c>
    </row>
    <row r="49" spans="2:13" ht="15" customHeight="1">
      <c r="B49" s="1715"/>
      <c r="C49" s="137"/>
      <c r="D49" s="1149" t="s">
        <v>976</v>
      </c>
      <c r="E49" s="135">
        <f>H49+K49</f>
        <v>128072</v>
      </c>
      <c r="F49" s="135">
        <f t="shared" si="8"/>
        <v>136148</v>
      </c>
      <c r="G49" s="135">
        <f t="shared" si="8"/>
        <v>97380</v>
      </c>
      <c r="H49" s="137">
        <v>101294</v>
      </c>
      <c r="I49" s="137">
        <v>107551</v>
      </c>
      <c r="J49" s="137">
        <v>77501</v>
      </c>
      <c r="K49" s="137">
        <v>26778</v>
      </c>
      <c r="L49" s="137">
        <v>28597</v>
      </c>
      <c r="M49" s="732">
        <v>19879</v>
      </c>
    </row>
    <row r="50" spans="2:13" ht="15" customHeight="1">
      <c r="B50" s="1715"/>
      <c r="C50" s="137"/>
      <c r="D50" s="1149" t="s">
        <v>977</v>
      </c>
      <c r="E50" s="135">
        <f>H50+K50</f>
        <v>100394</v>
      </c>
      <c r="F50" s="135">
        <f t="shared" si="8"/>
        <v>135317</v>
      </c>
      <c r="G50" s="135">
        <f t="shared" si="8"/>
        <v>87556</v>
      </c>
      <c r="H50" s="137">
        <v>77885</v>
      </c>
      <c r="I50" s="137">
        <v>106506</v>
      </c>
      <c r="J50" s="137">
        <v>67375</v>
      </c>
      <c r="K50" s="137">
        <v>22509</v>
      </c>
      <c r="L50" s="137">
        <v>28811</v>
      </c>
      <c r="M50" s="732">
        <v>20181</v>
      </c>
    </row>
    <row r="51" spans="2:13" ht="15" customHeight="1">
      <c r="B51" s="1715"/>
      <c r="C51" s="137"/>
      <c r="D51" s="1149" t="s">
        <v>978</v>
      </c>
      <c r="E51" s="135">
        <f>H51+K51</f>
        <v>112813</v>
      </c>
      <c r="F51" s="135">
        <f t="shared" si="8"/>
        <v>147441</v>
      </c>
      <c r="G51" s="135">
        <f t="shared" si="8"/>
        <v>77297</v>
      </c>
      <c r="H51" s="137">
        <v>89799</v>
      </c>
      <c r="I51" s="137">
        <v>115130</v>
      </c>
      <c r="J51" s="137">
        <v>63724</v>
      </c>
      <c r="K51" s="137">
        <v>23014</v>
      </c>
      <c r="L51" s="137">
        <v>32311</v>
      </c>
      <c r="M51" s="732">
        <v>13573</v>
      </c>
    </row>
    <row r="52" spans="2:13" ht="15" customHeight="1">
      <c r="B52" s="1150"/>
      <c r="C52" s="137"/>
      <c r="D52" s="1149"/>
      <c r="E52" s="135"/>
      <c r="F52" s="135"/>
      <c r="G52" s="135"/>
      <c r="H52" s="137"/>
      <c r="I52" s="137"/>
      <c r="J52" s="137"/>
      <c r="K52" s="137"/>
      <c r="L52" s="137"/>
      <c r="M52" s="732"/>
    </row>
    <row r="53" spans="2:13" ht="15" customHeight="1">
      <c r="B53" s="1716" t="s">
        <v>986</v>
      </c>
      <c r="C53" s="1713" t="s">
        <v>1462</v>
      </c>
      <c r="D53" s="1714"/>
      <c r="E53" s="135">
        <f aca="true" t="shared" si="9" ref="E53:E63">H53+K53</f>
        <v>176944</v>
      </c>
      <c r="F53" s="135">
        <f aca="true" t="shared" si="10" ref="F53:F63">I53+L53</f>
        <v>203196</v>
      </c>
      <c r="G53" s="135">
        <f aca="true" t="shared" si="11" ref="G53:G63">J53+M53</f>
        <v>82990</v>
      </c>
      <c r="H53" s="137">
        <v>142306</v>
      </c>
      <c r="I53" s="137">
        <v>163048</v>
      </c>
      <c r="J53" s="137">
        <v>68833</v>
      </c>
      <c r="K53" s="137">
        <v>34638</v>
      </c>
      <c r="L53" s="137">
        <v>40148</v>
      </c>
      <c r="M53" s="732">
        <v>14157</v>
      </c>
    </row>
    <row r="54" spans="2:13" ht="15" customHeight="1">
      <c r="B54" s="1716"/>
      <c r="C54" s="1617" t="s">
        <v>1464</v>
      </c>
      <c r="D54" s="1618"/>
      <c r="E54" s="135">
        <f t="shared" si="9"/>
        <v>154346</v>
      </c>
      <c r="F54" s="135">
        <f t="shared" si="10"/>
        <v>172071</v>
      </c>
      <c r="G54" s="135">
        <f t="shared" si="11"/>
        <v>97045</v>
      </c>
      <c r="H54" s="137">
        <v>121433</v>
      </c>
      <c r="I54" s="137">
        <v>135258</v>
      </c>
      <c r="J54" s="137">
        <v>76570</v>
      </c>
      <c r="K54" s="137">
        <v>32913</v>
      </c>
      <c r="L54" s="137">
        <v>36813</v>
      </c>
      <c r="M54" s="732">
        <v>20475</v>
      </c>
    </row>
    <row r="55" spans="2:13" ht="15" customHeight="1">
      <c r="B55" s="1716"/>
      <c r="C55" s="1617" t="s">
        <v>1461</v>
      </c>
      <c r="D55" s="1618"/>
      <c r="E55" s="135">
        <f t="shared" si="9"/>
        <v>167040</v>
      </c>
      <c r="F55" s="135">
        <f t="shared" si="10"/>
        <v>192005</v>
      </c>
      <c r="G55" s="135">
        <f t="shared" si="11"/>
        <v>104117</v>
      </c>
      <c r="H55" s="137">
        <v>126222</v>
      </c>
      <c r="I55" s="137">
        <v>144911</v>
      </c>
      <c r="J55" s="137">
        <v>79172</v>
      </c>
      <c r="K55" s="137">
        <v>40818</v>
      </c>
      <c r="L55" s="137">
        <v>47094</v>
      </c>
      <c r="M55" s="732">
        <v>24945</v>
      </c>
    </row>
    <row r="56" spans="2:13" ht="15" customHeight="1">
      <c r="B56" s="1716"/>
      <c r="C56" s="137"/>
      <c r="D56" s="1149" t="s">
        <v>982</v>
      </c>
      <c r="E56" s="135">
        <f t="shared" si="9"/>
        <v>175962</v>
      </c>
      <c r="F56" s="135">
        <f t="shared" si="10"/>
        <v>205123</v>
      </c>
      <c r="G56" s="135">
        <f t="shared" si="11"/>
        <v>115107</v>
      </c>
      <c r="H56" s="137">
        <v>134035</v>
      </c>
      <c r="I56" s="137">
        <v>155925</v>
      </c>
      <c r="J56" s="137">
        <v>89939</v>
      </c>
      <c r="K56" s="137">
        <v>41927</v>
      </c>
      <c r="L56" s="137">
        <v>49198</v>
      </c>
      <c r="M56" s="732">
        <v>25168</v>
      </c>
    </row>
    <row r="57" spans="2:13" ht="15" customHeight="1">
      <c r="B57" s="1716"/>
      <c r="C57" s="137"/>
      <c r="D57" s="1149" t="s">
        <v>983</v>
      </c>
      <c r="E57" s="135">
        <f t="shared" si="9"/>
        <v>136662</v>
      </c>
      <c r="F57" s="135">
        <f t="shared" si="10"/>
        <v>166838</v>
      </c>
      <c r="G57" s="135">
        <f t="shared" si="11"/>
        <v>96501</v>
      </c>
      <c r="H57" s="137">
        <v>105556</v>
      </c>
      <c r="I57" s="137">
        <v>128603</v>
      </c>
      <c r="J57" s="137">
        <v>74741</v>
      </c>
      <c r="K57" s="137">
        <v>31106</v>
      </c>
      <c r="L57" s="137">
        <v>38235</v>
      </c>
      <c r="M57" s="732">
        <v>21760</v>
      </c>
    </row>
    <row r="58" spans="2:13" ht="15" customHeight="1">
      <c r="B58" s="1716"/>
      <c r="C58" s="137"/>
      <c r="D58" s="1149" t="s">
        <v>984</v>
      </c>
      <c r="E58" s="135">
        <f t="shared" si="9"/>
        <v>149393</v>
      </c>
      <c r="F58" s="135">
        <f t="shared" si="10"/>
        <v>169136</v>
      </c>
      <c r="G58" s="135">
        <f t="shared" si="11"/>
        <v>92147</v>
      </c>
      <c r="H58" s="137">
        <v>120692</v>
      </c>
      <c r="I58" s="137">
        <v>136296</v>
      </c>
      <c r="J58" s="137">
        <v>77628</v>
      </c>
      <c r="K58" s="137">
        <v>28701</v>
      </c>
      <c r="L58" s="137">
        <v>32840</v>
      </c>
      <c r="M58" s="732">
        <v>14519</v>
      </c>
    </row>
    <row r="59" spans="2:13" ht="15" customHeight="1">
      <c r="B59" s="1716"/>
      <c r="C59" s="137"/>
      <c r="D59" s="1149" t="s">
        <v>985</v>
      </c>
      <c r="E59" s="135">
        <f t="shared" si="9"/>
        <v>162685</v>
      </c>
      <c r="F59" s="135">
        <f t="shared" si="10"/>
        <v>183570</v>
      </c>
      <c r="G59" s="135">
        <f t="shared" si="11"/>
        <v>97787</v>
      </c>
      <c r="H59" s="137">
        <v>127841</v>
      </c>
      <c r="I59" s="137">
        <v>142918</v>
      </c>
      <c r="J59" s="137">
        <v>81346</v>
      </c>
      <c r="K59" s="137">
        <v>34844</v>
      </c>
      <c r="L59" s="137">
        <v>40652</v>
      </c>
      <c r="M59" s="732">
        <v>16441</v>
      </c>
    </row>
    <row r="60" spans="2:13" ht="15" customHeight="1">
      <c r="B60" s="1716"/>
      <c r="C60" s="137"/>
      <c r="D60" s="1149" t="s">
        <v>1504</v>
      </c>
      <c r="E60" s="135">
        <f t="shared" si="9"/>
        <v>204229</v>
      </c>
      <c r="F60" s="135">
        <f t="shared" si="10"/>
        <v>236685</v>
      </c>
      <c r="G60" s="135">
        <f t="shared" si="11"/>
        <v>110932</v>
      </c>
      <c r="H60" s="137">
        <v>150576</v>
      </c>
      <c r="I60" s="137">
        <v>172599</v>
      </c>
      <c r="J60" s="137">
        <v>87095</v>
      </c>
      <c r="K60" s="137">
        <v>53653</v>
      </c>
      <c r="L60" s="137">
        <v>64086</v>
      </c>
      <c r="M60" s="732">
        <v>23837</v>
      </c>
    </row>
    <row r="61" spans="2:13" ht="15" customHeight="1">
      <c r="B61" s="1716"/>
      <c r="C61" s="137"/>
      <c r="D61" s="1149" t="s">
        <v>976</v>
      </c>
      <c r="E61" s="135">
        <f t="shared" si="9"/>
        <v>156509</v>
      </c>
      <c r="F61" s="135">
        <f t="shared" si="10"/>
        <v>171098</v>
      </c>
      <c r="G61" s="135">
        <f t="shared" si="11"/>
        <v>96438</v>
      </c>
      <c r="H61" s="137">
        <v>128749</v>
      </c>
      <c r="I61" s="137">
        <v>141170</v>
      </c>
      <c r="J61" s="137">
        <v>78158</v>
      </c>
      <c r="K61" s="137">
        <v>27760</v>
      </c>
      <c r="L61" s="137">
        <v>29928</v>
      </c>
      <c r="M61" s="732">
        <v>18280</v>
      </c>
    </row>
    <row r="62" spans="2:13" ht="15" customHeight="1">
      <c r="B62" s="1716"/>
      <c r="C62" s="137"/>
      <c r="D62" s="1149" t="s">
        <v>977</v>
      </c>
      <c r="E62" s="135">
        <f t="shared" si="9"/>
        <v>163637</v>
      </c>
      <c r="F62" s="135">
        <f t="shared" si="10"/>
        <v>186274</v>
      </c>
      <c r="G62" s="135">
        <f t="shared" si="11"/>
        <v>108132</v>
      </c>
      <c r="H62" s="137">
        <v>120812</v>
      </c>
      <c r="I62" s="137">
        <v>139353</v>
      </c>
      <c r="J62" s="137">
        <v>75453</v>
      </c>
      <c r="K62" s="137">
        <v>42825</v>
      </c>
      <c r="L62" s="137">
        <v>46921</v>
      </c>
      <c r="M62" s="732">
        <v>32679</v>
      </c>
    </row>
    <row r="63" spans="2:13" ht="15" customHeight="1">
      <c r="B63" s="1716"/>
      <c r="C63" s="137"/>
      <c r="D63" s="1149" t="s">
        <v>978</v>
      </c>
      <c r="E63" s="135">
        <f t="shared" si="9"/>
        <v>179211</v>
      </c>
      <c r="F63" s="135">
        <f t="shared" si="10"/>
        <v>206487</v>
      </c>
      <c r="G63" s="135">
        <f t="shared" si="11"/>
        <v>102547</v>
      </c>
      <c r="H63" s="137">
        <v>131208</v>
      </c>
      <c r="I63" s="137">
        <v>149728</v>
      </c>
      <c r="J63" s="137">
        <v>79187</v>
      </c>
      <c r="K63" s="137">
        <v>48003</v>
      </c>
      <c r="L63" s="137">
        <v>56759</v>
      </c>
      <c r="M63" s="732">
        <v>23360</v>
      </c>
    </row>
    <row r="64" spans="2:13" ht="15" customHeight="1">
      <c r="B64" s="748"/>
      <c r="C64" s="749"/>
      <c r="D64" s="1151"/>
      <c r="E64" s="137"/>
      <c r="F64" s="137"/>
      <c r="G64" s="137"/>
      <c r="H64" s="137"/>
      <c r="I64" s="137"/>
      <c r="J64" s="137"/>
      <c r="K64" s="137"/>
      <c r="L64" s="137"/>
      <c r="M64" s="732"/>
    </row>
    <row r="65" spans="3:13" ht="15" customHeight="1">
      <c r="C65" s="137" t="s">
        <v>987</v>
      </c>
      <c r="D65" s="729"/>
      <c r="E65" s="1152"/>
      <c r="F65" s="1152"/>
      <c r="G65" s="1152"/>
      <c r="H65" s="1152"/>
      <c r="I65" s="1152"/>
      <c r="J65" s="1152"/>
      <c r="K65" s="1152"/>
      <c r="L65" s="1152"/>
      <c r="M65" s="1152"/>
    </row>
    <row r="66" spans="3:13" ht="15" customHeight="1">
      <c r="C66" s="137" t="s">
        <v>988</v>
      </c>
      <c r="D66" s="729"/>
      <c r="E66" s="729"/>
      <c r="F66" s="729"/>
      <c r="G66" s="729"/>
      <c r="H66" s="729"/>
      <c r="I66" s="729"/>
      <c r="J66" s="729"/>
      <c r="K66" s="729"/>
      <c r="L66" s="729"/>
      <c r="M66" s="729"/>
    </row>
    <row r="67" spans="3:13" ht="15" customHeight="1">
      <c r="C67" s="137" t="s">
        <v>989</v>
      </c>
      <c r="D67" s="729"/>
      <c r="E67" s="729"/>
      <c r="F67" s="729"/>
      <c r="G67" s="729"/>
      <c r="H67" s="729"/>
      <c r="I67" s="729"/>
      <c r="J67" s="729"/>
      <c r="K67" s="729"/>
      <c r="L67" s="729"/>
      <c r="M67" s="729"/>
    </row>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sheetData>
  <mergeCells count="22">
    <mergeCell ref="B41:B51"/>
    <mergeCell ref="B53:B63"/>
    <mergeCell ref="C53:D53"/>
    <mergeCell ref="C54:D54"/>
    <mergeCell ref="C55:D55"/>
    <mergeCell ref="C41:D41"/>
    <mergeCell ref="C42:D42"/>
    <mergeCell ref="C43:D43"/>
    <mergeCell ref="B5:D5"/>
    <mergeCell ref="B7:D7"/>
    <mergeCell ref="C25:D25"/>
    <mergeCell ref="C26:D26"/>
    <mergeCell ref="B25:B39"/>
    <mergeCell ref="C27:D27"/>
    <mergeCell ref="C36:D36"/>
    <mergeCell ref="C37:D37"/>
    <mergeCell ref="C38:D38"/>
    <mergeCell ref="C39:D39"/>
    <mergeCell ref="B4:D4"/>
    <mergeCell ref="E4:G4"/>
    <mergeCell ref="H4:J4"/>
    <mergeCell ref="K4:M4"/>
  </mergeCells>
  <printOptions/>
  <pageMargins left="0.75" right="0.75" top="1" bottom="1" header="0.512" footer="0.512"/>
  <pageSetup orientation="portrait" paperSize="9"/>
  <drawing r:id="rId1"/>
</worksheet>
</file>

<file path=xl/worksheets/sheet32.xml><?xml version="1.0" encoding="utf-8"?>
<worksheet xmlns="http://schemas.openxmlformats.org/spreadsheetml/2006/main" xmlns:r="http://schemas.openxmlformats.org/officeDocument/2006/relationships">
  <dimension ref="A2:AD48"/>
  <sheetViews>
    <sheetView workbookViewId="0" topLeftCell="A1">
      <selection activeCell="A1" sqref="A1"/>
    </sheetView>
  </sheetViews>
  <sheetFormatPr defaultColWidth="9.00390625" defaultRowHeight="13.5"/>
  <cols>
    <col min="1" max="1" width="2.625" style="107" customWidth="1"/>
    <col min="2" max="2" width="3.625" style="107" customWidth="1"/>
    <col min="3" max="3" width="25.625" style="107" customWidth="1"/>
    <col min="4" max="4" width="6.25390625" style="107" customWidth="1"/>
    <col min="5" max="22" width="5.625" style="107" customWidth="1"/>
    <col min="23" max="23" width="7.375" style="107" customWidth="1"/>
    <col min="24" max="24" width="10.25390625" style="107" customWidth="1"/>
    <col min="25" max="25" width="8.625" style="107" customWidth="1"/>
    <col min="26" max="26" width="16.00390625" style="107" customWidth="1"/>
    <col min="27" max="27" width="11.00390625" style="107" customWidth="1"/>
    <col min="28" max="28" width="12.75390625" style="107" customWidth="1"/>
    <col min="29" max="29" width="9.00390625" style="107" bestFit="1" customWidth="1"/>
    <col min="30" max="30" width="10.125" style="107" customWidth="1"/>
    <col min="31" max="16384" width="9.00390625" style="107" customWidth="1"/>
  </cols>
  <sheetData>
    <row r="1" ht="15" customHeight="1"/>
    <row r="2" spans="2:4" ht="15" customHeight="1">
      <c r="B2" s="1136" t="s">
        <v>1067</v>
      </c>
      <c r="D2" s="1136"/>
    </row>
    <row r="3" spans="2:30" ht="15" customHeight="1" thickBot="1">
      <c r="B3" s="1153"/>
      <c r="C3" s="137"/>
      <c r="D3" s="137"/>
      <c r="E3" s="137"/>
      <c r="F3" s="137"/>
      <c r="G3" s="137"/>
      <c r="H3" s="137"/>
      <c r="I3" s="137"/>
      <c r="J3" s="137"/>
      <c r="K3" s="137"/>
      <c r="L3" s="137"/>
      <c r="M3" s="137"/>
      <c r="N3" s="137"/>
      <c r="O3" s="137"/>
      <c r="P3" s="137"/>
      <c r="Q3" s="137"/>
      <c r="R3" s="137"/>
      <c r="S3" s="137"/>
      <c r="T3" s="137"/>
      <c r="U3" s="137"/>
      <c r="V3" s="137"/>
      <c r="W3" s="137"/>
      <c r="X3" s="137"/>
      <c r="Y3" s="137"/>
      <c r="AA3" s="1154"/>
      <c r="AB3" s="1154"/>
      <c r="AD3" s="517" t="s">
        <v>1018</v>
      </c>
    </row>
    <row r="4" spans="1:30" ht="13.5" customHeight="1" thickTop="1">
      <c r="A4" s="732"/>
      <c r="B4" s="1701" t="s">
        <v>991</v>
      </c>
      <c r="C4" s="1727"/>
      <c r="D4" s="1704" t="s">
        <v>1019</v>
      </c>
      <c r="E4" s="1730"/>
      <c r="F4" s="1730"/>
      <c r="G4" s="1730"/>
      <c r="H4" s="1730"/>
      <c r="I4" s="1730"/>
      <c r="J4" s="1730"/>
      <c r="K4" s="1730"/>
      <c r="L4" s="1730"/>
      <c r="M4" s="1730"/>
      <c r="N4" s="1730"/>
      <c r="O4" s="1730"/>
      <c r="P4" s="1730"/>
      <c r="Q4" s="1730"/>
      <c r="R4" s="1730"/>
      <c r="S4" s="1730"/>
      <c r="T4" s="1730"/>
      <c r="U4" s="1730"/>
      <c r="V4" s="1731"/>
      <c r="W4" s="1613" t="s">
        <v>992</v>
      </c>
      <c r="X4" s="1717"/>
      <c r="Y4" s="1718"/>
      <c r="Z4" s="1719" t="s">
        <v>1020</v>
      </c>
      <c r="AA4" s="1720"/>
      <c r="AB4" s="1721" t="s">
        <v>1021</v>
      </c>
      <c r="AC4" s="1722"/>
      <c r="AD4" s="1723"/>
    </row>
    <row r="5" spans="1:30" ht="13.5" customHeight="1">
      <c r="A5" s="732"/>
      <c r="B5" s="1539"/>
      <c r="C5" s="1728"/>
      <c r="D5" s="1524" t="s">
        <v>833</v>
      </c>
      <c r="E5" s="1524" t="s">
        <v>1022</v>
      </c>
      <c r="F5" s="1524" t="s">
        <v>1023</v>
      </c>
      <c r="G5" s="1524" t="s">
        <v>1024</v>
      </c>
      <c r="H5" s="1524" t="s">
        <v>1025</v>
      </c>
      <c r="I5" s="1524" t="s">
        <v>1026</v>
      </c>
      <c r="J5" s="675" t="s">
        <v>1027</v>
      </c>
      <c r="K5" s="1524" t="s">
        <v>1028</v>
      </c>
      <c r="L5" s="1524" t="s">
        <v>1029</v>
      </c>
      <c r="M5" s="1524" t="s">
        <v>1030</v>
      </c>
      <c r="N5" s="1524" t="s">
        <v>1031</v>
      </c>
      <c r="O5" s="1524" t="s">
        <v>1032</v>
      </c>
      <c r="P5" s="675" t="s">
        <v>1033</v>
      </c>
      <c r="Q5" s="1524" t="s">
        <v>1034</v>
      </c>
      <c r="R5" s="675" t="s">
        <v>1035</v>
      </c>
      <c r="S5" s="1524" t="s">
        <v>1036</v>
      </c>
      <c r="T5" s="1524" t="s">
        <v>1037</v>
      </c>
      <c r="U5" s="1524" t="s">
        <v>1038</v>
      </c>
      <c r="V5" s="1140" t="s">
        <v>1039</v>
      </c>
      <c r="W5" s="1724" t="s">
        <v>993</v>
      </c>
      <c r="X5" s="1155" t="s">
        <v>1040</v>
      </c>
      <c r="Y5" s="1155" t="s">
        <v>1041</v>
      </c>
      <c r="Z5" s="1726" t="s">
        <v>1042</v>
      </c>
      <c r="AA5" s="1535" t="s">
        <v>1043</v>
      </c>
      <c r="AB5" s="1542" t="s">
        <v>1044</v>
      </c>
      <c r="AC5" s="746" t="s">
        <v>1045</v>
      </c>
      <c r="AD5" s="1535" t="s">
        <v>1046</v>
      </c>
    </row>
    <row r="6" spans="1:30" ht="12">
      <c r="A6" s="732"/>
      <c r="B6" s="1537"/>
      <c r="C6" s="1729"/>
      <c r="D6" s="1525"/>
      <c r="E6" s="1525"/>
      <c r="F6" s="1525"/>
      <c r="G6" s="1525"/>
      <c r="H6" s="1525"/>
      <c r="I6" s="1525"/>
      <c r="J6" s="751" t="s">
        <v>994</v>
      </c>
      <c r="K6" s="1525"/>
      <c r="L6" s="1525"/>
      <c r="M6" s="1525"/>
      <c r="N6" s="1525"/>
      <c r="O6" s="1525"/>
      <c r="P6" s="751" t="s">
        <v>995</v>
      </c>
      <c r="Q6" s="1525"/>
      <c r="R6" s="751" t="s">
        <v>996</v>
      </c>
      <c r="S6" s="1525"/>
      <c r="T6" s="1525"/>
      <c r="U6" s="1525"/>
      <c r="V6" s="753" t="s">
        <v>1047</v>
      </c>
      <c r="W6" s="1725"/>
      <c r="X6" s="556" t="s">
        <v>1048</v>
      </c>
      <c r="Y6" s="556" t="s">
        <v>1049</v>
      </c>
      <c r="Z6" s="1534"/>
      <c r="AA6" s="1536"/>
      <c r="AB6" s="1525"/>
      <c r="AC6" s="752" t="s">
        <v>1050</v>
      </c>
      <c r="AD6" s="1536"/>
    </row>
    <row r="7" spans="1:30" ht="12">
      <c r="A7" s="732"/>
      <c r="B7" s="754"/>
      <c r="C7" s="92"/>
      <c r="D7" s="912"/>
      <c r="E7" s="96"/>
      <c r="F7" s="96"/>
      <c r="G7" s="96"/>
      <c r="H7" s="96"/>
      <c r="I7" s="96"/>
      <c r="J7" s="96"/>
      <c r="K7" s="96"/>
      <c r="L7" s="96"/>
      <c r="M7" s="96"/>
      <c r="N7" s="96"/>
      <c r="O7" s="96"/>
      <c r="P7" s="96"/>
      <c r="Q7" s="96"/>
      <c r="R7" s="937"/>
      <c r="S7" s="937"/>
      <c r="T7" s="937"/>
      <c r="U7" s="937"/>
      <c r="V7" s="937"/>
      <c r="W7" s="937"/>
      <c r="X7" s="937"/>
      <c r="Y7" s="937"/>
      <c r="Z7" s="937"/>
      <c r="AA7" s="1156"/>
      <c r="AB7" s="1156"/>
      <c r="AC7" s="1156"/>
      <c r="AD7" s="1157"/>
    </row>
    <row r="8" spans="1:30" s="767" customFormat="1" ht="15" customHeight="1">
      <c r="A8" s="763"/>
      <c r="B8" s="1300" t="s">
        <v>1051</v>
      </c>
      <c r="C8" s="1302"/>
      <c r="D8" s="80">
        <f>SUM(E8:V8)</f>
        <v>85</v>
      </c>
      <c r="E8" s="80">
        <f aca="true" t="shared" si="0" ref="E8:AD8">SUM(E10,E14,E29,E35,E41,E43)</f>
        <v>13</v>
      </c>
      <c r="F8" s="80">
        <f t="shared" si="0"/>
        <v>13</v>
      </c>
      <c r="G8" s="80">
        <f t="shared" si="0"/>
        <v>8</v>
      </c>
      <c r="H8" s="80">
        <f t="shared" si="0"/>
        <v>6</v>
      </c>
      <c r="I8" s="80">
        <f t="shared" si="0"/>
        <v>5</v>
      </c>
      <c r="J8" s="80">
        <f t="shared" si="0"/>
        <v>3</v>
      </c>
      <c r="K8" s="80">
        <f t="shared" si="0"/>
        <v>3</v>
      </c>
      <c r="L8" s="80">
        <f t="shared" si="0"/>
        <v>1</v>
      </c>
      <c r="M8" s="80">
        <f t="shared" si="0"/>
        <v>5</v>
      </c>
      <c r="N8" s="80">
        <f t="shared" si="0"/>
        <v>1</v>
      </c>
      <c r="O8" s="80">
        <f t="shared" si="0"/>
        <v>3</v>
      </c>
      <c r="P8" s="80">
        <f t="shared" si="0"/>
        <v>2</v>
      </c>
      <c r="Q8" s="80">
        <f t="shared" si="0"/>
        <v>3</v>
      </c>
      <c r="R8" s="80">
        <f t="shared" si="0"/>
        <v>6</v>
      </c>
      <c r="S8" s="80">
        <f t="shared" si="0"/>
        <v>2</v>
      </c>
      <c r="T8" s="80">
        <f t="shared" si="0"/>
        <v>2</v>
      </c>
      <c r="U8" s="80">
        <f t="shared" si="0"/>
        <v>0</v>
      </c>
      <c r="V8" s="80">
        <f t="shared" si="0"/>
        <v>9</v>
      </c>
      <c r="W8" s="80">
        <f t="shared" si="0"/>
        <v>4138</v>
      </c>
      <c r="X8" s="80">
        <f t="shared" si="0"/>
        <v>1311074</v>
      </c>
      <c r="Y8" s="80">
        <f t="shared" si="0"/>
        <v>3591</v>
      </c>
      <c r="Z8" s="80">
        <f t="shared" si="0"/>
        <v>3858073229</v>
      </c>
      <c r="AA8" s="80">
        <f t="shared" si="0"/>
        <v>80049</v>
      </c>
      <c r="AB8" s="80">
        <f t="shared" si="0"/>
        <v>80724139</v>
      </c>
      <c r="AC8" s="80">
        <f t="shared" si="0"/>
        <v>610196</v>
      </c>
      <c r="AD8" s="81">
        <f t="shared" si="0"/>
        <v>4095</v>
      </c>
    </row>
    <row r="9" spans="1:30" s="767" customFormat="1" ht="15" customHeight="1">
      <c r="A9" s="763"/>
      <c r="B9" s="1158"/>
      <c r="C9" s="128"/>
      <c r="D9" s="1159"/>
      <c r="E9" s="80"/>
      <c r="F9" s="80"/>
      <c r="G9" s="80"/>
      <c r="H9" s="80"/>
      <c r="I9" s="80"/>
      <c r="J9" s="80"/>
      <c r="K9" s="80"/>
      <c r="L9" s="80"/>
      <c r="M9" s="80"/>
      <c r="N9" s="80"/>
      <c r="O9" s="80"/>
      <c r="P9" s="80"/>
      <c r="Q9" s="80"/>
      <c r="R9" s="80"/>
      <c r="S9" s="80"/>
      <c r="T9" s="80"/>
      <c r="U9" s="80"/>
      <c r="V9" s="80"/>
      <c r="W9" s="80"/>
      <c r="X9" s="80"/>
      <c r="Y9" s="80"/>
      <c r="Z9" s="94"/>
      <c r="AA9" s="94"/>
      <c r="AB9" s="94"/>
      <c r="AC9" s="94"/>
      <c r="AD9" s="97"/>
    </row>
    <row r="10" spans="1:30" s="767" customFormat="1" ht="15" customHeight="1">
      <c r="A10" s="763"/>
      <c r="B10" s="1300" t="s">
        <v>997</v>
      </c>
      <c r="C10" s="1302"/>
      <c r="D10" s="82">
        <f aca="true" t="shared" si="1" ref="D10:Y10">SUM(D11:D12)</f>
        <v>5</v>
      </c>
      <c r="E10" s="80">
        <f t="shared" si="1"/>
        <v>0</v>
      </c>
      <c r="F10" s="80">
        <f t="shared" si="1"/>
        <v>1</v>
      </c>
      <c r="G10" s="80">
        <f t="shared" si="1"/>
        <v>0</v>
      </c>
      <c r="H10" s="80">
        <f t="shared" si="1"/>
        <v>1</v>
      </c>
      <c r="I10" s="80">
        <f t="shared" si="1"/>
        <v>0</v>
      </c>
      <c r="J10" s="80">
        <f t="shared" si="1"/>
        <v>0</v>
      </c>
      <c r="K10" s="80">
        <f t="shared" si="1"/>
        <v>0</v>
      </c>
      <c r="L10" s="80">
        <f t="shared" si="1"/>
        <v>0</v>
      </c>
      <c r="M10" s="80">
        <f t="shared" si="1"/>
        <v>1</v>
      </c>
      <c r="N10" s="80">
        <f t="shared" si="1"/>
        <v>1</v>
      </c>
      <c r="O10" s="80">
        <f t="shared" si="1"/>
        <v>0</v>
      </c>
      <c r="P10" s="80">
        <f t="shared" si="1"/>
        <v>0</v>
      </c>
      <c r="Q10" s="80">
        <f t="shared" si="1"/>
        <v>0</v>
      </c>
      <c r="R10" s="80">
        <f t="shared" si="1"/>
        <v>1</v>
      </c>
      <c r="S10" s="80">
        <f t="shared" si="1"/>
        <v>0</v>
      </c>
      <c r="T10" s="80">
        <f t="shared" si="1"/>
        <v>0</v>
      </c>
      <c r="U10" s="80">
        <f t="shared" si="1"/>
        <v>0</v>
      </c>
      <c r="V10" s="80">
        <f t="shared" si="1"/>
        <v>0</v>
      </c>
      <c r="W10" s="80">
        <f t="shared" si="1"/>
        <v>460</v>
      </c>
      <c r="X10" s="80">
        <f t="shared" si="1"/>
        <v>139065</v>
      </c>
      <c r="Y10" s="80">
        <f t="shared" si="1"/>
        <v>381</v>
      </c>
      <c r="Z10" s="80" t="s">
        <v>796</v>
      </c>
      <c r="AA10" s="80" t="s">
        <v>796</v>
      </c>
      <c r="AB10" s="80" t="s">
        <v>796</v>
      </c>
      <c r="AC10" s="80" t="s">
        <v>796</v>
      </c>
      <c r="AD10" s="81" t="s">
        <v>796</v>
      </c>
    </row>
    <row r="11" spans="1:30" ht="15" customHeight="1">
      <c r="A11" s="732"/>
      <c r="B11" s="754"/>
      <c r="C11" s="92" t="s">
        <v>1052</v>
      </c>
      <c r="D11" s="479">
        <f>SUM(E11:V11)</f>
        <v>3</v>
      </c>
      <c r="E11" s="94">
        <v>0</v>
      </c>
      <c r="F11" s="94">
        <v>0</v>
      </c>
      <c r="G11" s="94">
        <v>0</v>
      </c>
      <c r="H11" s="94">
        <v>0</v>
      </c>
      <c r="I11" s="94">
        <v>0</v>
      </c>
      <c r="J11" s="94">
        <v>0</v>
      </c>
      <c r="K11" s="94">
        <v>0</v>
      </c>
      <c r="L11" s="94">
        <v>0</v>
      </c>
      <c r="M11" s="94">
        <v>1</v>
      </c>
      <c r="N11" s="94">
        <v>1</v>
      </c>
      <c r="O11" s="94">
        <v>0</v>
      </c>
      <c r="P11" s="94">
        <v>0</v>
      </c>
      <c r="Q11" s="94">
        <v>0</v>
      </c>
      <c r="R11" s="94">
        <v>1</v>
      </c>
      <c r="S11" s="94">
        <v>0</v>
      </c>
      <c r="T11" s="94">
        <v>0</v>
      </c>
      <c r="U11" s="94">
        <v>0</v>
      </c>
      <c r="V11" s="94">
        <v>0</v>
      </c>
      <c r="W11" s="94">
        <v>280</v>
      </c>
      <c r="X11" s="94">
        <v>106580</v>
      </c>
      <c r="Y11" s="94">
        <v>292</v>
      </c>
      <c r="Z11" s="94" t="s">
        <v>796</v>
      </c>
      <c r="AA11" s="94" t="s">
        <v>796</v>
      </c>
      <c r="AB11" s="94" t="s">
        <v>796</v>
      </c>
      <c r="AC11" s="94" t="s">
        <v>796</v>
      </c>
      <c r="AD11" s="97" t="s">
        <v>796</v>
      </c>
    </row>
    <row r="12" spans="1:30" ht="15" customHeight="1">
      <c r="A12" s="732"/>
      <c r="B12" s="754"/>
      <c r="C12" s="92" t="s">
        <v>998</v>
      </c>
      <c r="D12" s="479">
        <f>SUM(E12:V12)</f>
        <v>2</v>
      </c>
      <c r="E12" s="94">
        <v>0</v>
      </c>
      <c r="F12" s="94">
        <v>1</v>
      </c>
      <c r="G12" s="94">
        <v>0</v>
      </c>
      <c r="H12" s="94">
        <v>1</v>
      </c>
      <c r="I12" s="94">
        <v>0</v>
      </c>
      <c r="J12" s="94">
        <v>0</v>
      </c>
      <c r="K12" s="94">
        <v>0</v>
      </c>
      <c r="L12" s="94">
        <v>0</v>
      </c>
      <c r="M12" s="94">
        <v>0</v>
      </c>
      <c r="N12" s="94">
        <v>0</v>
      </c>
      <c r="O12" s="94">
        <v>0</v>
      </c>
      <c r="P12" s="94">
        <v>0</v>
      </c>
      <c r="Q12" s="94">
        <v>0</v>
      </c>
      <c r="R12" s="94">
        <v>0</v>
      </c>
      <c r="S12" s="94">
        <v>0</v>
      </c>
      <c r="T12" s="94">
        <v>0</v>
      </c>
      <c r="U12" s="94">
        <v>0</v>
      </c>
      <c r="V12" s="94">
        <v>0</v>
      </c>
      <c r="W12" s="94">
        <v>180</v>
      </c>
      <c r="X12" s="94">
        <v>32485</v>
      </c>
      <c r="Y12" s="94">
        <v>89</v>
      </c>
      <c r="Z12" s="94" t="s">
        <v>796</v>
      </c>
      <c r="AA12" s="94" t="s">
        <v>796</v>
      </c>
      <c r="AB12" s="94" t="s">
        <v>796</v>
      </c>
      <c r="AC12" s="94" t="s">
        <v>796</v>
      </c>
      <c r="AD12" s="97" t="s">
        <v>796</v>
      </c>
    </row>
    <row r="13" spans="1:30" ht="15" customHeight="1">
      <c r="A13" s="732"/>
      <c r="B13" s="754"/>
      <c r="C13" s="92"/>
      <c r="D13" s="1160"/>
      <c r="E13" s="94"/>
      <c r="F13" s="94"/>
      <c r="G13" s="94"/>
      <c r="H13" s="94"/>
      <c r="I13" s="94"/>
      <c r="J13" s="94"/>
      <c r="K13" s="94"/>
      <c r="L13" s="94"/>
      <c r="M13" s="94"/>
      <c r="N13" s="94"/>
      <c r="O13" s="94"/>
      <c r="P13" s="94"/>
      <c r="Q13" s="94"/>
      <c r="R13" s="94"/>
      <c r="S13" s="94"/>
      <c r="T13" s="94"/>
      <c r="U13" s="94"/>
      <c r="V13" s="94"/>
      <c r="W13" s="94"/>
      <c r="X13" s="94"/>
      <c r="Y13" s="94"/>
      <c r="Z13" s="94"/>
      <c r="AA13" s="143"/>
      <c r="AB13" s="143"/>
      <c r="AC13" s="143"/>
      <c r="AD13" s="1161"/>
    </row>
    <row r="14" spans="1:30" s="767" customFormat="1" ht="15" customHeight="1">
      <c r="A14" s="763"/>
      <c r="B14" s="1300" t="s">
        <v>999</v>
      </c>
      <c r="C14" s="1302"/>
      <c r="D14" s="82">
        <f aca="true" t="shared" si="2" ref="D14:AD14">SUM(D15:D27)</f>
        <v>39</v>
      </c>
      <c r="E14" s="80">
        <f t="shared" si="2"/>
        <v>7</v>
      </c>
      <c r="F14" s="80">
        <f t="shared" si="2"/>
        <v>7</v>
      </c>
      <c r="G14" s="80">
        <f t="shared" si="2"/>
        <v>3</v>
      </c>
      <c r="H14" s="80">
        <f t="shared" si="2"/>
        <v>2</v>
      </c>
      <c r="I14" s="80">
        <f t="shared" si="2"/>
        <v>3</v>
      </c>
      <c r="J14" s="80">
        <f t="shared" si="2"/>
        <v>2</v>
      </c>
      <c r="K14" s="80">
        <f t="shared" si="2"/>
        <v>2</v>
      </c>
      <c r="L14" s="80">
        <f t="shared" si="2"/>
        <v>0</v>
      </c>
      <c r="M14" s="80">
        <f t="shared" si="2"/>
        <v>2</v>
      </c>
      <c r="N14" s="80">
        <f t="shared" si="2"/>
        <v>0</v>
      </c>
      <c r="O14" s="80">
        <f t="shared" si="2"/>
        <v>0</v>
      </c>
      <c r="P14" s="80">
        <f t="shared" si="2"/>
        <v>1</v>
      </c>
      <c r="Q14" s="80">
        <f t="shared" si="2"/>
        <v>2</v>
      </c>
      <c r="R14" s="80">
        <f t="shared" si="2"/>
        <v>3</v>
      </c>
      <c r="S14" s="80">
        <f t="shared" si="2"/>
        <v>0</v>
      </c>
      <c r="T14" s="80">
        <f t="shared" si="2"/>
        <v>1</v>
      </c>
      <c r="U14" s="80">
        <f t="shared" si="2"/>
        <v>0</v>
      </c>
      <c r="V14" s="80">
        <f t="shared" si="2"/>
        <v>4</v>
      </c>
      <c r="W14" s="80">
        <f t="shared" si="2"/>
        <v>1202</v>
      </c>
      <c r="X14" s="80">
        <f t="shared" si="2"/>
        <v>337102</v>
      </c>
      <c r="Y14" s="80">
        <f t="shared" si="2"/>
        <v>923</v>
      </c>
      <c r="Z14" s="80">
        <f t="shared" si="2"/>
        <v>1454308559</v>
      </c>
      <c r="AA14" s="80">
        <f t="shared" si="2"/>
        <v>58188</v>
      </c>
      <c r="AB14" s="80">
        <f t="shared" si="2"/>
        <v>34791930</v>
      </c>
      <c r="AC14" s="80">
        <f t="shared" si="2"/>
        <v>332887</v>
      </c>
      <c r="AD14" s="1162">
        <f t="shared" si="2"/>
        <v>2092</v>
      </c>
    </row>
    <row r="15" spans="1:30" ht="15" customHeight="1">
      <c r="A15" s="732"/>
      <c r="B15" s="754"/>
      <c r="C15" s="92" t="s">
        <v>1000</v>
      </c>
      <c r="D15" s="479">
        <f aca="true" t="shared" si="3" ref="D15:D26">SUM(E15:V15)</f>
        <v>10</v>
      </c>
      <c r="E15" s="94">
        <v>1</v>
      </c>
      <c r="F15" s="94">
        <v>3</v>
      </c>
      <c r="G15" s="94">
        <v>0</v>
      </c>
      <c r="H15" s="94">
        <v>0</v>
      </c>
      <c r="I15" s="94">
        <v>0</v>
      </c>
      <c r="J15" s="94">
        <v>1</v>
      </c>
      <c r="K15" s="94">
        <v>0</v>
      </c>
      <c r="L15" s="94">
        <v>0</v>
      </c>
      <c r="M15" s="94">
        <v>0</v>
      </c>
      <c r="N15" s="94">
        <v>0</v>
      </c>
      <c r="O15" s="94">
        <v>0</v>
      </c>
      <c r="P15" s="94">
        <v>0</v>
      </c>
      <c r="Q15" s="94">
        <v>1</v>
      </c>
      <c r="R15" s="94">
        <v>0</v>
      </c>
      <c r="S15" s="94">
        <v>0</v>
      </c>
      <c r="T15" s="94">
        <v>1</v>
      </c>
      <c r="U15" s="94">
        <v>0</v>
      </c>
      <c r="V15" s="94">
        <v>3</v>
      </c>
      <c r="W15" s="94">
        <v>61</v>
      </c>
      <c r="X15" s="94">
        <v>1120</v>
      </c>
      <c r="Y15" s="94">
        <v>3</v>
      </c>
      <c r="Z15" s="94">
        <v>6290396</v>
      </c>
      <c r="AA15" s="143">
        <v>5616</v>
      </c>
      <c r="AB15" s="143">
        <v>1379080</v>
      </c>
      <c r="AC15" s="143">
        <v>1120</v>
      </c>
      <c r="AD15" s="97">
        <v>1231</v>
      </c>
    </row>
    <row r="16" spans="1:30" ht="15" customHeight="1">
      <c r="A16" s="732"/>
      <c r="B16" s="754"/>
      <c r="C16" s="92" t="s">
        <v>1001</v>
      </c>
      <c r="D16" s="479">
        <f t="shared" si="3"/>
        <v>1</v>
      </c>
      <c r="E16" s="94">
        <v>0</v>
      </c>
      <c r="F16" s="94">
        <v>0</v>
      </c>
      <c r="G16" s="94">
        <v>1</v>
      </c>
      <c r="H16" s="94">
        <v>0</v>
      </c>
      <c r="I16" s="94">
        <v>0</v>
      </c>
      <c r="J16" s="94">
        <v>0</v>
      </c>
      <c r="K16" s="94">
        <v>0</v>
      </c>
      <c r="L16" s="94">
        <v>0</v>
      </c>
      <c r="M16" s="94">
        <v>0</v>
      </c>
      <c r="N16" s="94">
        <v>0</v>
      </c>
      <c r="O16" s="94">
        <v>0</v>
      </c>
      <c r="P16" s="94">
        <v>0</v>
      </c>
      <c r="Q16" s="94">
        <v>0</v>
      </c>
      <c r="R16" s="94">
        <v>0</v>
      </c>
      <c r="S16" s="94">
        <v>0</v>
      </c>
      <c r="T16" s="94">
        <v>0</v>
      </c>
      <c r="U16" s="94">
        <v>0</v>
      </c>
      <c r="V16" s="94">
        <v>0</v>
      </c>
      <c r="W16" s="94">
        <v>40</v>
      </c>
      <c r="X16" s="94">
        <v>8269</v>
      </c>
      <c r="Y16" s="94">
        <v>23</v>
      </c>
      <c r="Z16" s="143">
        <v>65613717</v>
      </c>
      <c r="AA16" s="143">
        <v>7935</v>
      </c>
      <c r="AB16" s="94">
        <v>632760</v>
      </c>
      <c r="AC16" s="94">
        <v>8217</v>
      </c>
      <c r="AD16" s="97">
        <v>77</v>
      </c>
    </row>
    <row r="17" spans="1:30" ht="15" customHeight="1">
      <c r="A17" s="732"/>
      <c r="B17" s="754"/>
      <c r="C17" s="92" t="s">
        <v>1053</v>
      </c>
      <c r="D17" s="479">
        <f t="shared" si="3"/>
        <v>11</v>
      </c>
      <c r="E17" s="94">
        <v>2</v>
      </c>
      <c r="F17" s="94">
        <v>2</v>
      </c>
      <c r="G17" s="94">
        <v>1</v>
      </c>
      <c r="H17" s="94">
        <v>1</v>
      </c>
      <c r="I17" s="94">
        <v>1</v>
      </c>
      <c r="J17" s="94">
        <v>0</v>
      </c>
      <c r="K17" s="94">
        <v>0</v>
      </c>
      <c r="L17" s="94">
        <v>0</v>
      </c>
      <c r="M17" s="94">
        <v>1</v>
      </c>
      <c r="N17" s="94">
        <v>0</v>
      </c>
      <c r="O17" s="94">
        <v>0</v>
      </c>
      <c r="P17" s="94">
        <v>0</v>
      </c>
      <c r="Q17" s="94">
        <v>1</v>
      </c>
      <c r="R17" s="94">
        <v>2</v>
      </c>
      <c r="S17" s="94">
        <v>0</v>
      </c>
      <c r="T17" s="94">
        <v>0</v>
      </c>
      <c r="U17" s="94">
        <v>0</v>
      </c>
      <c r="V17" s="94">
        <v>0</v>
      </c>
      <c r="W17" s="94">
        <v>163</v>
      </c>
      <c r="X17" s="94">
        <v>3922</v>
      </c>
      <c r="Y17" s="94">
        <v>11</v>
      </c>
      <c r="Z17" s="143">
        <v>8275001</v>
      </c>
      <c r="AA17" s="143">
        <v>2110</v>
      </c>
      <c r="AB17" s="94">
        <v>0</v>
      </c>
      <c r="AC17" s="94">
        <v>0</v>
      </c>
      <c r="AD17" s="97">
        <v>0</v>
      </c>
    </row>
    <row r="18" spans="1:30" ht="15" customHeight="1">
      <c r="A18" s="732"/>
      <c r="B18" s="754"/>
      <c r="C18" s="92" t="s">
        <v>1054</v>
      </c>
      <c r="D18" s="479">
        <f t="shared" si="3"/>
        <v>5</v>
      </c>
      <c r="E18" s="94">
        <v>1</v>
      </c>
      <c r="F18" s="94">
        <v>1</v>
      </c>
      <c r="G18" s="94">
        <v>1</v>
      </c>
      <c r="H18" s="94">
        <v>0</v>
      </c>
      <c r="I18" s="94">
        <v>1</v>
      </c>
      <c r="J18" s="94">
        <v>1</v>
      </c>
      <c r="K18" s="94">
        <v>0</v>
      </c>
      <c r="L18" s="94">
        <v>0</v>
      </c>
      <c r="M18" s="94">
        <v>0</v>
      </c>
      <c r="N18" s="94">
        <v>0</v>
      </c>
      <c r="O18" s="94">
        <v>0</v>
      </c>
      <c r="P18" s="94">
        <v>0</v>
      </c>
      <c r="Q18" s="94">
        <v>0</v>
      </c>
      <c r="R18" s="94">
        <v>0</v>
      </c>
      <c r="S18" s="94">
        <v>0</v>
      </c>
      <c r="T18" s="94">
        <v>0</v>
      </c>
      <c r="U18" s="94">
        <v>0</v>
      </c>
      <c r="V18" s="94">
        <v>0</v>
      </c>
      <c r="W18" s="94">
        <v>263</v>
      </c>
      <c r="X18" s="94">
        <v>78250</v>
      </c>
      <c r="Y18" s="94">
        <v>214</v>
      </c>
      <c r="Z18" s="143">
        <v>261864774</v>
      </c>
      <c r="AA18" s="143">
        <v>3347</v>
      </c>
      <c r="AB18" s="94">
        <v>2660780</v>
      </c>
      <c r="AC18" s="94">
        <v>78250</v>
      </c>
      <c r="AD18" s="97">
        <v>34</v>
      </c>
    </row>
    <row r="19" spans="1:30" ht="15" customHeight="1">
      <c r="A19" s="732"/>
      <c r="B19" s="754"/>
      <c r="C19" s="92" t="s">
        <v>1055</v>
      </c>
      <c r="D19" s="479">
        <f t="shared" si="3"/>
        <v>4</v>
      </c>
      <c r="E19" s="94">
        <v>0</v>
      </c>
      <c r="F19" s="94">
        <v>0</v>
      </c>
      <c r="G19" s="94">
        <v>0</v>
      </c>
      <c r="H19" s="94">
        <v>0</v>
      </c>
      <c r="I19" s="94">
        <v>1</v>
      </c>
      <c r="J19" s="94">
        <v>0</v>
      </c>
      <c r="K19" s="94">
        <v>0</v>
      </c>
      <c r="L19" s="94">
        <v>0</v>
      </c>
      <c r="M19" s="94">
        <v>1</v>
      </c>
      <c r="N19" s="94">
        <v>0</v>
      </c>
      <c r="O19" s="94">
        <v>0</v>
      </c>
      <c r="P19" s="94">
        <v>1</v>
      </c>
      <c r="Q19" s="94">
        <v>0</v>
      </c>
      <c r="R19" s="94">
        <v>0</v>
      </c>
      <c r="S19" s="94">
        <v>0</v>
      </c>
      <c r="T19" s="94">
        <v>0</v>
      </c>
      <c r="U19" s="94">
        <v>0</v>
      </c>
      <c r="V19" s="94">
        <v>1</v>
      </c>
      <c r="W19" s="94">
        <v>320</v>
      </c>
      <c r="X19" s="94">
        <v>102114</v>
      </c>
      <c r="Y19" s="94">
        <v>280</v>
      </c>
      <c r="Z19" s="143">
        <v>417985354</v>
      </c>
      <c r="AA19" s="143">
        <v>4097</v>
      </c>
      <c r="AB19" s="94">
        <v>13509870</v>
      </c>
      <c r="AC19" s="94">
        <v>102114</v>
      </c>
      <c r="AD19" s="97">
        <v>132</v>
      </c>
    </row>
    <row r="20" spans="1:30" ht="15" customHeight="1">
      <c r="A20" s="732"/>
      <c r="B20" s="754"/>
      <c r="C20" s="92" t="s">
        <v>1056</v>
      </c>
      <c r="D20" s="479">
        <f t="shared" si="3"/>
        <v>2</v>
      </c>
      <c r="E20" s="94">
        <v>1</v>
      </c>
      <c r="F20" s="94">
        <v>0</v>
      </c>
      <c r="G20" s="94">
        <v>0</v>
      </c>
      <c r="H20" s="94">
        <v>1</v>
      </c>
      <c r="I20" s="94">
        <v>0</v>
      </c>
      <c r="J20" s="94">
        <v>0</v>
      </c>
      <c r="K20" s="94">
        <v>0</v>
      </c>
      <c r="L20" s="94">
        <v>0</v>
      </c>
      <c r="M20" s="94">
        <v>0</v>
      </c>
      <c r="N20" s="94">
        <v>0</v>
      </c>
      <c r="O20" s="94">
        <v>0</v>
      </c>
      <c r="P20" s="94">
        <v>0</v>
      </c>
      <c r="Q20" s="94">
        <v>0</v>
      </c>
      <c r="R20" s="94">
        <v>0</v>
      </c>
      <c r="S20" s="94">
        <v>0</v>
      </c>
      <c r="T20" s="94">
        <v>0</v>
      </c>
      <c r="U20" s="94">
        <v>0</v>
      </c>
      <c r="V20" s="94">
        <v>0</v>
      </c>
      <c r="W20" s="94">
        <v>60</v>
      </c>
      <c r="X20" s="94">
        <v>11704</v>
      </c>
      <c r="Y20" s="94">
        <v>32</v>
      </c>
      <c r="Z20" s="143">
        <v>51427009</v>
      </c>
      <c r="AA20" s="143">
        <v>4394</v>
      </c>
      <c r="AB20" s="94">
        <v>996200</v>
      </c>
      <c r="AC20" s="94">
        <v>11700</v>
      </c>
      <c r="AD20" s="97">
        <v>85</v>
      </c>
    </row>
    <row r="21" spans="1:30" ht="15" customHeight="1">
      <c r="A21" s="732"/>
      <c r="B21" s="754"/>
      <c r="C21" s="92" t="s">
        <v>1002</v>
      </c>
      <c r="D21" s="479">
        <f t="shared" si="3"/>
        <v>1</v>
      </c>
      <c r="E21" s="94">
        <v>0</v>
      </c>
      <c r="F21" s="94">
        <v>0</v>
      </c>
      <c r="G21" s="94">
        <v>0</v>
      </c>
      <c r="H21" s="94">
        <v>0</v>
      </c>
      <c r="I21" s="94">
        <v>0</v>
      </c>
      <c r="J21" s="94">
        <v>0</v>
      </c>
      <c r="K21" s="94">
        <v>1</v>
      </c>
      <c r="L21" s="94">
        <v>0</v>
      </c>
      <c r="M21" s="94">
        <v>0</v>
      </c>
      <c r="N21" s="94">
        <v>0</v>
      </c>
      <c r="O21" s="94">
        <v>0</v>
      </c>
      <c r="P21" s="94">
        <v>0</v>
      </c>
      <c r="Q21" s="94">
        <v>0</v>
      </c>
      <c r="R21" s="94">
        <v>0</v>
      </c>
      <c r="S21" s="94">
        <v>0</v>
      </c>
      <c r="T21" s="94">
        <v>0</v>
      </c>
      <c r="U21" s="94">
        <v>0</v>
      </c>
      <c r="V21" s="94">
        <v>0</v>
      </c>
      <c r="W21" s="94">
        <v>70</v>
      </c>
      <c r="X21" s="94">
        <v>15443</v>
      </c>
      <c r="Y21" s="94">
        <v>42</v>
      </c>
      <c r="Z21" s="94">
        <v>59939464</v>
      </c>
      <c r="AA21" s="94">
        <v>3881</v>
      </c>
      <c r="AB21" s="94">
        <v>1199140</v>
      </c>
      <c r="AC21" s="94">
        <v>15373</v>
      </c>
      <c r="AD21" s="97">
        <v>78</v>
      </c>
    </row>
    <row r="22" spans="1:30" ht="15" customHeight="1">
      <c r="A22" s="732"/>
      <c r="B22" s="754"/>
      <c r="C22" s="92" t="s">
        <v>1003</v>
      </c>
      <c r="D22" s="479">
        <f t="shared" si="3"/>
        <v>1</v>
      </c>
      <c r="E22" s="94">
        <v>0</v>
      </c>
      <c r="F22" s="94">
        <v>0</v>
      </c>
      <c r="G22" s="94">
        <v>0</v>
      </c>
      <c r="H22" s="94">
        <v>0</v>
      </c>
      <c r="I22" s="94">
        <v>0</v>
      </c>
      <c r="J22" s="94">
        <v>0</v>
      </c>
      <c r="K22" s="94">
        <v>1</v>
      </c>
      <c r="L22" s="94">
        <v>0</v>
      </c>
      <c r="M22" s="94">
        <v>0</v>
      </c>
      <c r="N22" s="94">
        <v>0</v>
      </c>
      <c r="O22" s="94">
        <v>0</v>
      </c>
      <c r="P22" s="94">
        <v>0</v>
      </c>
      <c r="Q22" s="94">
        <v>0</v>
      </c>
      <c r="R22" s="94">
        <v>0</v>
      </c>
      <c r="S22" s="94">
        <v>0</v>
      </c>
      <c r="T22" s="94">
        <v>0</v>
      </c>
      <c r="U22" s="94">
        <v>0</v>
      </c>
      <c r="V22" s="94">
        <v>0</v>
      </c>
      <c r="W22" s="94">
        <v>70</v>
      </c>
      <c r="X22" s="94">
        <v>10762</v>
      </c>
      <c r="Y22" s="94">
        <v>29</v>
      </c>
      <c r="Z22" s="94">
        <v>51870690</v>
      </c>
      <c r="AA22" s="94">
        <v>4820</v>
      </c>
      <c r="AB22" s="94">
        <v>820940</v>
      </c>
      <c r="AC22" s="94">
        <v>10762</v>
      </c>
      <c r="AD22" s="97">
        <v>76</v>
      </c>
    </row>
    <row r="23" spans="1:30" ht="15" customHeight="1">
      <c r="A23" s="732"/>
      <c r="B23" s="754"/>
      <c r="C23" s="92" t="s">
        <v>1057</v>
      </c>
      <c r="D23" s="479">
        <f t="shared" si="3"/>
        <v>0</v>
      </c>
      <c r="E23" s="94">
        <v>0</v>
      </c>
      <c r="F23" s="94">
        <v>0</v>
      </c>
      <c r="G23" s="94">
        <v>0</v>
      </c>
      <c r="H23" s="94">
        <v>0</v>
      </c>
      <c r="I23" s="94">
        <v>0</v>
      </c>
      <c r="J23" s="94">
        <v>0</v>
      </c>
      <c r="K23" s="94">
        <v>0</v>
      </c>
      <c r="L23" s="94">
        <v>0</v>
      </c>
      <c r="M23" s="94">
        <v>0</v>
      </c>
      <c r="N23" s="94">
        <v>0</v>
      </c>
      <c r="O23" s="94">
        <v>0</v>
      </c>
      <c r="P23" s="94">
        <v>0</v>
      </c>
      <c r="Q23" s="94">
        <v>0</v>
      </c>
      <c r="R23" s="94">
        <v>0</v>
      </c>
      <c r="S23" s="94">
        <v>0</v>
      </c>
      <c r="T23" s="94">
        <v>0</v>
      </c>
      <c r="U23" s="94">
        <v>0</v>
      </c>
      <c r="V23" s="94">
        <v>0</v>
      </c>
      <c r="W23" s="94">
        <v>0</v>
      </c>
      <c r="X23" s="94">
        <v>0</v>
      </c>
      <c r="Y23" s="94">
        <v>0</v>
      </c>
      <c r="Z23" s="94">
        <v>0</v>
      </c>
      <c r="AA23" s="94">
        <v>0</v>
      </c>
      <c r="AB23" s="94">
        <v>0</v>
      </c>
      <c r="AC23" s="94">
        <v>0</v>
      </c>
      <c r="AD23" s="97">
        <v>0</v>
      </c>
    </row>
    <row r="24" spans="1:30" ht="15" customHeight="1">
      <c r="A24" s="732"/>
      <c r="B24" s="754"/>
      <c r="C24" s="92" t="s">
        <v>1004</v>
      </c>
      <c r="D24" s="479">
        <f t="shared" si="3"/>
        <v>1</v>
      </c>
      <c r="E24" s="94">
        <v>1</v>
      </c>
      <c r="F24" s="94">
        <v>0</v>
      </c>
      <c r="G24" s="94">
        <v>0</v>
      </c>
      <c r="H24" s="94">
        <v>0</v>
      </c>
      <c r="I24" s="94">
        <v>0</v>
      </c>
      <c r="J24" s="94">
        <v>0</v>
      </c>
      <c r="K24" s="94">
        <v>0</v>
      </c>
      <c r="L24" s="94">
        <v>0</v>
      </c>
      <c r="M24" s="94">
        <v>0</v>
      </c>
      <c r="N24" s="94">
        <v>0</v>
      </c>
      <c r="O24" s="94">
        <v>0</v>
      </c>
      <c r="P24" s="94">
        <v>0</v>
      </c>
      <c r="Q24" s="94">
        <v>0</v>
      </c>
      <c r="R24" s="94">
        <v>0</v>
      </c>
      <c r="S24" s="94">
        <v>0</v>
      </c>
      <c r="T24" s="94">
        <v>0</v>
      </c>
      <c r="U24" s="94">
        <v>0</v>
      </c>
      <c r="V24" s="94">
        <v>0</v>
      </c>
      <c r="W24" s="94">
        <v>100</v>
      </c>
      <c r="X24" s="94">
        <v>25536</v>
      </c>
      <c r="Y24" s="94">
        <v>70</v>
      </c>
      <c r="Z24" s="143">
        <v>165753611</v>
      </c>
      <c r="AA24" s="143">
        <v>6491</v>
      </c>
      <c r="AB24" s="94">
        <v>3417800</v>
      </c>
      <c r="AC24" s="94">
        <v>25505</v>
      </c>
      <c r="AD24" s="97">
        <v>134</v>
      </c>
    </row>
    <row r="25" spans="1:30" ht="15" customHeight="1">
      <c r="A25" s="732"/>
      <c r="B25" s="754"/>
      <c r="C25" s="92" t="s">
        <v>1005</v>
      </c>
      <c r="D25" s="479">
        <f t="shared" si="3"/>
        <v>2</v>
      </c>
      <c r="E25" s="94">
        <v>1</v>
      </c>
      <c r="F25" s="94">
        <v>1</v>
      </c>
      <c r="G25" s="94">
        <v>0</v>
      </c>
      <c r="H25" s="94">
        <v>0</v>
      </c>
      <c r="I25" s="94">
        <v>0</v>
      </c>
      <c r="J25" s="94">
        <v>0</v>
      </c>
      <c r="K25" s="94">
        <v>0</v>
      </c>
      <c r="L25" s="94">
        <v>0</v>
      </c>
      <c r="M25" s="94">
        <v>0</v>
      </c>
      <c r="N25" s="94">
        <v>0</v>
      </c>
      <c r="O25" s="94">
        <v>0</v>
      </c>
      <c r="P25" s="94">
        <v>0</v>
      </c>
      <c r="Q25" s="94">
        <v>0</v>
      </c>
      <c r="R25" s="94">
        <v>0</v>
      </c>
      <c r="S25" s="94">
        <v>0</v>
      </c>
      <c r="T25" s="94">
        <v>0</v>
      </c>
      <c r="U25" s="94">
        <v>0</v>
      </c>
      <c r="V25" s="94">
        <v>0</v>
      </c>
      <c r="W25" s="94" t="s">
        <v>1058</v>
      </c>
      <c r="X25" s="94">
        <v>62654</v>
      </c>
      <c r="Y25" s="94">
        <v>172</v>
      </c>
      <c r="Z25" s="143">
        <v>311271666</v>
      </c>
      <c r="AA25" s="143">
        <v>4968</v>
      </c>
      <c r="AB25" s="94">
        <v>9254160</v>
      </c>
      <c r="AC25" s="94">
        <v>62528</v>
      </c>
      <c r="AD25" s="97">
        <v>148</v>
      </c>
    </row>
    <row r="26" spans="1:30" ht="15" customHeight="1">
      <c r="A26" s="732"/>
      <c r="B26" s="754"/>
      <c r="C26" s="92" t="s">
        <v>1059</v>
      </c>
      <c r="D26" s="479">
        <f t="shared" si="3"/>
        <v>1</v>
      </c>
      <c r="E26" s="94">
        <v>0</v>
      </c>
      <c r="F26" s="94">
        <v>0</v>
      </c>
      <c r="G26" s="94">
        <v>0</v>
      </c>
      <c r="H26" s="94">
        <v>0</v>
      </c>
      <c r="I26" s="94">
        <v>0</v>
      </c>
      <c r="J26" s="94">
        <v>0</v>
      </c>
      <c r="K26" s="94">
        <v>0</v>
      </c>
      <c r="L26" s="94">
        <v>0</v>
      </c>
      <c r="M26" s="94">
        <v>0</v>
      </c>
      <c r="N26" s="94">
        <v>0</v>
      </c>
      <c r="O26" s="94">
        <v>0</v>
      </c>
      <c r="P26" s="94">
        <v>0</v>
      </c>
      <c r="Q26" s="94">
        <v>0</v>
      </c>
      <c r="R26" s="94">
        <v>1</v>
      </c>
      <c r="S26" s="94">
        <v>0</v>
      </c>
      <c r="T26" s="94">
        <v>0</v>
      </c>
      <c r="U26" s="94">
        <v>0</v>
      </c>
      <c r="V26" s="94">
        <v>0</v>
      </c>
      <c r="W26" s="94">
        <v>55</v>
      </c>
      <c r="X26" s="94">
        <v>4165</v>
      </c>
      <c r="Y26" s="94">
        <v>11</v>
      </c>
      <c r="Z26" s="143">
        <v>39151858</v>
      </c>
      <c r="AA26" s="143">
        <v>9400</v>
      </c>
      <c r="AB26" s="94">
        <v>166200</v>
      </c>
      <c r="AC26" s="94">
        <v>4155</v>
      </c>
      <c r="AD26" s="97">
        <v>40</v>
      </c>
    </row>
    <row r="27" spans="1:30" ht="15" customHeight="1">
      <c r="A27" s="732"/>
      <c r="B27" s="754"/>
      <c r="C27" s="92" t="s">
        <v>1060</v>
      </c>
      <c r="D27" s="479" t="s">
        <v>1061</v>
      </c>
      <c r="E27" s="94">
        <v>0</v>
      </c>
      <c r="F27" s="94">
        <v>0</v>
      </c>
      <c r="G27" s="94">
        <v>0</v>
      </c>
      <c r="H27" s="94">
        <v>0</v>
      </c>
      <c r="I27" s="94">
        <v>0</v>
      </c>
      <c r="J27" s="94">
        <v>0</v>
      </c>
      <c r="K27" s="94">
        <v>0</v>
      </c>
      <c r="L27" s="94">
        <v>0</v>
      </c>
      <c r="M27" s="94">
        <v>0</v>
      </c>
      <c r="N27" s="94">
        <v>0</v>
      </c>
      <c r="O27" s="94">
        <v>0</v>
      </c>
      <c r="P27" s="94">
        <v>0</v>
      </c>
      <c r="Q27" s="94">
        <v>0</v>
      </c>
      <c r="R27" s="94">
        <v>0</v>
      </c>
      <c r="S27" s="94">
        <v>0</v>
      </c>
      <c r="T27" s="94">
        <v>0</v>
      </c>
      <c r="U27" s="94">
        <v>0</v>
      </c>
      <c r="V27" s="94">
        <v>0</v>
      </c>
      <c r="W27" s="94">
        <v>0</v>
      </c>
      <c r="X27" s="94">
        <v>13163</v>
      </c>
      <c r="Y27" s="94">
        <v>36</v>
      </c>
      <c r="Z27" s="143">
        <v>14865019</v>
      </c>
      <c r="AA27" s="143">
        <v>1129</v>
      </c>
      <c r="AB27" s="94">
        <v>755000</v>
      </c>
      <c r="AC27" s="94">
        <v>13163</v>
      </c>
      <c r="AD27" s="97">
        <v>57</v>
      </c>
    </row>
    <row r="28" spans="1:30" ht="25.5" customHeight="1">
      <c r="A28" s="732"/>
      <c r="B28" s="754"/>
      <c r="C28" s="92"/>
      <c r="D28" s="1160"/>
      <c r="E28" s="94"/>
      <c r="F28" s="94"/>
      <c r="G28" s="94"/>
      <c r="H28" s="94"/>
      <c r="I28" s="94"/>
      <c r="J28" s="94"/>
      <c r="K28" s="94"/>
      <c r="L28" s="94"/>
      <c r="M28" s="94"/>
      <c r="N28" s="94"/>
      <c r="O28" s="94"/>
      <c r="P28" s="94"/>
      <c r="Q28" s="94"/>
      <c r="R28" s="94"/>
      <c r="S28" s="94"/>
      <c r="T28" s="94"/>
      <c r="U28" s="94"/>
      <c r="V28" s="94"/>
      <c r="W28" s="94"/>
      <c r="X28" s="94"/>
      <c r="Y28" s="1163"/>
      <c r="Z28" s="94"/>
      <c r="AA28" s="1164"/>
      <c r="AB28" s="143"/>
      <c r="AC28" s="143"/>
      <c r="AD28" s="1165"/>
    </row>
    <row r="29" spans="1:30" s="767" customFormat="1" ht="15" customHeight="1">
      <c r="A29" s="763"/>
      <c r="B29" s="1300" t="s">
        <v>1006</v>
      </c>
      <c r="C29" s="1302"/>
      <c r="D29" s="80">
        <f aca="true" t="shared" si="4" ref="D29:AD29">SUM(D30:D33)</f>
        <v>27</v>
      </c>
      <c r="E29" s="80">
        <f t="shared" si="4"/>
        <v>1</v>
      </c>
      <c r="F29" s="80">
        <f t="shared" si="4"/>
        <v>3</v>
      </c>
      <c r="G29" s="80">
        <f t="shared" si="4"/>
        <v>3</v>
      </c>
      <c r="H29" s="80">
        <f t="shared" si="4"/>
        <v>2</v>
      </c>
      <c r="I29" s="80">
        <f t="shared" si="4"/>
        <v>2</v>
      </c>
      <c r="J29" s="80">
        <f t="shared" si="4"/>
        <v>1</v>
      </c>
      <c r="K29" s="80">
        <f t="shared" si="4"/>
        <v>1</v>
      </c>
      <c r="L29" s="80">
        <f t="shared" si="4"/>
        <v>1</v>
      </c>
      <c r="M29" s="80">
        <f t="shared" si="4"/>
        <v>2</v>
      </c>
      <c r="N29" s="80">
        <f t="shared" si="4"/>
        <v>0</v>
      </c>
      <c r="O29" s="80">
        <f t="shared" si="4"/>
        <v>2</v>
      </c>
      <c r="P29" s="80">
        <f t="shared" si="4"/>
        <v>1</v>
      </c>
      <c r="Q29" s="80">
        <f t="shared" si="4"/>
        <v>1</v>
      </c>
      <c r="R29" s="80">
        <f t="shared" si="4"/>
        <v>2</v>
      </c>
      <c r="S29" s="80">
        <f t="shared" si="4"/>
        <v>1</v>
      </c>
      <c r="T29" s="80">
        <f t="shared" si="4"/>
        <v>0</v>
      </c>
      <c r="U29" s="80">
        <f t="shared" si="4"/>
        <v>0</v>
      </c>
      <c r="V29" s="80">
        <f t="shared" si="4"/>
        <v>4</v>
      </c>
      <c r="W29" s="80">
        <f t="shared" si="4"/>
        <v>1520</v>
      </c>
      <c r="X29" s="80">
        <f t="shared" si="4"/>
        <v>524657</v>
      </c>
      <c r="Y29" s="80">
        <f t="shared" si="4"/>
        <v>1437</v>
      </c>
      <c r="Z29" s="80">
        <f t="shared" si="4"/>
        <v>1328766033</v>
      </c>
      <c r="AA29" s="80">
        <f t="shared" si="4"/>
        <v>5691</v>
      </c>
      <c r="AB29" s="80">
        <f t="shared" si="4"/>
        <v>10169749</v>
      </c>
      <c r="AC29" s="80">
        <f t="shared" si="4"/>
        <v>62324</v>
      </c>
      <c r="AD29" s="81">
        <f t="shared" si="4"/>
        <v>321</v>
      </c>
    </row>
    <row r="30" spans="1:30" ht="15" customHeight="1">
      <c r="A30" s="732"/>
      <c r="B30" s="754"/>
      <c r="C30" s="92" t="s">
        <v>1007</v>
      </c>
      <c r="D30" s="479">
        <f>SUM(E30:V30)</f>
        <v>12</v>
      </c>
      <c r="E30" s="94">
        <v>1</v>
      </c>
      <c r="F30" s="94">
        <v>1</v>
      </c>
      <c r="G30" s="94">
        <v>2</v>
      </c>
      <c r="H30" s="94">
        <v>1</v>
      </c>
      <c r="I30" s="94">
        <v>1</v>
      </c>
      <c r="J30" s="94">
        <v>0</v>
      </c>
      <c r="K30" s="94">
        <v>1</v>
      </c>
      <c r="L30" s="94">
        <v>1</v>
      </c>
      <c r="M30" s="94">
        <v>1</v>
      </c>
      <c r="N30" s="94">
        <v>0</v>
      </c>
      <c r="O30" s="94">
        <v>0</v>
      </c>
      <c r="P30" s="94">
        <v>1</v>
      </c>
      <c r="Q30" s="94">
        <v>1</v>
      </c>
      <c r="R30" s="94">
        <v>1</v>
      </c>
      <c r="S30" s="94">
        <v>0</v>
      </c>
      <c r="T30" s="94">
        <v>0</v>
      </c>
      <c r="U30" s="94">
        <v>0</v>
      </c>
      <c r="V30" s="94">
        <v>0</v>
      </c>
      <c r="W30" s="94">
        <v>1050</v>
      </c>
      <c r="X30" s="94">
        <v>373851</v>
      </c>
      <c r="Y30" s="94">
        <v>1024</v>
      </c>
      <c r="Z30" s="94">
        <v>789228566</v>
      </c>
      <c r="AA30" s="94">
        <v>2112</v>
      </c>
      <c r="AB30" s="94">
        <v>3883362</v>
      </c>
      <c r="AC30" s="94">
        <v>27678</v>
      </c>
      <c r="AD30" s="97">
        <v>140</v>
      </c>
    </row>
    <row r="31" spans="1:30" ht="15" customHeight="1">
      <c r="A31" s="732"/>
      <c r="B31" s="754"/>
      <c r="C31" s="92" t="s">
        <v>1008</v>
      </c>
      <c r="D31" s="479">
        <f>SUM(E31:V31)</f>
        <v>5</v>
      </c>
      <c r="E31" s="94">
        <v>0</v>
      </c>
      <c r="F31" s="94">
        <v>0</v>
      </c>
      <c r="G31" s="94">
        <v>0</v>
      </c>
      <c r="H31" s="94">
        <v>0</v>
      </c>
      <c r="I31" s="94">
        <v>0</v>
      </c>
      <c r="J31" s="94">
        <v>0</v>
      </c>
      <c r="K31" s="94">
        <v>0</v>
      </c>
      <c r="L31" s="94">
        <v>0</v>
      </c>
      <c r="M31" s="94">
        <v>1</v>
      </c>
      <c r="N31" s="94">
        <v>0</v>
      </c>
      <c r="O31" s="94">
        <v>0</v>
      </c>
      <c r="P31" s="94">
        <v>0</v>
      </c>
      <c r="Q31" s="94">
        <v>0</v>
      </c>
      <c r="R31" s="94">
        <v>1</v>
      </c>
      <c r="S31" s="94">
        <v>1</v>
      </c>
      <c r="T31" s="94">
        <v>0</v>
      </c>
      <c r="U31" s="94">
        <v>0</v>
      </c>
      <c r="V31" s="94">
        <v>2</v>
      </c>
      <c r="W31" s="94">
        <v>470</v>
      </c>
      <c r="X31" s="94">
        <v>150806</v>
      </c>
      <c r="Y31" s="94">
        <v>413</v>
      </c>
      <c r="Z31" s="94">
        <v>539537467</v>
      </c>
      <c r="AA31" s="94">
        <v>3579</v>
      </c>
      <c r="AB31" s="94">
        <v>6286387</v>
      </c>
      <c r="AC31" s="94">
        <v>34646</v>
      </c>
      <c r="AD31" s="97">
        <v>181</v>
      </c>
    </row>
    <row r="32" spans="1:30" ht="15" customHeight="1">
      <c r="A32" s="732"/>
      <c r="B32" s="754"/>
      <c r="C32" s="92" t="s">
        <v>1009</v>
      </c>
      <c r="D32" s="479">
        <f>SUM(E32:V32)</f>
        <v>2</v>
      </c>
      <c r="E32" s="94">
        <v>0</v>
      </c>
      <c r="F32" s="94">
        <v>1</v>
      </c>
      <c r="G32" s="94">
        <v>0</v>
      </c>
      <c r="H32" s="94">
        <v>0</v>
      </c>
      <c r="I32" s="94">
        <v>0</v>
      </c>
      <c r="J32" s="94">
        <v>0</v>
      </c>
      <c r="K32" s="94">
        <v>0</v>
      </c>
      <c r="L32" s="94">
        <v>0</v>
      </c>
      <c r="M32" s="94">
        <v>0</v>
      </c>
      <c r="N32" s="94">
        <v>0</v>
      </c>
      <c r="O32" s="94">
        <v>1</v>
      </c>
      <c r="P32" s="94">
        <v>0</v>
      </c>
      <c r="Q32" s="94">
        <v>0</v>
      </c>
      <c r="R32" s="94">
        <v>0</v>
      </c>
      <c r="S32" s="94">
        <v>0</v>
      </c>
      <c r="T32" s="94">
        <v>0</v>
      </c>
      <c r="U32" s="94">
        <v>0</v>
      </c>
      <c r="V32" s="94">
        <v>0</v>
      </c>
      <c r="W32" s="94">
        <v>0</v>
      </c>
      <c r="X32" s="94" t="s">
        <v>799</v>
      </c>
      <c r="Y32" s="94" t="s">
        <v>799</v>
      </c>
      <c r="Z32" s="94" t="s">
        <v>799</v>
      </c>
      <c r="AA32" s="94" t="s">
        <v>799</v>
      </c>
      <c r="AB32" s="94" t="s">
        <v>799</v>
      </c>
      <c r="AC32" s="94" t="s">
        <v>799</v>
      </c>
      <c r="AD32" s="97" t="s">
        <v>799</v>
      </c>
    </row>
    <row r="33" spans="1:30" ht="14.25" customHeight="1">
      <c r="A33" s="732"/>
      <c r="B33" s="754"/>
      <c r="C33" s="92" t="s">
        <v>1010</v>
      </c>
      <c r="D33" s="479">
        <f>SUM(E33:V33)</f>
        <v>8</v>
      </c>
      <c r="E33" s="94">
        <v>0</v>
      </c>
      <c r="F33" s="94">
        <v>1</v>
      </c>
      <c r="G33" s="94">
        <v>1</v>
      </c>
      <c r="H33" s="94">
        <v>1</v>
      </c>
      <c r="I33" s="94">
        <v>1</v>
      </c>
      <c r="J33" s="94">
        <v>1</v>
      </c>
      <c r="K33" s="94">
        <v>0</v>
      </c>
      <c r="L33" s="94">
        <v>0</v>
      </c>
      <c r="M33" s="94">
        <v>0</v>
      </c>
      <c r="N33" s="94">
        <v>0</v>
      </c>
      <c r="O33" s="94">
        <v>1</v>
      </c>
      <c r="P33" s="94">
        <v>0</v>
      </c>
      <c r="Q33" s="94">
        <v>0</v>
      </c>
      <c r="R33" s="94">
        <v>0</v>
      </c>
      <c r="S33" s="94">
        <v>0</v>
      </c>
      <c r="T33" s="94">
        <v>0</v>
      </c>
      <c r="U33" s="94">
        <v>0</v>
      </c>
      <c r="V33" s="94">
        <v>2</v>
      </c>
      <c r="W33" s="94">
        <v>0</v>
      </c>
      <c r="X33" s="94" t="s">
        <v>799</v>
      </c>
      <c r="Y33" s="94" t="s">
        <v>799</v>
      </c>
      <c r="Z33" s="94" t="s">
        <v>799</v>
      </c>
      <c r="AA33" s="94" t="s">
        <v>799</v>
      </c>
      <c r="AB33" s="94" t="s">
        <v>799</v>
      </c>
      <c r="AC33" s="94" t="s">
        <v>799</v>
      </c>
      <c r="AD33" s="97" t="s">
        <v>799</v>
      </c>
    </row>
    <row r="34" spans="1:30" ht="15" customHeight="1">
      <c r="A34" s="732"/>
      <c r="B34" s="754"/>
      <c r="C34" s="92"/>
      <c r="D34" s="1160"/>
      <c r="E34" s="94"/>
      <c r="F34" s="94"/>
      <c r="G34" s="94"/>
      <c r="H34" s="94"/>
      <c r="I34" s="94"/>
      <c r="J34" s="94"/>
      <c r="K34" s="94"/>
      <c r="L34" s="94"/>
      <c r="M34" s="94"/>
      <c r="N34" s="94"/>
      <c r="O34" s="94"/>
      <c r="P34" s="94"/>
      <c r="Q34" s="94"/>
      <c r="R34" s="94"/>
      <c r="S34" s="94"/>
      <c r="T34" s="94"/>
      <c r="U34" s="94"/>
      <c r="V34" s="94"/>
      <c r="W34" s="94"/>
      <c r="X34" s="94"/>
      <c r="Y34" s="94"/>
      <c r="Z34" s="94"/>
      <c r="AA34" s="1164"/>
      <c r="AB34" s="143"/>
      <c r="AC34" s="143"/>
      <c r="AD34" s="1165"/>
    </row>
    <row r="35" spans="1:30" s="767" customFormat="1" ht="15" customHeight="1">
      <c r="A35" s="763"/>
      <c r="B35" s="1300" t="s">
        <v>1011</v>
      </c>
      <c r="C35" s="1302"/>
      <c r="D35" s="82">
        <f aca="true" t="shared" si="5" ref="D35:V35">SUM(D36:D38)</f>
        <v>7</v>
      </c>
      <c r="E35" s="80">
        <f t="shared" si="5"/>
        <v>4</v>
      </c>
      <c r="F35" s="80">
        <f t="shared" si="5"/>
        <v>1</v>
      </c>
      <c r="G35" s="80">
        <f t="shared" si="5"/>
        <v>1</v>
      </c>
      <c r="H35" s="80">
        <f t="shared" si="5"/>
        <v>0</v>
      </c>
      <c r="I35" s="80">
        <f t="shared" si="5"/>
        <v>0</v>
      </c>
      <c r="J35" s="80">
        <f t="shared" si="5"/>
        <v>0</v>
      </c>
      <c r="K35" s="80">
        <f t="shared" si="5"/>
        <v>0</v>
      </c>
      <c r="L35" s="80">
        <f t="shared" si="5"/>
        <v>0</v>
      </c>
      <c r="M35" s="80">
        <f t="shared" si="5"/>
        <v>0</v>
      </c>
      <c r="N35" s="80">
        <f t="shared" si="5"/>
        <v>0</v>
      </c>
      <c r="O35" s="80">
        <f t="shared" si="5"/>
        <v>0</v>
      </c>
      <c r="P35" s="80">
        <f t="shared" si="5"/>
        <v>0</v>
      </c>
      <c r="Q35" s="80">
        <f t="shared" si="5"/>
        <v>0</v>
      </c>
      <c r="R35" s="80">
        <f t="shared" si="5"/>
        <v>0</v>
      </c>
      <c r="S35" s="80">
        <f t="shared" si="5"/>
        <v>1</v>
      </c>
      <c r="T35" s="80">
        <f t="shared" si="5"/>
        <v>0</v>
      </c>
      <c r="U35" s="80">
        <f t="shared" si="5"/>
        <v>0</v>
      </c>
      <c r="V35" s="80">
        <f t="shared" si="5"/>
        <v>0</v>
      </c>
      <c r="W35" s="80">
        <f aca="true" t="shared" si="6" ref="W35:AD35">SUM(W36:W39)</f>
        <v>380</v>
      </c>
      <c r="X35" s="80">
        <f t="shared" si="6"/>
        <v>119355</v>
      </c>
      <c r="Y35" s="80">
        <f t="shared" si="6"/>
        <v>327</v>
      </c>
      <c r="Z35" s="80">
        <f t="shared" si="6"/>
        <v>397223256</v>
      </c>
      <c r="AA35" s="80">
        <f t="shared" si="6"/>
        <v>12620</v>
      </c>
      <c r="AB35" s="80">
        <f t="shared" si="6"/>
        <v>9626400</v>
      </c>
      <c r="AC35" s="80">
        <f t="shared" si="6"/>
        <v>24090</v>
      </c>
      <c r="AD35" s="81">
        <f t="shared" si="6"/>
        <v>1546</v>
      </c>
    </row>
    <row r="36" spans="1:30" ht="15" customHeight="1">
      <c r="A36" s="732"/>
      <c r="B36" s="754"/>
      <c r="C36" s="92" t="s">
        <v>1012</v>
      </c>
      <c r="D36" s="479">
        <f>SUM(E36:V36)</f>
        <v>2</v>
      </c>
      <c r="E36" s="94">
        <v>1</v>
      </c>
      <c r="F36" s="94">
        <v>1</v>
      </c>
      <c r="G36" s="94">
        <v>0</v>
      </c>
      <c r="H36" s="94">
        <v>0</v>
      </c>
      <c r="I36" s="94">
        <v>0</v>
      </c>
      <c r="J36" s="94">
        <v>0</v>
      </c>
      <c r="K36" s="94">
        <v>0</v>
      </c>
      <c r="L36" s="94">
        <v>0</v>
      </c>
      <c r="M36" s="94">
        <v>0</v>
      </c>
      <c r="N36" s="94">
        <v>0</v>
      </c>
      <c r="O36" s="94">
        <v>0</v>
      </c>
      <c r="P36" s="94">
        <v>0</v>
      </c>
      <c r="Q36" s="94">
        <v>0</v>
      </c>
      <c r="R36" s="94">
        <v>0</v>
      </c>
      <c r="S36" s="94">
        <v>0</v>
      </c>
      <c r="T36" s="94">
        <v>0</v>
      </c>
      <c r="U36" s="94">
        <v>0</v>
      </c>
      <c r="V36" s="94">
        <v>0</v>
      </c>
      <c r="W36" s="94">
        <v>100</v>
      </c>
      <c r="X36" s="94">
        <v>34310</v>
      </c>
      <c r="Y36" s="94">
        <v>94</v>
      </c>
      <c r="Z36" s="94">
        <v>120194823</v>
      </c>
      <c r="AA36" s="94">
        <v>3503</v>
      </c>
      <c r="AB36" s="94">
        <v>2413320</v>
      </c>
      <c r="AC36" s="94">
        <v>5475</v>
      </c>
      <c r="AD36" s="97">
        <v>441</v>
      </c>
    </row>
    <row r="37" spans="1:30" ht="15" customHeight="1">
      <c r="A37" s="732"/>
      <c r="B37" s="754"/>
      <c r="C37" s="92" t="s">
        <v>1013</v>
      </c>
      <c r="D37" s="479">
        <f>SUM(E37:V37)</f>
        <v>1</v>
      </c>
      <c r="E37" s="94">
        <v>0</v>
      </c>
      <c r="F37" s="94">
        <v>0</v>
      </c>
      <c r="G37" s="94">
        <v>0</v>
      </c>
      <c r="H37" s="94">
        <v>0</v>
      </c>
      <c r="I37" s="94">
        <v>0</v>
      </c>
      <c r="J37" s="94">
        <v>0</v>
      </c>
      <c r="K37" s="94">
        <v>0</v>
      </c>
      <c r="L37" s="94">
        <v>0</v>
      </c>
      <c r="M37" s="94">
        <v>0</v>
      </c>
      <c r="N37" s="94">
        <v>0</v>
      </c>
      <c r="O37" s="94">
        <v>0</v>
      </c>
      <c r="P37" s="94">
        <v>0</v>
      </c>
      <c r="Q37" s="94">
        <v>0</v>
      </c>
      <c r="R37" s="94">
        <v>0</v>
      </c>
      <c r="S37" s="94">
        <v>1</v>
      </c>
      <c r="T37" s="94">
        <v>0</v>
      </c>
      <c r="U37" s="94">
        <v>0</v>
      </c>
      <c r="V37" s="94">
        <v>0</v>
      </c>
      <c r="W37" s="94">
        <v>70</v>
      </c>
      <c r="X37" s="94">
        <v>25915</v>
      </c>
      <c r="Y37" s="94">
        <v>71</v>
      </c>
      <c r="Z37" s="94">
        <v>140925078</v>
      </c>
      <c r="AA37" s="94">
        <v>5438</v>
      </c>
      <c r="AB37" s="94">
        <v>2506140</v>
      </c>
      <c r="AC37" s="94">
        <v>5110</v>
      </c>
      <c r="AD37" s="97">
        <v>490</v>
      </c>
    </row>
    <row r="38" spans="1:30" ht="15" customHeight="1">
      <c r="A38" s="732"/>
      <c r="B38" s="754"/>
      <c r="C38" s="1618" t="s">
        <v>1014</v>
      </c>
      <c r="D38" s="1732">
        <f>SUM(E38:V38)</f>
        <v>4</v>
      </c>
      <c r="E38" s="1733">
        <v>3</v>
      </c>
      <c r="F38" s="1733">
        <v>0</v>
      </c>
      <c r="G38" s="1733">
        <v>1</v>
      </c>
      <c r="H38" s="1733">
        <v>0</v>
      </c>
      <c r="I38" s="1733">
        <v>0</v>
      </c>
      <c r="J38" s="1733">
        <v>0</v>
      </c>
      <c r="K38" s="1733">
        <v>0</v>
      </c>
      <c r="L38" s="1734">
        <v>0</v>
      </c>
      <c r="M38" s="1733">
        <v>0</v>
      </c>
      <c r="N38" s="1733">
        <v>0</v>
      </c>
      <c r="O38" s="1733">
        <v>0</v>
      </c>
      <c r="P38" s="1733">
        <v>0</v>
      </c>
      <c r="Q38" s="1733">
        <v>0</v>
      </c>
      <c r="R38" s="1733">
        <v>0</v>
      </c>
      <c r="S38" s="1733">
        <v>0</v>
      </c>
      <c r="T38" s="1733">
        <v>0</v>
      </c>
      <c r="U38" s="1733">
        <v>0</v>
      </c>
      <c r="V38" s="1733">
        <v>0</v>
      </c>
      <c r="W38" s="94">
        <v>40</v>
      </c>
      <c r="X38" s="94">
        <v>9855</v>
      </c>
      <c r="Y38" s="94">
        <v>27</v>
      </c>
      <c r="Z38" s="94">
        <v>11296190</v>
      </c>
      <c r="AA38" s="94">
        <v>1146</v>
      </c>
      <c r="AB38" s="94">
        <v>715680</v>
      </c>
      <c r="AC38" s="94">
        <v>5110</v>
      </c>
      <c r="AD38" s="97">
        <v>140</v>
      </c>
    </row>
    <row r="39" spans="1:30" ht="15" customHeight="1">
      <c r="A39" s="732"/>
      <c r="B39" s="754"/>
      <c r="C39" s="1618"/>
      <c r="D39" s="1732"/>
      <c r="E39" s="1733"/>
      <c r="F39" s="1733"/>
      <c r="G39" s="1733"/>
      <c r="H39" s="1733"/>
      <c r="I39" s="1733"/>
      <c r="J39" s="1733"/>
      <c r="K39" s="1733"/>
      <c r="L39" s="1734"/>
      <c r="M39" s="1733"/>
      <c r="N39" s="1733"/>
      <c r="O39" s="1733"/>
      <c r="P39" s="1733"/>
      <c r="Q39" s="1733"/>
      <c r="R39" s="1733"/>
      <c r="S39" s="1733"/>
      <c r="T39" s="1733"/>
      <c r="U39" s="1733"/>
      <c r="V39" s="1733"/>
      <c r="W39" s="94">
        <v>170</v>
      </c>
      <c r="X39" s="94">
        <v>49275</v>
      </c>
      <c r="Y39" s="94">
        <v>135</v>
      </c>
      <c r="Z39" s="94">
        <v>124807165</v>
      </c>
      <c r="AA39" s="94">
        <v>2533</v>
      </c>
      <c r="AB39" s="94">
        <v>3991260</v>
      </c>
      <c r="AC39" s="94">
        <v>8395</v>
      </c>
      <c r="AD39" s="97">
        <v>475</v>
      </c>
    </row>
    <row r="40" spans="1:30" ht="15" customHeight="1">
      <c r="A40" s="732"/>
      <c r="B40" s="754"/>
      <c r="C40" s="92"/>
      <c r="D40" s="1160"/>
      <c r="E40" s="94"/>
      <c r="F40" s="94"/>
      <c r="G40" s="94"/>
      <c r="H40" s="94"/>
      <c r="I40" s="94"/>
      <c r="J40" s="94"/>
      <c r="K40" s="94"/>
      <c r="L40" s="94"/>
      <c r="M40" s="94"/>
      <c r="N40" s="94"/>
      <c r="O40" s="94"/>
      <c r="P40" s="94"/>
      <c r="Q40" s="94"/>
      <c r="R40" s="94"/>
      <c r="S40" s="94"/>
      <c r="T40" s="94"/>
      <c r="U40" s="94"/>
      <c r="V40" s="94"/>
      <c r="W40" s="80"/>
      <c r="X40" s="1166"/>
      <c r="Y40" s="1166"/>
      <c r="Z40" s="94"/>
      <c r="AA40" s="1163"/>
      <c r="AB40" s="143"/>
      <c r="AC40" s="143"/>
      <c r="AD40" s="1167"/>
    </row>
    <row r="41" spans="1:30" s="767" customFormat="1" ht="15" customHeight="1">
      <c r="A41" s="763"/>
      <c r="B41" s="1300" t="s">
        <v>1062</v>
      </c>
      <c r="C41" s="1302"/>
      <c r="D41" s="82">
        <f>SUM(E41:V41)</f>
        <v>4</v>
      </c>
      <c r="E41" s="80">
        <v>0</v>
      </c>
      <c r="F41" s="80">
        <v>1</v>
      </c>
      <c r="G41" s="80">
        <v>1</v>
      </c>
      <c r="H41" s="94">
        <v>0</v>
      </c>
      <c r="I41" s="80">
        <v>0</v>
      </c>
      <c r="J41" s="80">
        <v>0</v>
      </c>
      <c r="K41" s="94">
        <v>0</v>
      </c>
      <c r="L41" s="94">
        <v>0</v>
      </c>
      <c r="M41" s="94">
        <v>0</v>
      </c>
      <c r="N41" s="80">
        <v>0</v>
      </c>
      <c r="O41" s="94">
        <v>0</v>
      </c>
      <c r="P41" s="80">
        <v>0</v>
      </c>
      <c r="Q41" s="94">
        <v>0</v>
      </c>
      <c r="R41" s="94">
        <v>0</v>
      </c>
      <c r="S41" s="80">
        <v>0</v>
      </c>
      <c r="T41" s="80">
        <v>1</v>
      </c>
      <c r="U41" s="94">
        <v>0</v>
      </c>
      <c r="V41" s="80">
        <v>1</v>
      </c>
      <c r="W41" s="80">
        <v>544</v>
      </c>
      <c r="X41" s="80">
        <v>190895</v>
      </c>
      <c r="Y41" s="80">
        <v>523</v>
      </c>
      <c r="Z41" s="80">
        <v>677775381</v>
      </c>
      <c r="AA41" s="80">
        <v>3550</v>
      </c>
      <c r="AB41" s="80">
        <v>26136060</v>
      </c>
      <c r="AC41" s="80">
        <v>190895</v>
      </c>
      <c r="AD41" s="1162">
        <v>136</v>
      </c>
    </row>
    <row r="42" spans="1:30" s="767" customFormat="1" ht="28.5" customHeight="1">
      <c r="A42" s="763"/>
      <c r="B42" s="1158"/>
      <c r="C42" s="128"/>
      <c r="D42" s="1159"/>
      <c r="E42" s="80"/>
      <c r="F42" s="80"/>
      <c r="G42" s="80"/>
      <c r="H42" s="80"/>
      <c r="I42" s="80"/>
      <c r="J42" s="80"/>
      <c r="K42" s="80"/>
      <c r="L42" s="80"/>
      <c r="M42" s="80"/>
      <c r="N42" s="80"/>
      <c r="O42" s="80"/>
      <c r="P42" s="80"/>
      <c r="Q42" s="80"/>
      <c r="R42" s="80"/>
      <c r="S42" s="80"/>
      <c r="T42" s="80"/>
      <c r="U42" s="80"/>
      <c r="V42" s="80"/>
      <c r="W42" s="80"/>
      <c r="X42" s="80"/>
      <c r="Y42" s="1163"/>
      <c r="Z42" s="80"/>
      <c r="AA42" s="538"/>
      <c r="AB42" s="213"/>
      <c r="AC42" s="94"/>
      <c r="AD42" s="97"/>
    </row>
    <row r="43" spans="1:30" s="767" customFormat="1" ht="15" customHeight="1">
      <c r="A43" s="763"/>
      <c r="B43" s="1300" t="s">
        <v>1015</v>
      </c>
      <c r="C43" s="1302"/>
      <c r="D43" s="82">
        <f aca="true" t="shared" si="7" ref="D43:W43">SUM(D44:D45)</f>
        <v>3</v>
      </c>
      <c r="E43" s="80">
        <f t="shared" si="7"/>
        <v>1</v>
      </c>
      <c r="F43" s="80">
        <f t="shared" si="7"/>
        <v>0</v>
      </c>
      <c r="G43" s="80">
        <f t="shared" si="7"/>
        <v>0</v>
      </c>
      <c r="H43" s="80">
        <f t="shared" si="7"/>
        <v>1</v>
      </c>
      <c r="I43" s="80">
        <f t="shared" si="7"/>
        <v>0</v>
      </c>
      <c r="J43" s="80">
        <f t="shared" si="7"/>
        <v>0</v>
      </c>
      <c r="K43" s="80">
        <f t="shared" si="7"/>
        <v>0</v>
      </c>
      <c r="L43" s="80">
        <f t="shared" si="7"/>
        <v>0</v>
      </c>
      <c r="M43" s="80">
        <f t="shared" si="7"/>
        <v>0</v>
      </c>
      <c r="N43" s="80">
        <f t="shared" si="7"/>
        <v>0</v>
      </c>
      <c r="O43" s="80">
        <f t="shared" si="7"/>
        <v>1</v>
      </c>
      <c r="P43" s="80">
        <f t="shared" si="7"/>
        <v>0</v>
      </c>
      <c r="Q43" s="80">
        <f t="shared" si="7"/>
        <v>0</v>
      </c>
      <c r="R43" s="80">
        <f t="shared" si="7"/>
        <v>0</v>
      </c>
      <c r="S43" s="80">
        <f t="shared" si="7"/>
        <v>0</v>
      </c>
      <c r="T43" s="80">
        <f t="shared" si="7"/>
        <v>0</v>
      </c>
      <c r="U43" s="80">
        <f t="shared" si="7"/>
        <v>0</v>
      </c>
      <c r="V43" s="80">
        <f t="shared" si="7"/>
        <v>0</v>
      </c>
      <c r="W43" s="80">
        <f t="shared" si="7"/>
        <v>32</v>
      </c>
      <c r="X43" s="80" t="s">
        <v>1063</v>
      </c>
      <c r="Y43" s="1168" t="s">
        <v>1063</v>
      </c>
      <c r="Z43" s="1168" t="s">
        <v>1063</v>
      </c>
      <c r="AA43" s="1168" t="s">
        <v>1063</v>
      </c>
      <c r="AB43" s="1168" t="s">
        <v>1063</v>
      </c>
      <c r="AC43" s="1168" t="s">
        <v>1063</v>
      </c>
      <c r="AD43" s="1169" t="s">
        <v>1063</v>
      </c>
    </row>
    <row r="44" spans="1:30" ht="15" customHeight="1">
      <c r="A44" s="732"/>
      <c r="B44" s="754"/>
      <c r="C44" s="92" t="s">
        <v>1016</v>
      </c>
      <c r="D44" s="479">
        <f>SUM(E44:V44)</f>
        <v>2</v>
      </c>
      <c r="E44" s="94">
        <v>1</v>
      </c>
      <c r="F44" s="94">
        <v>0</v>
      </c>
      <c r="G44" s="94">
        <v>0</v>
      </c>
      <c r="H44" s="94">
        <v>1</v>
      </c>
      <c r="I44" s="94">
        <v>0</v>
      </c>
      <c r="J44" s="94">
        <v>0</v>
      </c>
      <c r="K44" s="94">
        <v>0</v>
      </c>
      <c r="L44" s="94">
        <v>0</v>
      </c>
      <c r="M44" s="94">
        <v>0</v>
      </c>
      <c r="N44" s="94">
        <v>0</v>
      </c>
      <c r="O44" s="94">
        <v>0</v>
      </c>
      <c r="P44" s="94">
        <v>0</v>
      </c>
      <c r="Q44" s="94">
        <v>0</v>
      </c>
      <c r="R44" s="94">
        <v>0</v>
      </c>
      <c r="S44" s="94">
        <v>0</v>
      </c>
      <c r="T44" s="94">
        <v>0</v>
      </c>
      <c r="U44" s="94">
        <v>0</v>
      </c>
      <c r="V44" s="94">
        <v>0</v>
      </c>
      <c r="W44" s="94">
        <v>0</v>
      </c>
      <c r="X44" s="80" t="s">
        <v>1063</v>
      </c>
      <c r="Y44" s="1168" t="s">
        <v>1063</v>
      </c>
      <c r="Z44" s="1168" t="s">
        <v>1063</v>
      </c>
      <c r="AA44" s="1168" t="s">
        <v>1063</v>
      </c>
      <c r="AB44" s="1168" t="s">
        <v>1063</v>
      </c>
      <c r="AC44" s="1168" t="s">
        <v>1063</v>
      </c>
      <c r="AD44" s="1169" t="s">
        <v>1063</v>
      </c>
    </row>
    <row r="45" spans="1:30" ht="15" customHeight="1">
      <c r="A45" s="732"/>
      <c r="B45" s="748"/>
      <c r="C45" s="99" t="s">
        <v>1017</v>
      </c>
      <c r="D45" s="1170">
        <f>SUM(E45:V45)</f>
        <v>1</v>
      </c>
      <c r="E45" s="102">
        <v>0</v>
      </c>
      <c r="F45" s="102">
        <v>0</v>
      </c>
      <c r="G45" s="102">
        <v>0</v>
      </c>
      <c r="H45" s="102">
        <v>0</v>
      </c>
      <c r="I45" s="102">
        <v>0</v>
      </c>
      <c r="J45" s="102">
        <v>0</v>
      </c>
      <c r="K45" s="102">
        <v>0</v>
      </c>
      <c r="L45" s="102">
        <v>0</v>
      </c>
      <c r="M45" s="102">
        <v>0</v>
      </c>
      <c r="N45" s="102">
        <v>0</v>
      </c>
      <c r="O45" s="102">
        <v>1</v>
      </c>
      <c r="P45" s="102">
        <v>0</v>
      </c>
      <c r="Q45" s="102">
        <v>0</v>
      </c>
      <c r="R45" s="102">
        <v>0</v>
      </c>
      <c r="S45" s="102">
        <v>0</v>
      </c>
      <c r="T45" s="102">
        <v>0</v>
      </c>
      <c r="U45" s="102">
        <v>0</v>
      </c>
      <c r="V45" s="102">
        <v>0</v>
      </c>
      <c r="W45" s="102">
        <v>32</v>
      </c>
      <c r="X45" s="1171" t="s">
        <v>1063</v>
      </c>
      <c r="Y45" s="1172" t="s">
        <v>1063</v>
      </c>
      <c r="Z45" s="1172" t="s">
        <v>1063</v>
      </c>
      <c r="AA45" s="1172" t="s">
        <v>1063</v>
      </c>
      <c r="AB45" s="1172" t="s">
        <v>1063</v>
      </c>
      <c r="AC45" s="1172" t="s">
        <v>1063</v>
      </c>
      <c r="AD45" s="1173" t="s">
        <v>1063</v>
      </c>
    </row>
    <row r="46" ht="15" customHeight="1">
      <c r="C46" s="107" t="s">
        <v>1064</v>
      </c>
    </row>
    <row r="47" ht="15.75" customHeight="1">
      <c r="C47" s="107" t="s">
        <v>1065</v>
      </c>
    </row>
    <row r="48" ht="15" customHeight="1">
      <c r="C48" s="107" t="s">
        <v>1066</v>
      </c>
    </row>
  </sheetData>
  <mergeCells count="52">
    <mergeCell ref="T38:T39"/>
    <mergeCell ref="U38:U39"/>
    <mergeCell ref="V38:V39"/>
    <mergeCell ref="Q38:Q39"/>
    <mergeCell ref="R38:R39"/>
    <mergeCell ref="L38:L39"/>
    <mergeCell ref="S38:S39"/>
    <mergeCell ref="M38:M39"/>
    <mergeCell ref="N38:N39"/>
    <mergeCell ref="O38:O39"/>
    <mergeCell ref="P38:P39"/>
    <mergeCell ref="H38:H39"/>
    <mergeCell ref="I38:I39"/>
    <mergeCell ref="J38:J39"/>
    <mergeCell ref="K38:K39"/>
    <mergeCell ref="D38:D39"/>
    <mergeCell ref="E38:E39"/>
    <mergeCell ref="F38:F39"/>
    <mergeCell ref="G38:G39"/>
    <mergeCell ref="B29:C29"/>
    <mergeCell ref="B35:C35"/>
    <mergeCell ref="B41:C41"/>
    <mergeCell ref="B43:C43"/>
    <mergeCell ref="C38:C39"/>
    <mergeCell ref="AD5:AD6"/>
    <mergeCell ref="B8:C8"/>
    <mergeCell ref="B10:C10"/>
    <mergeCell ref="B14:C14"/>
    <mergeCell ref="W5:W6"/>
    <mergeCell ref="Z5:Z6"/>
    <mergeCell ref="AA5:AA6"/>
    <mergeCell ref="AB5:AB6"/>
    <mergeCell ref="B4:C6"/>
    <mergeCell ref="D4:V4"/>
    <mergeCell ref="AB4:AD4"/>
    <mergeCell ref="D5:D6"/>
    <mergeCell ref="E5:E6"/>
    <mergeCell ref="F5:F6"/>
    <mergeCell ref="G5:G6"/>
    <mergeCell ref="H5:H6"/>
    <mergeCell ref="I5:I6"/>
    <mergeCell ref="K5:K6"/>
    <mergeCell ref="L5:L6"/>
    <mergeCell ref="M5:M6"/>
    <mergeCell ref="W4:Y4"/>
    <mergeCell ref="Z4:AA4"/>
    <mergeCell ref="N5:N6"/>
    <mergeCell ref="O5:O6"/>
    <mergeCell ref="Q5:Q6"/>
    <mergeCell ref="S5:S6"/>
    <mergeCell ref="T5:T6"/>
    <mergeCell ref="U5:U6"/>
  </mergeCells>
  <printOptions/>
  <pageMargins left="0.75" right="0.75" top="1" bottom="1" header="0.512" footer="0.512"/>
  <pageSetup orientation="portrait" paperSize="9"/>
  <drawing r:id="rId1"/>
</worksheet>
</file>

<file path=xl/worksheets/sheet33.xml><?xml version="1.0" encoding="utf-8"?>
<worksheet xmlns="http://schemas.openxmlformats.org/spreadsheetml/2006/main" xmlns:r="http://schemas.openxmlformats.org/officeDocument/2006/relationships">
  <dimension ref="A1:AA71"/>
  <sheetViews>
    <sheetView workbookViewId="0" topLeftCell="A1">
      <selection activeCell="A1" sqref="A1"/>
    </sheetView>
  </sheetViews>
  <sheetFormatPr defaultColWidth="9.00390625" defaultRowHeight="13.5"/>
  <cols>
    <col min="1" max="1" width="2.625" style="899" customWidth="1"/>
    <col min="2" max="2" width="9.625" style="899" customWidth="1"/>
    <col min="3" max="4" width="6.75390625" style="899" customWidth="1"/>
    <col min="5" max="5" width="8.125" style="899" customWidth="1"/>
    <col min="6" max="6" width="9.625" style="899" customWidth="1"/>
    <col min="7" max="26" width="8.625" style="899" customWidth="1"/>
    <col min="27" max="27" width="12.50390625" style="899" customWidth="1"/>
    <col min="28" max="16384" width="9.00390625" style="899" customWidth="1"/>
  </cols>
  <sheetData>
    <row r="1" spans="1:12" ht="14.25">
      <c r="A1" s="900" t="s">
        <v>1081</v>
      </c>
      <c r="B1" s="1174"/>
      <c r="K1" s="96"/>
      <c r="L1" s="96"/>
    </row>
    <row r="2" spans="1:27" ht="12.75" thickBot="1">
      <c r="A2" s="96"/>
      <c r="B2" s="834"/>
      <c r="C2" s="96"/>
      <c r="D2" s="96"/>
      <c r="E2" s="96"/>
      <c r="F2" s="96"/>
      <c r="G2" s="96"/>
      <c r="H2" s="96"/>
      <c r="I2" s="96"/>
      <c r="J2" s="96"/>
      <c r="K2" s="96"/>
      <c r="L2" s="96"/>
      <c r="M2" s="96"/>
      <c r="N2" s="96"/>
      <c r="O2" s="96"/>
      <c r="P2" s="96"/>
      <c r="Q2" s="468"/>
      <c r="R2" s="468"/>
      <c r="AA2" s="468" t="s">
        <v>1068</v>
      </c>
    </row>
    <row r="3" spans="1:27" ht="13.5" customHeight="1" thickTop="1">
      <c r="A3" s="1752" t="s">
        <v>216</v>
      </c>
      <c r="B3" s="1753"/>
      <c r="C3" s="1313" t="s">
        <v>1069</v>
      </c>
      <c r="D3" s="1735"/>
      <c r="E3" s="1526" t="s">
        <v>1070</v>
      </c>
      <c r="F3" s="1613" t="s">
        <v>1071</v>
      </c>
      <c r="G3" s="1742"/>
      <c r="H3" s="1742"/>
      <c r="I3" s="1742"/>
      <c r="J3" s="1742"/>
      <c r="K3" s="1742"/>
      <c r="L3" s="1742"/>
      <c r="M3" s="1742"/>
      <c r="N3" s="1742"/>
      <c r="O3" s="1742"/>
      <c r="P3" s="1742"/>
      <c r="Q3" s="1742"/>
      <c r="R3" s="1742"/>
      <c r="S3" s="1742"/>
      <c r="T3" s="1742"/>
      <c r="U3" s="1742"/>
      <c r="V3" s="1742"/>
      <c r="W3" s="1742"/>
      <c r="X3" s="1742"/>
      <c r="Y3" s="1742"/>
      <c r="Z3" s="1743"/>
      <c r="AA3" s="1737" t="s">
        <v>1072</v>
      </c>
    </row>
    <row r="4" spans="1:27" ht="13.5" customHeight="1">
      <c r="A4" s="1754"/>
      <c r="B4" s="1755"/>
      <c r="C4" s="1736"/>
      <c r="D4" s="1534"/>
      <c r="E4" s="1747"/>
      <c r="F4" s="1544" t="s">
        <v>1073</v>
      </c>
      <c r="G4" s="1740"/>
      <c r="H4" s="1741"/>
      <c r="I4" s="1744" t="s">
        <v>1074</v>
      </c>
      <c r="J4" s="1745"/>
      <c r="K4" s="1746"/>
      <c r="L4" s="1744">
        <v>2</v>
      </c>
      <c r="M4" s="1745"/>
      <c r="N4" s="1746"/>
      <c r="O4" s="1744">
        <v>3</v>
      </c>
      <c r="P4" s="1745"/>
      <c r="Q4" s="1746"/>
      <c r="R4" s="1744">
        <v>4</v>
      </c>
      <c r="S4" s="1745"/>
      <c r="T4" s="1746"/>
      <c r="U4" s="1744">
        <v>5</v>
      </c>
      <c r="V4" s="1745"/>
      <c r="W4" s="1746"/>
      <c r="X4" s="1744">
        <v>6</v>
      </c>
      <c r="Y4" s="1745"/>
      <c r="Z4" s="1746"/>
      <c r="AA4" s="1738"/>
    </row>
    <row r="5" spans="1:27" ht="12">
      <c r="A5" s="1756"/>
      <c r="B5" s="1757"/>
      <c r="C5" s="116" t="s">
        <v>1075</v>
      </c>
      <c r="D5" s="116" t="s">
        <v>1076</v>
      </c>
      <c r="E5" s="1748"/>
      <c r="F5" s="1175" t="s">
        <v>848</v>
      </c>
      <c r="G5" s="116" t="s">
        <v>90</v>
      </c>
      <c r="H5" s="116" t="s">
        <v>91</v>
      </c>
      <c r="I5" s="1175" t="s">
        <v>848</v>
      </c>
      <c r="J5" s="116" t="s">
        <v>90</v>
      </c>
      <c r="K5" s="116" t="s">
        <v>91</v>
      </c>
      <c r="L5" s="1175" t="s">
        <v>848</v>
      </c>
      <c r="M5" s="116" t="s">
        <v>90</v>
      </c>
      <c r="N5" s="116" t="s">
        <v>91</v>
      </c>
      <c r="O5" s="1175" t="s">
        <v>848</v>
      </c>
      <c r="P5" s="116" t="s">
        <v>90</v>
      </c>
      <c r="Q5" s="116" t="s">
        <v>91</v>
      </c>
      <c r="R5" s="1175" t="s">
        <v>848</v>
      </c>
      <c r="S5" s="116" t="s">
        <v>90</v>
      </c>
      <c r="T5" s="116" t="s">
        <v>91</v>
      </c>
      <c r="U5" s="1175" t="s">
        <v>848</v>
      </c>
      <c r="V5" s="116" t="s">
        <v>90</v>
      </c>
      <c r="W5" s="116" t="s">
        <v>91</v>
      </c>
      <c r="X5" s="1175" t="s">
        <v>848</v>
      </c>
      <c r="Y5" s="116" t="s">
        <v>90</v>
      </c>
      <c r="Z5" s="116" t="s">
        <v>91</v>
      </c>
      <c r="AA5" s="1739"/>
    </row>
    <row r="6" spans="1:27" ht="13.5" customHeight="1">
      <c r="A6" s="1619" t="s">
        <v>1078</v>
      </c>
      <c r="B6" s="1618"/>
      <c r="C6" s="1128">
        <v>353</v>
      </c>
      <c r="D6" s="1073">
        <v>98</v>
      </c>
      <c r="E6" s="1073">
        <v>3666</v>
      </c>
      <c r="F6" s="1073">
        <f>SUM(G6:H6)</f>
        <v>103200</v>
      </c>
      <c r="G6" s="1073">
        <f>SUM(J6+M6+P6+S6+V6+Y6)</f>
        <v>53113</v>
      </c>
      <c r="H6" s="1073">
        <f>SUM(K6+N6+Q6+T6+W6+Z6)</f>
        <v>50087</v>
      </c>
      <c r="I6" s="1073">
        <f>SUM(J6:K6)</f>
        <v>17160</v>
      </c>
      <c r="J6" s="1073">
        <v>8936</v>
      </c>
      <c r="K6" s="1073">
        <v>8224</v>
      </c>
      <c r="L6" s="1073">
        <f>SUM(M6:N6)</f>
        <v>17683</v>
      </c>
      <c r="M6" s="1073">
        <v>9020</v>
      </c>
      <c r="N6" s="1073">
        <v>8663</v>
      </c>
      <c r="O6" s="1073">
        <f>SUM(P6:Q6)</f>
        <v>15763</v>
      </c>
      <c r="P6" s="1073">
        <v>8089</v>
      </c>
      <c r="Q6" s="1073">
        <v>7674</v>
      </c>
      <c r="R6" s="1073">
        <f>SUM(S6:T6)</f>
        <v>16434</v>
      </c>
      <c r="S6" s="1073">
        <v>8323</v>
      </c>
      <c r="T6" s="1073">
        <v>8111</v>
      </c>
      <c r="U6" s="1073">
        <f>SUM(V6:W6)</f>
        <v>17979</v>
      </c>
      <c r="V6" s="1073">
        <v>9255</v>
      </c>
      <c r="W6" s="1073">
        <v>8724</v>
      </c>
      <c r="X6" s="1073">
        <f>SUM(Y6:Z6)</f>
        <v>18181</v>
      </c>
      <c r="Y6" s="1073">
        <v>9490</v>
      </c>
      <c r="Z6" s="1073">
        <v>8691</v>
      </c>
      <c r="AA6" s="1075">
        <v>5009</v>
      </c>
    </row>
    <row r="7" spans="1:27" s="909" customFormat="1" ht="13.5" customHeight="1">
      <c r="A7" s="1751" t="s">
        <v>1079</v>
      </c>
      <c r="B7" s="1618"/>
      <c r="C7" s="327">
        <f>SUM(C12:C15)</f>
        <v>354</v>
      </c>
      <c r="D7" s="328">
        <f>SUM(D12:D15)</f>
        <v>93</v>
      </c>
      <c r="E7" s="328">
        <f>SUM(E12:E15)</f>
        <v>3644</v>
      </c>
      <c r="F7" s="328">
        <f>SUM(F9:F10)</f>
        <v>102192</v>
      </c>
      <c r="G7" s="328">
        <f>SUM(G9:G10)</f>
        <v>52394</v>
      </c>
      <c r="H7" s="328">
        <f>SUM(H9:H10)</f>
        <v>49798</v>
      </c>
      <c r="I7" s="328">
        <f>SUM(I9:I10)</f>
        <v>16986</v>
      </c>
      <c r="J7" s="328">
        <f>SUM(J12:J15)</f>
        <v>8677</v>
      </c>
      <c r="K7" s="328">
        <f>SUM(K12:K15)</f>
        <v>8309</v>
      </c>
      <c r="L7" s="328">
        <f>SUM(L9:L10)</f>
        <v>17247</v>
      </c>
      <c r="M7" s="328">
        <f>SUM(M12:M15)</f>
        <v>8983</v>
      </c>
      <c r="N7" s="328">
        <f>SUM(N12:N15)</f>
        <v>8264</v>
      </c>
      <c r="O7" s="328">
        <f>SUM(O9:O10)</f>
        <v>17745</v>
      </c>
      <c r="P7" s="328">
        <f>SUM(P12:P15)</f>
        <v>9049</v>
      </c>
      <c r="Q7" s="328">
        <f>SUM(Q12:Q15)</f>
        <v>8696</v>
      </c>
      <c r="R7" s="328">
        <f>SUM(R9:R10)</f>
        <v>15786</v>
      </c>
      <c r="S7" s="328">
        <f>SUM(S12:S15)</f>
        <v>8097</v>
      </c>
      <c r="T7" s="328">
        <f>SUM(T12:T15)</f>
        <v>7689</v>
      </c>
      <c r="U7" s="328">
        <f>SUM(U9:U10)</f>
        <v>16444</v>
      </c>
      <c r="V7" s="328">
        <f>SUM(V12:V15)</f>
        <v>8349</v>
      </c>
      <c r="W7" s="328">
        <f>SUM(W12:W15)</f>
        <v>8095</v>
      </c>
      <c r="X7" s="328">
        <f>SUM(X9:X10)</f>
        <v>17984</v>
      </c>
      <c r="Y7" s="328">
        <f>SUM(Y12:Y15)</f>
        <v>9239</v>
      </c>
      <c r="Z7" s="328">
        <f>SUM(Z9:Z10)</f>
        <v>8745</v>
      </c>
      <c r="AA7" s="329">
        <f>SUM(AA12:AA15)</f>
        <v>4991</v>
      </c>
    </row>
    <row r="8" spans="1:27" s="1179" customFormat="1" ht="13.5" customHeight="1">
      <c r="A8" s="127"/>
      <c r="B8" s="128"/>
      <c r="C8" s="1177"/>
      <c r="D8" s="1178"/>
      <c r="E8" s="1178"/>
      <c r="F8" s="1178"/>
      <c r="G8" s="328"/>
      <c r="H8" s="328"/>
      <c r="I8" s="1178"/>
      <c r="J8" s="328"/>
      <c r="K8" s="328"/>
      <c r="L8" s="1178"/>
      <c r="M8" s="328"/>
      <c r="N8" s="328"/>
      <c r="O8" s="1178"/>
      <c r="P8" s="328"/>
      <c r="Q8" s="328"/>
      <c r="R8" s="1178"/>
      <c r="S8" s="328"/>
      <c r="T8" s="328"/>
      <c r="U8" s="1178"/>
      <c r="V8" s="328"/>
      <c r="W8" s="328"/>
      <c r="X8" s="1178"/>
      <c r="Y8" s="328"/>
      <c r="Z8" s="328"/>
      <c r="AA8" s="329"/>
    </row>
    <row r="9" spans="1:27" s="909" customFormat="1" ht="13.5" customHeight="1">
      <c r="A9" s="1300" t="s">
        <v>707</v>
      </c>
      <c r="B9" s="1750"/>
      <c r="C9" s="327">
        <f aca="true" t="shared" si="0" ref="C9:AA9">SUM(C18:C32)</f>
        <v>176</v>
      </c>
      <c r="D9" s="328">
        <f t="shared" si="0"/>
        <v>41</v>
      </c>
      <c r="E9" s="328">
        <f t="shared" si="0"/>
        <v>2295</v>
      </c>
      <c r="F9" s="328">
        <f t="shared" si="0"/>
        <v>72500</v>
      </c>
      <c r="G9" s="328">
        <f t="shared" si="0"/>
        <v>37231</v>
      </c>
      <c r="H9" s="328">
        <f t="shared" si="0"/>
        <v>35269</v>
      </c>
      <c r="I9" s="328">
        <f t="shared" si="0"/>
        <v>12342</v>
      </c>
      <c r="J9" s="328">
        <f t="shared" si="0"/>
        <v>6311</v>
      </c>
      <c r="K9" s="328">
        <f t="shared" si="0"/>
        <v>6031</v>
      </c>
      <c r="L9" s="328">
        <f t="shared" si="0"/>
        <v>12351</v>
      </c>
      <c r="M9" s="328">
        <f t="shared" si="0"/>
        <v>6426</v>
      </c>
      <c r="N9" s="328">
        <f t="shared" si="0"/>
        <v>5925</v>
      </c>
      <c r="O9" s="328">
        <f t="shared" si="0"/>
        <v>12641</v>
      </c>
      <c r="P9" s="328">
        <f t="shared" si="0"/>
        <v>6440</v>
      </c>
      <c r="Q9" s="328">
        <f t="shared" si="0"/>
        <v>6201</v>
      </c>
      <c r="R9" s="328">
        <f t="shared" si="0"/>
        <v>11172</v>
      </c>
      <c r="S9" s="328">
        <f t="shared" si="0"/>
        <v>5761</v>
      </c>
      <c r="T9" s="328">
        <f t="shared" si="0"/>
        <v>5411</v>
      </c>
      <c r="U9" s="328">
        <f t="shared" si="0"/>
        <v>11600</v>
      </c>
      <c r="V9" s="328">
        <f t="shared" si="0"/>
        <v>5928</v>
      </c>
      <c r="W9" s="328">
        <f t="shared" si="0"/>
        <v>5672</v>
      </c>
      <c r="X9" s="328">
        <f t="shared" si="0"/>
        <v>12394</v>
      </c>
      <c r="Y9" s="328">
        <f t="shared" si="0"/>
        <v>6365</v>
      </c>
      <c r="Z9" s="328">
        <f t="shared" si="0"/>
        <v>6029</v>
      </c>
      <c r="AA9" s="329">
        <f t="shared" si="0"/>
        <v>3053</v>
      </c>
    </row>
    <row r="10" spans="1:27" s="909" customFormat="1" ht="13.5" customHeight="1">
      <c r="A10" s="1300" t="s">
        <v>763</v>
      </c>
      <c r="B10" s="1750"/>
      <c r="C10" s="327">
        <f aca="true" t="shared" si="1" ref="C10:AA10">SUM(C34:C69)</f>
        <v>178</v>
      </c>
      <c r="D10" s="328">
        <f t="shared" si="1"/>
        <v>52</v>
      </c>
      <c r="E10" s="328">
        <f t="shared" si="1"/>
        <v>1349</v>
      </c>
      <c r="F10" s="328">
        <f t="shared" si="1"/>
        <v>29692</v>
      </c>
      <c r="G10" s="328">
        <f t="shared" si="1"/>
        <v>15163</v>
      </c>
      <c r="H10" s="328">
        <f t="shared" si="1"/>
        <v>14529</v>
      </c>
      <c r="I10" s="328">
        <f t="shared" si="1"/>
        <v>4644</v>
      </c>
      <c r="J10" s="328">
        <f t="shared" si="1"/>
        <v>2366</v>
      </c>
      <c r="K10" s="328">
        <f t="shared" si="1"/>
        <v>2278</v>
      </c>
      <c r="L10" s="328">
        <f t="shared" si="1"/>
        <v>4896</v>
      </c>
      <c r="M10" s="328">
        <f t="shared" si="1"/>
        <v>2557</v>
      </c>
      <c r="N10" s="328">
        <f t="shared" si="1"/>
        <v>2339</v>
      </c>
      <c r="O10" s="328">
        <f t="shared" si="1"/>
        <v>5104</v>
      </c>
      <c r="P10" s="328">
        <f t="shared" si="1"/>
        <v>2609</v>
      </c>
      <c r="Q10" s="328">
        <f t="shared" si="1"/>
        <v>2495</v>
      </c>
      <c r="R10" s="328">
        <f t="shared" si="1"/>
        <v>4614</v>
      </c>
      <c r="S10" s="328">
        <f t="shared" si="1"/>
        <v>2336</v>
      </c>
      <c r="T10" s="328">
        <f t="shared" si="1"/>
        <v>2278</v>
      </c>
      <c r="U10" s="328">
        <f t="shared" si="1"/>
        <v>4844</v>
      </c>
      <c r="V10" s="328">
        <f t="shared" si="1"/>
        <v>2421</v>
      </c>
      <c r="W10" s="328">
        <f t="shared" si="1"/>
        <v>2423</v>
      </c>
      <c r="X10" s="328">
        <f t="shared" si="1"/>
        <v>5590</v>
      </c>
      <c r="Y10" s="328">
        <f t="shared" si="1"/>
        <v>2874</v>
      </c>
      <c r="Z10" s="328">
        <f t="shared" si="1"/>
        <v>2716</v>
      </c>
      <c r="AA10" s="329">
        <f t="shared" si="1"/>
        <v>1938</v>
      </c>
    </row>
    <row r="11" spans="1:27" s="1183" customFormat="1" ht="13.5" customHeight="1">
      <c r="A11" s="1176"/>
      <c r="B11" s="1149"/>
      <c r="C11" s="1180"/>
      <c r="D11" s="1181"/>
      <c r="E11" s="1181"/>
      <c r="F11" s="1181"/>
      <c r="G11" s="1181"/>
      <c r="H11" s="1181"/>
      <c r="I11" s="1181"/>
      <c r="J11" s="1181"/>
      <c r="K11" s="1181"/>
      <c r="L11" s="1181"/>
      <c r="M11" s="1181"/>
      <c r="N11" s="1181"/>
      <c r="O11" s="1181"/>
      <c r="P11" s="1181"/>
      <c r="Q11" s="1181"/>
      <c r="R11" s="1181"/>
      <c r="S11" s="1181"/>
      <c r="T11" s="1181"/>
      <c r="U11" s="1181"/>
      <c r="V11" s="1181"/>
      <c r="W11" s="1181"/>
      <c r="X11" s="1181"/>
      <c r="Y11" s="1181"/>
      <c r="Z11" s="1181"/>
      <c r="AA11" s="1182"/>
    </row>
    <row r="12" spans="1:27" s="909" customFormat="1" ht="13.5" customHeight="1">
      <c r="A12" s="1300" t="s">
        <v>172</v>
      </c>
      <c r="B12" s="1749"/>
      <c r="C12" s="327">
        <f aca="true" t="shared" si="2" ref="C12:R12">SUM(C18,C24:C26,C28,C30,C31,C34:C41)</f>
        <v>137</v>
      </c>
      <c r="D12" s="328">
        <f t="shared" si="2"/>
        <v>25</v>
      </c>
      <c r="E12" s="328">
        <f t="shared" si="2"/>
        <v>1498</v>
      </c>
      <c r="F12" s="328">
        <f t="shared" si="2"/>
        <v>44468</v>
      </c>
      <c r="G12" s="328">
        <f t="shared" si="2"/>
        <v>22832</v>
      </c>
      <c r="H12" s="328">
        <f t="shared" si="2"/>
        <v>21636</v>
      </c>
      <c r="I12" s="328">
        <f t="shared" si="2"/>
        <v>7524</v>
      </c>
      <c r="J12" s="328">
        <f t="shared" si="2"/>
        <v>3816</v>
      </c>
      <c r="K12" s="328">
        <f t="shared" si="2"/>
        <v>3708</v>
      </c>
      <c r="L12" s="328">
        <f t="shared" si="2"/>
        <v>7581</v>
      </c>
      <c r="M12" s="328">
        <f t="shared" si="2"/>
        <v>3967</v>
      </c>
      <c r="N12" s="328">
        <f t="shared" si="2"/>
        <v>3614</v>
      </c>
      <c r="O12" s="328">
        <f t="shared" si="2"/>
        <v>7713</v>
      </c>
      <c r="P12" s="328">
        <f t="shared" si="2"/>
        <v>3947</v>
      </c>
      <c r="Q12" s="328">
        <f t="shared" si="2"/>
        <v>3766</v>
      </c>
      <c r="R12" s="328">
        <f t="shared" si="2"/>
        <v>6833</v>
      </c>
      <c r="S12" s="328">
        <f>SUM(S18,S24:S26,S28:S31,S34:S41)</f>
        <v>3514</v>
      </c>
      <c r="T12" s="328">
        <f>SUM(T18,T24:T26,T28:T31,T34:T41)</f>
        <v>3319</v>
      </c>
      <c r="U12" s="328">
        <f>SUM(U18,U24:U26,U28,U30,U31,U34:U41)</f>
        <v>7113</v>
      </c>
      <c r="V12" s="328">
        <f>SUM(V18,V24:V26,V28:V31,V34:V41)</f>
        <v>3622</v>
      </c>
      <c r="W12" s="328">
        <f>SUM(W18,W24:W26,W28:W31,W34:W41)</f>
        <v>3491</v>
      </c>
      <c r="X12" s="328">
        <f>SUM(X18,X24:X26,X28,X30,X31,X34:X41)</f>
        <v>7704</v>
      </c>
      <c r="Y12" s="328">
        <f>SUM(Y18,Y24:Y26,Y28:Y31,Y34:Y41)</f>
        <v>3966</v>
      </c>
      <c r="Z12" s="328">
        <f>SUM(Z18,Z24:Z26,Z28:Z31,Z34:Z41)</f>
        <v>3738</v>
      </c>
      <c r="AA12" s="329">
        <f>SUM(AA18,AA24:AA26,AA28:AA31,AA34:AA41)</f>
        <v>2041</v>
      </c>
    </row>
    <row r="13" spans="1:27" s="909" customFormat="1" ht="13.5" customHeight="1">
      <c r="A13" s="1300" t="s">
        <v>174</v>
      </c>
      <c r="B13" s="1749"/>
      <c r="C13" s="327">
        <f aca="true" t="shared" si="3" ref="C13:AA13">SUM(C22,C42:C49)</f>
        <v>48</v>
      </c>
      <c r="D13" s="328">
        <f t="shared" si="3"/>
        <v>29</v>
      </c>
      <c r="E13" s="328">
        <f t="shared" si="3"/>
        <v>422</v>
      </c>
      <c r="F13" s="328">
        <f t="shared" si="3"/>
        <v>9078</v>
      </c>
      <c r="G13" s="328">
        <f t="shared" si="3"/>
        <v>4716</v>
      </c>
      <c r="H13" s="328">
        <f t="shared" si="3"/>
        <v>4362</v>
      </c>
      <c r="I13" s="328">
        <f t="shared" si="3"/>
        <v>1454</v>
      </c>
      <c r="J13" s="328">
        <f t="shared" si="3"/>
        <v>747</v>
      </c>
      <c r="K13" s="328">
        <f t="shared" si="3"/>
        <v>707</v>
      </c>
      <c r="L13" s="328">
        <f t="shared" si="3"/>
        <v>1422</v>
      </c>
      <c r="M13" s="328">
        <f t="shared" si="3"/>
        <v>777</v>
      </c>
      <c r="N13" s="328">
        <f t="shared" si="3"/>
        <v>645</v>
      </c>
      <c r="O13" s="328">
        <f t="shared" si="3"/>
        <v>1546</v>
      </c>
      <c r="P13" s="328">
        <f t="shared" si="3"/>
        <v>781</v>
      </c>
      <c r="Q13" s="328">
        <f t="shared" si="3"/>
        <v>765</v>
      </c>
      <c r="R13" s="328">
        <f t="shared" si="3"/>
        <v>1414</v>
      </c>
      <c r="S13" s="328">
        <f t="shared" si="3"/>
        <v>758</v>
      </c>
      <c r="T13" s="328">
        <f t="shared" si="3"/>
        <v>656</v>
      </c>
      <c r="U13" s="328">
        <f t="shared" si="3"/>
        <v>1454</v>
      </c>
      <c r="V13" s="328">
        <f t="shared" si="3"/>
        <v>739</v>
      </c>
      <c r="W13" s="328">
        <f t="shared" si="3"/>
        <v>715</v>
      </c>
      <c r="X13" s="328">
        <f t="shared" si="3"/>
        <v>1788</v>
      </c>
      <c r="Y13" s="328">
        <f t="shared" si="3"/>
        <v>914</v>
      </c>
      <c r="Z13" s="328">
        <f t="shared" si="3"/>
        <v>874</v>
      </c>
      <c r="AA13" s="329">
        <f t="shared" si="3"/>
        <v>598</v>
      </c>
    </row>
    <row r="14" spans="1:27" s="909" customFormat="1" ht="13.5" customHeight="1">
      <c r="A14" s="1300" t="s">
        <v>176</v>
      </c>
      <c r="B14" s="1749"/>
      <c r="C14" s="327">
        <f aca="true" t="shared" si="4" ref="C14:AA14">SUM(C19,C27,C32,C50:C55)</f>
        <v>70</v>
      </c>
      <c r="D14" s="328">
        <f t="shared" si="4"/>
        <v>30</v>
      </c>
      <c r="E14" s="328">
        <f t="shared" si="4"/>
        <v>770</v>
      </c>
      <c r="F14" s="328">
        <f t="shared" si="4"/>
        <v>20803</v>
      </c>
      <c r="G14" s="328">
        <f t="shared" si="4"/>
        <v>10576</v>
      </c>
      <c r="H14" s="328">
        <f t="shared" si="4"/>
        <v>10227</v>
      </c>
      <c r="I14" s="328">
        <f t="shared" si="4"/>
        <v>3343</v>
      </c>
      <c r="J14" s="328">
        <f t="shared" si="4"/>
        <v>1715</v>
      </c>
      <c r="K14" s="328">
        <f t="shared" si="4"/>
        <v>1628</v>
      </c>
      <c r="L14" s="328">
        <f t="shared" si="4"/>
        <v>3564</v>
      </c>
      <c r="M14" s="328">
        <f t="shared" si="4"/>
        <v>1833</v>
      </c>
      <c r="N14" s="328">
        <f t="shared" si="4"/>
        <v>1731</v>
      </c>
      <c r="O14" s="328">
        <f t="shared" si="4"/>
        <v>3632</v>
      </c>
      <c r="P14" s="328">
        <f t="shared" si="4"/>
        <v>1798</v>
      </c>
      <c r="Q14" s="328">
        <f t="shared" si="4"/>
        <v>1834</v>
      </c>
      <c r="R14" s="328">
        <f t="shared" si="4"/>
        <v>3255</v>
      </c>
      <c r="S14" s="328">
        <f t="shared" si="4"/>
        <v>1633</v>
      </c>
      <c r="T14" s="328">
        <f t="shared" si="4"/>
        <v>1622</v>
      </c>
      <c r="U14" s="328">
        <f t="shared" si="4"/>
        <v>3363</v>
      </c>
      <c r="V14" s="328">
        <f t="shared" si="4"/>
        <v>1733</v>
      </c>
      <c r="W14" s="328">
        <f t="shared" si="4"/>
        <v>1630</v>
      </c>
      <c r="X14" s="328">
        <f t="shared" si="4"/>
        <v>3646</v>
      </c>
      <c r="Y14" s="328">
        <f t="shared" si="4"/>
        <v>1864</v>
      </c>
      <c r="Z14" s="328">
        <f t="shared" si="4"/>
        <v>1782</v>
      </c>
      <c r="AA14" s="329">
        <f t="shared" si="4"/>
        <v>1050</v>
      </c>
    </row>
    <row r="15" spans="1:27" s="909" customFormat="1" ht="13.5" customHeight="1">
      <c r="A15" s="1300" t="s">
        <v>178</v>
      </c>
      <c r="B15" s="1749"/>
      <c r="C15" s="327">
        <f aca="true" t="shared" si="5" ref="C15:AA15">SUM(C20:C21,C56:C69)</f>
        <v>99</v>
      </c>
      <c r="D15" s="328">
        <f t="shared" si="5"/>
        <v>9</v>
      </c>
      <c r="E15" s="328">
        <f t="shared" si="5"/>
        <v>954</v>
      </c>
      <c r="F15" s="328">
        <f t="shared" si="5"/>
        <v>27843</v>
      </c>
      <c r="G15" s="328">
        <f t="shared" si="5"/>
        <v>14270</v>
      </c>
      <c r="H15" s="328">
        <f t="shared" si="5"/>
        <v>13573</v>
      </c>
      <c r="I15" s="328">
        <f t="shared" si="5"/>
        <v>4665</v>
      </c>
      <c r="J15" s="328">
        <f t="shared" si="5"/>
        <v>2399</v>
      </c>
      <c r="K15" s="328">
        <f t="shared" si="5"/>
        <v>2266</v>
      </c>
      <c r="L15" s="328">
        <f t="shared" si="5"/>
        <v>4680</v>
      </c>
      <c r="M15" s="328">
        <f t="shared" si="5"/>
        <v>2406</v>
      </c>
      <c r="N15" s="328">
        <f t="shared" si="5"/>
        <v>2274</v>
      </c>
      <c r="O15" s="328">
        <f t="shared" si="5"/>
        <v>4854</v>
      </c>
      <c r="P15" s="328">
        <f t="shared" si="5"/>
        <v>2523</v>
      </c>
      <c r="Q15" s="328">
        <f t="shared" si="5"/>
        <v>2331</v>
      </c>
      <c r="R15" s="328">
        <f t="shared" si="5"/>
        <v>4284</v>
      </c>
      <c r="S15" s="328">
        <f t="shared" si="5"/>
        <v>2192</v>
      </c>
      <c r="T15" s="328">
        <f t="shared" si="5"/>
        <v>2092</v>
      </c>
      <c r="U15" s="328">
        <f t="shared" si="5"/>
        <v>4514</v>
      </c>
      <c r="V15" s="328">
        <f t="shared" si="5"/>
        <v>2255</v>
      </c>
      <c r="W15" s="328">
        <f t="shared" si="5"/>
        <v>2259</v>
      </c>
      <c r="X15" s="328">
        <f t="shared" si="5"/>
        <v>4846</v>
      </c>
      <c r="Y15" s="328">
        <f t="shared" si="5"/>
        <v>2495</v>
      </c>
      <c r="Z15" s="328">
        <f t="shared" si="5"/>
        <v>2351</v>
      </c>
      <c r="AA15" s="329">
        <f t="shared" si="5"/>
        <v>1302</v>
      </c>
    </row>
    <row r="16" spans="1:27" ht="9.75" customHeight="1">
      <c r="A16" s="1176"/>
      <c r="B16" s="128"/>
      <c r="C16" s="93"/>
      <c r="D16" s="66"/>
      <c r="E16" s="66"/>
      <c r="F16" s="66"/>
      <c r="G16" s="1181"/>
      <c r="H16" s="1181"/>
      <c r="I16" s="66"/>
      <c r="J16" s="1181"/>
      <c r="K16" s="1181"/>
      <c r="L16" s="66"/>
      <c r="M16" s="1181"/>
      <c r="N16" s="1181"/>
      <c r="O16" s="66"/>
      <c r="P16" s="1181"/>
      <c r="Q16" s="1181"/>
      <c r="R16" s="66"/>
      <c r="S16" s="1181"/>
      <c r="T16" s="1181"/>
      <c r="U16" s="66"/>
      <c r="V16" s="1181"/>
      <c r="W16" s="1181"/>
      <c r="X16" s="66"/>
      <c r="Y16" s="1181"/>
      <c r="Z16" s="1181"/>
      <c r="AA16" s="1182"/>
    </row>
    <row r="17" spans="1:27" ht="9.75" customHeight="1">
      <c r="A17" s="1184"/>
      <c r="B17" s="1149"/>
      <c r="C17" s="93"/>
      <c r="D17" s="66"/>
      <c r="E17" s="66"/>
      <c r="F17" s="66"/>
      <c r="G17" s="1181"/>
      <c r="H17" s="1181"/>
      <c r="I17" s="66"/>
      <c r="J17" s="1181"/>
      <c r="K17" s="1181"/>
      <c r="L17" s="66"/>
      <c r="M17" s="1181"/>
      <c r="N17" s="1181"/>
      <c r="O17" s="66"/>
      <c r="P17" s="1181"/>
      <c r="Q17" s="1181"/>
      <c r="R17" s="66"/>
      <c r="S17" s="1181"/>
      <c r="T17" s="1181"/>
      <c r="U17" s="66"/>
      <c r="V17" s="1181"/>
      <c r="W17" s="1181"/>
      <c r="X17" s="66"/>
      <c r="Y17" s="1181"/>
      <c r="Z17" s="1181"/>
      <c r="AA17" s="1182"/>
    </row>
    <row r="18" spans="1:27" ht="13.5" customHeight="1">
      <c r="A18" s="1176"/>
      <c r="B18" s="1149" t="s">
        <v>181</v>
      </c>
      <c r="C18" s="93">
        <v>33</v>
      </c>
      <c r="D18" s="66">
        <v>3</v>
      </c>
      <c r="E18" s="66">
        <v>544</v>
      </c>
      <c r="F18" s="66">
        <f>SUM(G18:H18)</f>
        <v>19160</v>
      </c>
      <c r="G18" s="66">
        <f aca="true" t="shared" si="6" ref="G18:H22">SUM(J18+M18+P18+S18+V18+Y18)</f>
        <v>9812</v>
      </c>
      <c r="H18" s="66">
        <f t="shared" si="6"/>
        <v>9348</v>
      </c>
      <c r="I18" s="66">
        <f>SUM(J18:K18)</f>
        <v>3361</v>
      </c>
      <c r="J18" s="66">
        <v>1676</v>
      </c>
      <c r="K18" s="66">
        <v>1685</v>
      </c>
      <c r="L18" s="66">
        <f>SUM(M18:N18)</f>
        <v>3357</v>
      </c>
      <c r="M18" s="66">
        <v>1767</v>
      </c>
      <c r="N18" s="66">
        <v>1590</v>
      </c>
      <c r="O18" s="66">
        <f>SUM(P18:Q18)</f>
        <v>3396</v>
      </c>
      <c r="P18" s="66">
        <v>1736</v>
      </c>
      <c r="Q18" s="66">
        <v>1660</v>
      </c>
      <c r="R18" s="66">
        <f>SUM(S18:T18)</f>
        <v>2896</v>
      </c>
      <c r="S18" s="66">
        <v>1477</v>
      </c>
      <c r="T18" s="66">
        <v>1419</v>
      </c>
      <c r="U18" s="66">
        <f>SUM(V18:W18)</f>
        <v>2977</v>
      </c>
      <c r="V18" s="66">
        <v>1513</v>
      </c>
      <c r="W18" s="66">
        <v>1464</v>
      </c>
      <c r="X18" s="66">
        <f>SUM(Y18:Z18)</f>
        <v>3173</v>
      </c>
      <c r="Y18" s="66">
        <v>1643</v>
      </c>
      <c r="Z18" s="66">
        <v>1530</v>
      </c>
      <c r="AA18" s="95">
        <v>709</v>
      </c>
    </row>
    <row r="19" spans="1:27" ht="13.5" customHeight="1">
      <c r="A19" s="1176"/>
      <c r="B19" s="1149" t="s">
        <v>182</v>
      </c>
      <c r="C19" s="93">
        <v>19</v>
      </c>
      <c r="D19" s="66">
        <v>12</v>
      </c>
      <c r="E19" s="66">
        <v>266</v>
      </c>
      <c r="F19" s="66">
        <f>SUM(G19:H19)</f>
        <v>8138</v>
      </c>
      <c r="G19" s="66">
        <f t="shared" si="6"/>
        <v>4156</v>
      </c>
      <c r="H19" s="66">
        <f t="shared" si="6"/>
        <v>3982</v>
      </c>
      <c r="I19" s="66">
        <f>SUM(J19:K19)</f>
        <v>1371</v>
      </c>
      <c r="J19" s="66">
        <v>720</v>
      </c>
      <c r="K19" s="66">
        <v>651</v>
      </c>
      <c r="L19" s="66">
        <f>SUM(M19:N19)</f>
        <v>1419</v>
      </c>
      <c r="M19" s="66">
        <v>719</v>
      </c>
      <c r="N19" s="66">
        <v>700</v>
      </c>
      <c r="O19" s="66">
        <f>SUM(P19:Q19)</f>
        <v>1445</v>
      </c>
      <c r="P19" s="66">
        <v>725</v>
      </c>
      <c r="Q19" s="66">
        <v>720</v>
      </c>
      <c r="R19" s="66">
        <f>SUM(S19:T19)</f>
        <v>1251</v>
      </c>
      <c r="S19" s="66">
        <v>638</v>
      </c>
      <c r="T19" s="66">
        <v>613</v>
      </c>
      <c r="U19" s="66">
        <f>SUM(V19:W19)</f>
        <v>1303</v>
      </c>
      <c r="V19" s="66">
        <v>680</v>
      </c>
      <c r="W19" s="66">
        <v>623</v>
      </c>
      <c r="X19" s="66">
        <f>SUM(Y19:Z19)</f>
        <v>1349</v>
      </c>
      <c r="Y19" s="66">
        <v>674</v>
      </c>
      <c r="Z19" s="66">
        <v>675</v>
      </c>
      <c r="AA19" s="95">
        <v>351</v>
      </c>
    </row>
    <row r="20" spans="1:27" ht="13.5" customHeight="1">
      <c r="A20" s="1176"/>
      <c r="B20" s="1149" t="s">
        <v>184</v>
      </c>
      <c r="C20" s="93">
        <v>21</v>
      </c>
      <c r="D20" s="66">
        <v>1</v>
      </c>
      <c r="E20" s="66">
        <v>266</v>
      </c>
      <c r="F20" s="66">
        <f>SUM(G20:H20)</f>
        <v>8698</v>
      </c>
      <c r="G20" s="66">
        <f t="shared" si="6"/>
        <v>4460</v>
      </c>
      <c r="H20" s="66">
        <f t="shared" si="6"/>
        <v>4238</v>
      </c>
      <c r="I20" s="66">
        <f>SUM(J20:K20)</f>
        <v>1474</v>
      </c>
      <c r="J20" s="66">
        <v>738</v>
      </c>
      <c r="K20" s="66">
        <v>736</v>
      </c>
      <c r="L20" s="66">
        <f>SUM(M20:N20)</f>
        <v>1487</v>
      </c>
      <c r="M20" s="66">
        <v>778</v>
      </c>
      <c r="N20" s="66">
        <v>709</v>
      </c>
      <c r="O20" s="66">
        <f>SUM(P20:Q20)</f>
        <v>1486</v>
      </c>
      <c r="P20" s="66">
        <v>773</v>
      </c>
      <c r="Q20" s="66">
        <v>713</v>
      </c>
      <c r="R20" s="66">
        <f>SUM(S20:T20)</f>
        <v>1367</v>
      </c>
      <c r="S20" s="66">
        <v>701</v>
      </c>
      <c r="T20" s="66">
        <v>666</v>
      </c>
      <c r="U20" s="66">
        <f>SUM(V20:W20)</f>
        <v>1401</v>
      </c>
      <c r="V20" s="66">
        <v>720</v>
      </c>
      <c r="W20" s="66">
        <v>681</v>
      </c>
      <c r="X20" s="66">
        <f>SUM(Y20:Z20)</f>
        <v>1483</v>
      </c>
      <c r="Y20" s="66">
        <v>750</v>
      </c>
      <c r="Z20" s="66">
        <v>733</v>
      </c>
      <c r="AA20" s="95">
        <v>352</v>
      </c>
    </row>
    <row r="21" spans="1:27" ht="13.5" customHeight="1">
      <c r="A21" s="1176"/>
      <c r="B21" s="1149" t="s">
        <v>186</v>
      </c>
      <c r="C21" s="93">
        <v>20</v>
      </c>
      <c r="D21" s="94">
        <v>0</v>
      </c>
      <c r="E21" s="66">
        <v>254</v>
      </c>
      <c r="F21" s="66">
        <f>SUM(G21:H21)</f>
        <v>8669</v>
      </c>
      <c r="G21" s="66">
        <f t="shared" si="6"/>
        <v>4459</v>
      </c>
      <c r="H21" s="66">
        <f t="shared" si="6"/>
        <v>4210</v>
      </c>
      <c r="I21" s="66">
        <f>SUM(J21:K21)</f>
        <v>1490</v>
      </c>
      <c r="J21" s="66">
        <v>756</v>
      </c>
      <c r="K21" s="66">
        <v>734</v>
      </c>
      <c r="L21" s="66">
        <f>SUM(M21:N21)</f>
        <v>1473</v>
      </c>
      <c r="M21" s="66">
        <v>753</v>
      </c>
      <c r="N21" s="66">
        <v>720</v>
      </c>
      <c r="O21" s="66">
        <f>SUM(P21:Q21)</f>
        <v>1557</v>
      </c>
      <c r="P21" s="66">
        <v>805</v>
      </c>
      <c r="Q21" s="66">
        <v>752</v>
      </c>
      <c r="R21" s="66">
        <f>SUM(S21:T21)</f>
        <v>1340</v>
      </c>
      <c r="S21" s="66">
        <v>716</v>
      </c>
      <c r="T21" s="66">
        <v>624</v>
      </c>
      <c r="U21" s="66">
        <f>SUM(V21:W21)</f>
        <v>1384</v>
      </c>
      <c r="V21" s="66">
        <v>678</v>
      </c>
      <c r="W21" s="66">
        <v>706</v>
      </c>
      <c r="X21" s="66">
        <f>SUM(Y21:Z21)</f>
        <v>1425</v>
      </c>
      <c r="Y21" s="66">
        <v>751</v>
      </c>
      <c r="Z21" s="66">
        <v>674</v>
      </c>
      <c r="AA21" s="95">
        <v>327</v>
      </c>
    </row>
    <row r="22" spans="1:27" ht="13.5" customHeight="1">
      <c r="A22" s="1176"/>
      <c r="B22" s="1149" t="s">
        <v>188</v>
      </c>
      <c r="C22" s="93">
        <v>11</v>
      </c>
      <c r="D22" s="66">
        <v>6</v>
      </c>
      <c r="E22" s="66">
        <v>139</v>
      </c>
      <c r="F22" s="66">
        <f>SUM(G22:H22)</f>
        <v>3813</v>
      </c>
      <c r="G22" s="66">
        <f t="shared" si="6"/>
        <v>2036</v>
      </c>
      <c r="H22" s="66">
        <f t="shared" si="6"/>
        <v>1777</v>
      </c>
      <c r="I22" s="66">
        <f>SUM(J22:K22)</f>
        <v>662</v>
      </c>
      <c r="J22" s="66">
        <v>355</v>
      </c>
      <c r="K22" s="66">
        <v>307</v>
      </c>
      <c r="L22" s="66">
        <f>SUM(M22:N22)</f>
        <v>622</v>
      </c>
      <c r="M22" s="66">
        <v>348</v>
      </c>
      <c r="N22" s="66">
        <v>274</v>
      </c>
      <c r="O22" s="66">
        <f>SUM(P22:Q22)</f>
        <v>673</v>
      </c>
      <c r="P22" s="66">
        <v>343</v>
      </c>
      <c r="Q22" s="66">
        <v>330</v>
      </c>
      <c r="R22" s="66">
        <f>SUM(S22:T22)</f>
        <v>565</v>
      </c>
      <c r="S22" s="66">
        <v>311</v>
      </c>
      <c r="T22" s="66">
        <v>254</v>
      </c>
      <c r="U22" s="66">
        <f>SUM(V22:W22)</f>
        <v>598</v>
      </c>
      <c r="V22" s="66">
        <v>322</v>
      </c>
      <c r="W22" s="66">
        <v>276</v>
      </c>
      <c r="X22" s="66">
        <f>SUM(Y22:Z22)</f>
        <v>693</v>
      </c>
      <c r="Y22" s="66">
        <v>357</v>
      </c>
      <c r="Z22" s="66">
        <v>336</v>
      </c>
      <c r="AA22" s="95">
        <v>190</v>
      </c>
    </row>
    <row r="23" spans="1:27" ht="13.5" customHeight="1">
      <c r="A23" s="1176"/>
      <c r="B23" s="1149"/>
      <c r="C23" s="93"/>
      <c r="D23" s="66"/>
      <c r="E23" s="66"/>
      <c r="F23" s="66"/>
      <c r="G23" s="66"/>
      <c r="H23" s="66"/>
      <c r="I23" s="66"/>
      <c r="J23" s="66"/>
      <c r="K23" s="66"/>
      <c r="L23" s="66"/>
      <c r="M23" s="66"/>
      <c r="N23" s="66"/>
      <c r="O23" s="66"/>
      <c r="P23" s="66"/>
      <c r="Q23" s="66"/>
      <c r="R23" s="66"/>
      <c r="S23" s="66"/>
      <c r="T23" s="66"/>
      <c r="U23" s="66"/>
      <c r="V23" s="66"/>
      <c r="W23" s="66"/>
      <c r="X23" s="66"/>
      <c r="Y23" s="66"/>
      <c r="Z23" s="66"/>
      <c r="AA23" s="95"/>
    </row>
    <row r="24" spans="1:27" ht="13.5" customHeight="1">
      <c r="A24" s="1176"/>
      <c r="B24" s="1149" t="s">
        <v>190</v>
      </c>
      <c r="C24" s="93">
        <v>10</v>
      </c>
      <c r="D24" s="94">
        <v>1</v>
      </c>
      <c r="E24" s="66">
        <v>115</v>
      </c>
      <c r="F24" s="66">
        <f>SUM(G24:H24)</f>
        <v>3292</v>
      </c>
      <c r="G24" s="66">
        <f aca="true" t="shared" si="7" ref="G24:H28">SUM(J24+M24+P24+S24+V24+Y24)</f>
        <v>1709</v>
      </c>
      <c r="H24" s="66">
        <f t="shared" si="7"/>
        <v>1583</v>
      </c>
      <c r="I24" s="66">
        <f>SUM(J24:K24)</f>
        <v>557</v>
      </c>
      <c r="J24" s="66">
        <v>308</v>
      </c>
      <c r="K24" s="66">
        <v>249</v>
      </c>
      <c r="L24" s="66">
        <f>SUM(M24:N24)</f>
        <v>569</v>
      </c>
      <c r="M24" s="66">
        <v>305</v>
      </c>
      <c r="N24" s="66">
        <v>264</v>
      </c>
      <c r="O24" s="66">
        <f>SUM(P24:Q24)</f>
        <v>538</v>
      </c>
      <c r="P24" s="66">
        <v>269</v>
      </c>
      <c r="Q24" s="66">
        <v>269</v>
      </c>
      <c r="R24" s="66">
        <f>SUM(S24:T24)</f>
        <v>509</v>
      </c>
      <c r="S24" s="66">
        <v>256</v>
      </c>
      <c r="T24" s="66">
        <v>253</v>
      </c>
      <c r="U24" s="66">
        <f>SUM(V24:W24)</f>
        <v>561</v>
      </c>
      <c r="V24" s="66">
        <v>289</v>
      </c>
      <c r="W24" s="66">
        <v>272</v>
      </c>
      <c r="X24" s="66">
        <f>SUM(Y24:Z24)</f>
        <v>558</v>
      </c>
      <c r="Y24" s="66">
        <v>282</v>
      </c>
      <c r="Z24" s="66">
        <v>276</v>
      </c>
      <c r="AA24" s="95">
        <v>156</v>
      </c>
    </row>
    <row r="25" spans="1:27" ht="13.5" customHeight="1">
      <c r="A25" s="1176"/>
      <c r="B25" s="1149" t="s">
        <v>192</v>
      </c>
      <c r="C25" s="93">
        <v>9</v>
      </c>
      <c r="D25" s="66">
        <v>6</v>
      </c>
      <c r="E25" s="66">
        <v>100</v>
      </c>
      <c r="F25" s="66">
        <f>SUM(G25:H25)</f>
        <v>2994</v>
      </c>
      <c r="G25" s="66">
        <f t="shared" si="7"/>
        <v>1561</v>
      </c>
      <c r="H25" s="66">
        <f t="shared" si="7"/>
        <v>1433</v>
      </c>
      <c r="I25" s="66">
        <f>SUM(J25:K25)</f>
        <v>498</v>
      </c>
      <c r="J25" s="66">
        <v>257</v>
      </c>
      <c r="K25" s="66">
        <v>241</v>
      </c>
      <c r="L25" s="66">
        <f>SUM(M25:N25)</f>
        <v>510</v>
      </c>
      <c r="M25" s="66">
        <v>252</v>
      </c>
      <c r="N25" s="66">
        <v>258</v>
      </c>
      <c r="O25" s="66">
        <f>SUM(P25:Q25)</f>
        <v>509</v>
      </c>
      <c r="P25" s="66">
        <v>274</v>
      </c>
      <c r="Q25" s="66">
        <v>235</v>
      </c>
      <c r="R25" s="66">
        <f>SUM(S25:T25)</f>
        <v>496</v>
      </c>
      <c r="S25" s="66">
        <v>254</v>
      </c>
      <c r="T25" s="66">
        <v>242</v>
      </c>
      <c r="U25" s="66">
        <f>SUM(V25:W25)</f>
        <v>494</v>
      </c>
      <c r="V25" s="66">
        <v>263</v>
      </c>
      <c r="W25" s="66">
        <v>231</v>
      </c>
      <c r="X25" s="66">
        <f>SUM(Y25:Z25)</f>
        <v>487</v>
      </c>
      <c r="Y25" s="66">
        <v>261</v>
      </c>
      <c r="Z25" s="66">
        <v>226</v>
      </c>
      <c r="AA25" s="95">
        <v>132</v>
      </c>
    </row>
    <row r="26" spans="1:27" ht="13.5" customHeight="1">
      <c r="A26" s="1176"/>
      <c r="B26" s="1149" t="s">
        <v>193</v>
      </c>
      <c r="C26" s="93">
        <v>9</v>
      </c>
      <c r="D26" s="94">
        <v>0</v>
      </c>
      <c r="E26" s="66">
        <v>86</v>
      </c>
      <c r="F26" s="66">
        <f>SUM(G26:H26)</f>
        <v>2543</v>
      </c>
      <c r="G26" s="66">
        <f t="shared" si="7"/>
        <v>1337</v>
      </c>
      <c r="H26" s="66">
        <f t="shared" si="7"/>
        <v>1206</v>
      </c>
      <c r="I26" s="66">
        <f>SUM(J26:K26)</f>
        <v>385</v>
      </c>
      <c r="J26" s="66">
        <v>182</v>
      </c>
      <c r="K26" s="66">
        <v>203</v>
      </c>
      <c r="L26" s="66">
        <f>SUM(M26:N26)</f>
        <v>397</v>
      </c>
      <c r="M26" s="66">
        <v>208</v>
      </c>
      <c r="N26" s="66">
        <v>189</v>
      </c>
      <c r="O26" s="66">
        <f>SUM(P26:Q26)</f>
        <v>428</v>
      </c>
      <c r="P26" s="66">
        <v>232</v>
      </c>
      <c r="Q26" s="66">
        <v>196</v>
      </c>
      <c r="R26" s="66">
        <f>SUM(S26:T26)</f>
        <v>403</v>
      </c>
      <c r="S26" s="66">
        <v>214</v>
      </c>
      <c r="T26" s="66">
        <v>189</v>
      </c>
      <c r="U26" s="66">
        <f>SUM(V26:W26)</f>
        <v>425</v>
      </c>
      <c r="V26" s="66">
        <v>230</v>
      </c>
      <c r="W26" s="66">
        <v>195</v>
      </c>
      <c r="X26" s="66">
        <f>SUM(Y26:Z26)</f>
        <v>505</v>
      </c>
      <c r="Y26" s="66">
        <v>271</v>
      </c>
      <c r="Z26" s="66">
        <v>234</v>
      </c>
      <c r="AA26" s="95">
        <v>124</v>
      </c>
    </row>
    <row r="27" spans="1:27" ht="13.5" customHeight="1">
      <c r="A27" s="1176"/>
      <c r="B27" s="1149" t="s">
        <v>196</v>
      </c>
      <c r="C27" s="93">
        <v>6</v>
      </c>
      <c r="D27" s="94">
        <v>3</v>
      </c>
      <c r="E27" s="66">
        <v>95</v>
      </c>
      <c r="F27" s="66">
        <f>SUM(G27:H27)</f>
        <v>2766</v>
      </c>
      <c r="G27" s="66">
        <f t="shared" si="7"/>
        <v>1381</v>
      </c>
      <c r="H27" s="66">
        <f t="shared" si="7"/>
        <v>1385</v>
      </c>
      <c r="I27" s="66">
        <f>SUM(J27:K27)</f>
        <v>434</v>
      </c>
      <c r="J27" s="66">
        <v>216</v>
      </c>
      <c r="K27" s="66">
        <v>218</v>
      </c>
      <c r="L27" s="66">
        <f>SUM(M27:N27)</f>
        <v>472</v>
      </c>
      <c r="M27" s="66">
        <v>255</v>
      </c>
      <c r="N27" s="66">
        <v>217</v>
      </c>
      <c r="O27" s="66">
        <f>SUM(P27:Q27)</f>
        <v>489</v>
      </c>
      <c r="P27" s="66">
        <v>240</v>
      </c>
      <c r="Q27" s="66">
        <v>249</v>
      </c>
      <c r="R27" s="66">
        <f>SUM(S27:T27)</f>
        <v>435</v>
      </c>
      <c r="S27" s="66">
        <v>207</v>
      </c>
      <c r="T27" s="66">
        <v>228</v>
      </c>
      <c r="U27" s="66">
        <f>SUM(V27:W27)</f>
        <v>464</v>
      </c>
      <c r="V27" s="66">
        <v>231</v>
      </c>
      <c r="W27" s="66">
        <v>233</v>
      </c>
      <c r="X27" s="66">
        <f>SUM(Y27:Z27)</f>
        <v>472</v>
      </c>
      <c r="Y27" s="66">
        <v>232</v>
      </c>
      <c r="Z27" s="66">
        <v>240</v>
      </c>
      <c r="AA27" s="95">
        <v>126</v>
      </c>
    </row>
    <row r="28" spans="1:27" ht="13.5" customHeight="1">
      <c r="A28" s="1176"/>
      <c r="B28" s="1149" t="s">
        <v>198</v>
      </c>
      <c r="C28" s="93">
        <v>11</v>
      </c>
      <c r="D28" s="94">
        <v>1</v>
      </c>
      <c r="E28" s="66">
        <v>133</v>
      </c>
      <c r="F28" s="66">
        <f>SUM(G28:H28)</f>
        <v>4088</v>
      </c>
      <c r="G28" s="66">
        <f t="shared" si="7"/>
        <v>2045</v>
      </c>
      <c r="H28" s="66">
        <f t="shared" si="7"/>
        <v>2043</v>
      </c>
      <c r="I28" s="66">
        <f>SUM(J28:K28)</f>
        <v>736</v>
      </c>
      <c r="J28" s="66">
        <v>397</v>
      </c>
      <c r="K28" s="66">
        <v>339</v>
      </c>
      <c r="L28" s="66">
        <f>SUM(M28:N28)</f>
        <v>702</v>
      </c>
      <c r="M28" s="66">
        <v>350</v>
      </c>
      <c r="N28" s="66">
        <v>352</v>
      </c>
      <c r="O28" s="66">
        <f>SUM(P28:Q28)</f>
        <v>737</v>
      </c>
      <c r="P28" s="66">
        <v>342</v>
      </c>
      <c r="Q28" s="66">
        <v>395</v>
      </c>
      <c r="R28" s="66">
        <f>SUM(S28:T28)</f>
        <v>604</v>
      </c>
      <c r="S28" s="66">
        <v>319</v>
      </c>
      <c r="T28" s="66">
        <v>285</v>
      </c>
      <c r="U28" s="66">
        <f>SUM(V28:W28)</f>
        <v>623</v>
      </c>
      <c r="V28" s="66">
        <v>297</v>
      </c>
      <c r="W28" s="66">
        <v>326</v>
      </c>
      <c r="X28" s="66">
        <f>SUM(Y28:Z28)</f>
        <v>686</v>
      </c>
      <c r="Y28" s="66">
        <v>340</v>
      </c>
      <c r="Z28" s="66">
        <v>346</v>
      </c>
      <c r="AA28" s="95">
        <v>183</v>
      </c>
    </row>
    <row r="29" spans="1:27" ht="13.5" customHeight="1">
      <c r="A29" s="1176"/>
      <c r="B29" s="1149"/>
      <c r="C29" s="93"/>
      <c r="D29" s="94"/>
      <c r="E29" s="66"/>
      <c r="F29" s="66"/>
      <c r="G29" s="66"/>
      <c r="H29" s="66"/>
      <c r="I29" s="66"/>
      <c r="J29" s="66"/>
      <c r="K29" s="66"/>
      <c r="L29" s="66"/>
      <c r="M29" s="66"/>
      <c r="N29" s="66"/>
      <c r="O29" s="66"/>
      <c r="P29" s="66"/>
      <c r="Q29" s="66"/>
      <c r="R29" s="66"/>
      <c r="S29" s="66"/>
      <c r="T29" s="66"/>
      <c r="U29" s="66"/>
      <c r="V29" s="66"/>
      <c r="W29" s="66"/>
      <c r="X29" s="66"/>
      <c r="Y29" s="66"/>
      <c r="Z29" s="66"/>
      <c r="AA29" s="95"/>
    </row>
    <row r="30" spans="1:27" ht="13.5" customHeight="1">
      <c r="A30" s="1176"/>
      <c r="B30" s="1149" t="s">
        <v>200</v>
      </c>
      <c r="C30" s="93">
        <v>7</v>
      </c>
      <c r="D30" s="94">
        <v>3</v>
      </c>
      <c r="E30" s="66">
        <v>111</v>
      </c>
      <c r="F30" s="66">
        <f>SUM(G30:H30)</f>
        <v>3346</v>
      </c>
      <c r="G30" s="66">
        <f aca="true" t="shared" si="8" ref="G30:H32">SUM(J30+M30+P30+S30+V30+Y30)</f>
        <v>1691</v>
      </c>
      <c r="H30" s="66">
        <f t="shared" si="8"/>
        <v>1655</v>
      </c>
      <c r="I30" s="66">
        <f>SUM(J30:K30)</f>
        <v>570</v>
      </c>
      <c r="J30" s="66">
        <v>297</v>
      </c>
      <c r="K30" s="66">
        <v>273</v>
      </c>
      <c r="L30" s="66">
        <f>SUM(M30:N30)</f>
        <v>555</v>
      </c>
      <c r="M30" s="66">
        <v>270</v>
      </c>
      <c r="N30" s="66">
        <v>285</v>
      </c>
      <c r="O30" s="66">
        <f>SUM(P30:Q30)</f>
        <v>548</v>
      </c>
      <c r="P30" s="66">
        <v>271</v>
      </c>
      <c r="Q30" s="66">
        <v>277</v>
      </c>
      <c r="R30" s="66">
        <f>SUM(S30:T30)</f>
        <v>502</v>
      </c>
      <c r="S30" s="66">
        <v>255</v>
      </c>
      <c r="T30" s="66">
        <v>247</v>
      </c>
      <c r="U30" s="66">
        <f>SUM(V30:W30)</f>
        <v>558</v>
      </c>
      <c r="V30" s="66">
        <v>287</v>
      </c>
      <c r="W30" s="66">
        <v>271</v>
      </c>
      <c r="X30" s="66">
        <f>SUM(Y30:Z30)</f>
        <v>613</v>
      </c>
      <c r="Y30" s="66">
        <v>311</v>
      </c>
      <c r="Z30" s="66">
        <v>302</v>
      </c>
      <c r="AA30" s="95">
        <v>143</v>
      </c>
    </row>
    <row r="31" spans="1:27" ht="13.5" customHeight="1">
      <c r="A31" s="1176"/>
      <c r="B31" s="1149" t="s">
        <v>202</v>
      </c>
      <c r="C31" s="93">
        <v>12</v>
      </c>
      <c r="D31" s="94">
        <v>2</v>
      </c>
      <c r="E31" s="66">
        <v>84</v>
      </c>
      <c r="F31" s="66">
        <f>SUM(G31:H31)</f>
        <v>1964</v>
      </c>
      <c r="G31" s="66">
        <f t="shared" si="8"/>
        <v>1041</v>
      </c>
      <c r="H31" s="66">
        <f t="shared" si="8"/>
        <v>923</v>
      </c>
      <c r="I31" s="66">
        <f>SUM(J31:K31)</f>
        <v>303</v>
      </c>
      <c r="J31" s="66">
        <v>153</v>
      </c>
      <c r="K31" s="66">
        <v>150</v>
      </c>
      <c r="L31" s="66">
        <f>SUM(M31:N31)</f>
        <v>295</v>
      </c>
      <c r="M31" s="66">
        <v>167</v>
      </c>
      <c r="N31" s="66">
        <v>128</v>
      </c>
      <c r="O31" s="66">
        <f>SUM(P31:Q31)</f>
        <v>333</v>
      </c>
      <c r="P31" s="66">
        <v>178</v>
      </c>
      <c r="Q31" s="66">
        <v>155</v>
      </c>
      <c r="R31" s="66">
        <f>SUM(S31:T31)</f>
        <v>312</v>
      </c>
      <c r="S31" s="66">
        <v>167</v>
      </c>
      <c r="T31" s="66">
        <v>145</v>
      </c>
      <c r="U31" s="66">
        <f>SUM(V31:W31)</f>
        <v>325</v>
      </c>
      <c r="V31" s="66">
        <v>169</v>
      </c>
      <c r="W31" s="66">
        <v>156</v>
      </c>
      <c r="X31" s="66">
        <f>SUM(Y31:Z31)</f>
        <v>396</v>
      </c>
      <c r="Y31" s="66">
        <v>207</v>
      </c>
      <c r="Z31" s="66">
        <v>189</v>
      </c>
      <c r="AA31" s="95">
        <v>122</v>
      </c>
    </row>
    <row r="32" spans="1:27" ht="13.5" customHeight="1">
      <c r="A32" s="1176"/>
      <c r="B32" s="1149" t="s">
        <v>204</v>
      </c>
      <c r="C32" s="93">
        <v>8</v>
      </c>
      <c r="D32" s="66">
        <v>3</v>
      </c>
      <c r="E32" s="66">
        <v>102</v>
      </c>
      <c r="F32" s="66">
        <f>SUM(G32:H32)</f>
        <v>3029</v>
      </c>
      <c r="G32" s="66">
        <f t="shared" si="8"/>
        <v>1543</v>
      </c>
      <c r="H32" s="66">
        <f t="shared" si="8"/>
        <v>1486</v>
      </c>
      <c r="I32" s="66">
        <f>SUM(J32:K32)</f>
        <v>501</v>
      </c>
      <c r="J32" s="66">
        <v>256</v>
      </c>
      <c r="K32" s="66">
        <v>245</v>
      </c>
      <c r="L32" s="66">
        <f>SUM(M32:N32)</f>
        <v>493</v>
      </c>
      <c r="M32" s="66">
        <v>254</v>
      </c>
      <c r="N32" s="66">
        <v>239</v>
      </c>
      <c r="O32" s="66">
        <f>SUM(P32:Q32)</f>
        <v>502</v>
      </c>
      <c r="P32" s="66">
        <v>252</v>
      </c>
      <c r="Q32" s="66">
        <v>250</v>
      </c>
      <c r="R32" s="66">
        <f>SUM(S32:T32)</f>
        <v>492</v>
      </c>
      <c r="S32" s="66">
        <v>246</v>
      </c>
      <c r="T32" s="66">
        <v>246</v>
      </c>
      <c r="U32" s="66">
        <f>SUM(V32:W32)</f>
        <v>487</v>
      </c>
      <c r="V32" s="66">
        <v>249</v>
      </c>
      <c r="W32" s="66">
        <v>238</v>
      </c>
      <c r="X32" s="66">
        <f>SUM(Y32:Z32)</f>
        <v>554</v>
      </c>
      <c r="Y32" s="66">
        <v>286</v>
      </c>
      <c r="Z32" s="66">
        <v>268</v>
      </c>
      <c r="AA32" s="95">
        <v>138</v>
      </c>
    </row>
    <row r="33" spans="1:27" ht="13.5" customHeight="1">
      <c r="A33" s="1176"/>
      <c r="B33" s="1149"/>
      <c r="C33" s="93"/>
      <c r="D33" s="66"/>
      <c r="E33" s="66"/>
      <c r="F33" s="66"/>
      <c r="G33" s="66"/>
      <c r="H33" s="66"/>
      <c r="I33" s="66"/>
      <c r="J33" s="66"/>
      <c r="K33" s="66"/>
      <c r="L33" s="66"/>
      <c r="M33" s="66"/>
      <c r="N33" s="66"/>
      <c r="O33" s="66"/>
      <c r="P33" s="66"/>
      <c r="Q33" s="66"/>
      <c r="R33" s="66"/>
      <c r="S33" s="66"/>
      <c r="T33" s="66"/>
      <c r="U33" s="66"/>
      <c r="V33" s="66"/>
      <c r="W33" s="66"/>
      <c r="X33" s="66"/>
      <c r="Y33" s="66"/>
      <c r="Z33" s="66"/>
      <c r="AA33" s="95"/>
    </row>
    <row r="34" spans="1:27" ht="13.5" customHeight="1">
      <c r="A34" s="1176"/>
      <c r="B34" s="1149" t="s">
        <v>206</v>
      </c>
      <c r="C34" s="93">
        <v>5</v>
      </c>
      <c r="D34" s="94">
        <v>0</v>
      </c>
      <c r="E34" s="66">
        <v>45</v>
      </c>
      <c r="F34" s="66">
        <f>SUM(G34:H34)</f>
        <v>1180</v>
      </c>
      <c r="G34" s="66">
        <f aca="true" t="shared" si="9" ref="G34:H38">SUM(J34+M34+P34+S34+V34+Y34)</f>
        <v>602</v>
      </c>
      <c r="H34" s="66">
        <f t="shared" si="9"/>
        <v>578</v>
      </c>
      <c r="I34" s="66">
        <f>SUM(J34:K34)</f>
        <v>204</v>
      </c>
      <c r="J34" s="66">
        <v>95</v>
      </c>
      <c r="K34" s="66">
        <v>109</v>
      </c>
      <c r="L34" s="66">
        <f>SUM(M34:N34)</f>
        <v>203</v>
      </c>
      <c r="M34" s="66">
        <v>114</v>
      </c>
      <c r="N34" s="66">
        <v>89</v>
      </c>
      <c r="O34" s="66">
        <f>SUM(P34:Q34)</f>
        <v>203</v>
      </c>
      <c r="P34" s="66">
        <v>108</v>
      </c>
      <c r="Q34" s="66">
        <v>95</v>
      </c>
      <c r="R34" s="66">
        <f>SUM(S34:T34)</f>
        <v>171</v>
      </c>
      <c r="S34" s="66">
        <v>81</v>
      </c>
      <c r="T34" s="66">
        <v>90</v>
      </c>
      <c r="U34" s="66">
        <f>SUM(V34:W34)</f>
        <v>175</v>
      </c>
      <c r="V34" s="66">
        <v>81</v>
      </c>
      <c r="W34" s="66">
        <v>94</v>
      </c>
      <c r="X34" s="66">
        <f>SUM(Y34:Z34)</f>
        <v>224</v>
      </c>
      <c r="Y34" s="66">
        <v>123</v>
      </c>
      <c r="Z34" s="66">
        <v>101</v>
      </c>
      <c r="AA34" s="95">
        <v>64</v>
      </c>
    </row>
    <row r="35" spans="1:27" ht="13.5" customHeight="1">
      <c r="A35" s="1176"/>
      <c r="B35" s="1149" t="s">
        <v>208</v>
      </c>
      <c r="C35" s="93">
        <v>2</v>
      </c>
      <c r="D35" s="94">
        <v>0</v>
      </c>
      <c r="E35" s="66">
        <v>26</v>
      </c>
      <c r="F35" s="66">
        <f>SUM(G35:H35)</f>
        <v>865</v>
      </c>
      <c r="G35" s="66">
        <f t="shared" si="9"/>
        <v>444</v>
      </c>
      <c r="H35" s="66">
        <f t="shared" si="9"/>
        <v>421</v>
      </c>
      <c r="I35" s="66">
        <f>SUM(J35:K35)</f>
        <v>156</v>
      </c>
      <c r="J35" s="66">
        <v>80</v>
      </c>
      <c r="K35" s="66">
        <v>76</v>
      </c>
      <c r="L35" s="66">
        <f>SUM(M35:N35)</f>
        <v>151</v>
      </c>
      <c r="M35" s="66">
        <v>79</v>
      </c>
      <c r="N35" s="66">
        <v>72</v>
      </c>
      <c r="O35" s="66">
        <f>SUM(P35:Q35)</f>
        <v>154</v>
      </c>
      <c r="P35" s="66">
        <v>91</v>
      </c>
      <c r="Q35" s="66">
        <v>63</v>
      </c>
      <c r="R35" s="66">
        <f>SUM(S35:T35)</f>
        <v>136</v>
      </c>
      <c r="S35" s="66">
        <v>71</v>
      </c>
      <c r="T35" s="66">
        <v>65</v>
      </c>
      <c r="U35" s="66">
        <f>SUM(V35:W35)</f>
        <v>142</v>
      </c>
      <c r="V35" s="66">
        <v>65</v>
      </c>
      <c r="W35" s="66">
        <v>77</v>
      </c>
      <c r="X35" s="66">
        <f>SUM(Y35:Z35)</f>
        <v>126</v>
      </c>
      <c r="Y35" s="66">
        <v>58</v>
      </c>
      <c r="Z35" s="66">
        <v>68</v>
      </c>
      <c r="AA35" s="95">
        <v>34</v>
      </c>
    </row>
    <row r="36" spans="1:27" ht="13.5" customHeight="1">
      <c r="A36" s="1176"/>
      <c r="B36" s="1149" t="s">
        <v>210</v>
      </c>
      <c r="C36" s="93">
        <v>6</v>
      </c>
      <c r="D36" s="94">
        <v>0</v>
      </c>
      <c r="E36" s="66">
        <v>61</v>
      </c>
      <c r="F36" s="66">
        <f>SUM(G36:H36)</f>
        <v>1715</v>
      </c>
      <c r="G36" s="66">
        <f t="shared" si="9"/>
        <v>865</v>
      </c>
      <c r="H36" s="66">
        <f t="shared" si="9"/>
        <v>850</v>
      </c>
      <c r="I36" s="66">
        <f>SUM(J36:K36)</f>
        <v>298</v>
      </c>
      <c r="J36" s="66">
        <v>131</v>
      </c>
      <c r="K36" s="66">
        <v>167</v>
      </c>
      <c r="L36" s="66">
        <f>SUM(M36:N36)</f>
        <v>289</v>
      </c>
      <c r="M36" s="66">
        <v>152</v>
      </c>
      <c r="N36" s="66">
        <v>137</v>
      </c>
      <c r="O36" s="66">
        <f>SUM(P36:Q36)</f>
        <v>274</v>
      </c>
      <c r="P36" s="66">
        <v>139</v>
      </c>
      <c r="Q36" s="66">
        <v>135</v>
      </c>
      <c r="R36" s="66">
        <f>SUM(S36:T36)</f>
        <v>271</v>
      </c>
      <c r="S36" s="66">
        <v>142</v>
      </c>
      <c r="T36" s="66">
        <v>129</v>
      </c>
      <c r="U36" s="66">
        <f>SUM(V36:W36)</f>
        <v>287</v>
      </c>
      <c r="V36" s="66">
        <v>144</v>
      </c>
      <c r="W36" s="66">
        <v>143</v>
      </c>
      <c r="X36" s="66">
        <f>SUM(Y36:Z36)</f>
        <v>296</v>
      </c>
      <c r="Y36" s="66">
        <v>157</v>
      </c>
      <c r="Z36" s="66">
        <v>139</v>
      </c>
      <c r="AA36" s="95">
        <v>84</v>
      </c>
    </row>
    <row r="37" spans="1:27" ht="13.5" customHeight="1">
      <c r="A37" s="1176"/>
      <c r="B37" s="1149" t="s">
        <v>212</v>
      </c>
      <c r="C37" s="93">
        <v>10</v>
      </c>
      <c r="D37" s="66">
        <v>2</v>
      </c>
      <c r="E37" s="66">
        <v>49</v>
      </c>
      <c r="F37" s="66">
        <f>SUM(G37:H37)</f>
        <v>706</v>
      </c>
      <c r="G37" s="66">
        <f t="shared" si="9"/>
        <v>349</v>
      </c>
      <c r="H37" s="66">
        <f t="shared" si="9"/>
        <v>357</v>
      </c>
      <c r="I37" s="66">
        <f>SUM(J37:K37)</f>
        <v>92</v>
      </c>
      <c r="J37" s="66">
        <v>43</v>
      </c>
      <c r="K37" s="66">
        <v>49</v>
      </c>
      <c r="L37" s="66">
        <f>SUM(M37:N37)</f>
        <v>109</v>
      </c>
      <c r="M37" s="66">
        <v>66</v>
      </c>
      <c r="N37" s="66">
        <v>43</v>
      </c>
      <c r="O37" s="66">
        <f>SUM(P37:Q37)</f>
        <v>138</v>
      </c>
      <c r="P37" s="66">
        <v>61</v>
      </c>
      <c r="Q37" s="66">
        <v>77</v>
      </c>
      <c r="R37" s="66">
        <f>SUM(S37:T37)</f>
        <v>109</v>
      </c>
      <c r="S37" s="66">
        <v>59</v>
      </c>
      <c r="T37" s="66">
        <v>50</v>
      </c>
      <c r="U37" s="66">
        <f>SUM(V37:W37)</f>
        <v>123</v>
      </c>
      <c r="V37" s="66">
        <v>64</v>
      </c>
      <c r="W37" s="66">
        <v>59</v>
      </c>
      <c r="X37" s="66">
        <f>SUM(Y37:Z37)</f>
        <v>135</v>
      </c>
      <c r="Y37" s="66">
        <v>56</v>
      </c>
      <c r="Z37" s="66">
        <v>79</v>
      </c>
      <c r="AA37" s="95">
        <v>76</v>
      </c>
    </row>
    <row r="38" spans="1:27" ht="13.5" customHeight="1">
      <c r="A38" s="1176"/>
      <c r="B38" s="1149" t="s">
        <v>214</v>
      </c>
      <c r="C38" s="93">
        <v>8</v>
      </c>
      <c r="D38" s="66">
        <v>6</v>
      </c>
      <c r="E38" s="66">
        <v>54</v>
      </c>
      <c r="F38" s="66">
        <f>SUM(G38:H38)</f>
        <v>902</v>
      </c>
      <c r="G38" s="66">
        <f t="shared" si="9"/>
        <v>476</v>
      </c>
      <c r="H38" s="66">
        <f t="shared" si="9"/>
        <v>426</v>
      </c>
      <c r="I38" s="66">
        <f>SUM(J38:K38)</f>
        <v>131</v>
      </c>
      <c r="J38" s="66">
        <v>67</v>
      </c>
      <c r="K38" s="66">
        <v>64</v>
      </c>
      <c r="L38" s="66">
        <f>SUM(M38:N38)</f>
        <v>143</v>
      </c>
      <c r="M38" s="66">
        <v>66</v>
      </c>
      <c r="N38" s="66">
        <v>77</v>
      </c>
      <c r="O38" s="66">
        <f>SUM(P38:Q38)</f>
        <v>154</v>
      </c>
      <c r="P38" s="66">
        <v>80</v>
      </c>
      <c r="Q38" s="66">
        <v>74</v>
      </c>
      <c r="R38" s="66">
        <f>SUM(S38:T38)</f>
        <v>147</v>
      </c>
      <c r="S38" s="66">
        <v>85</v>
      </c>
      <c r="T38" s="66">
        <v>62</v>
      </c>
      <c r="U38" s="66">
        <f>SUM(V38:W38)</f>
        <v>134</v>
      </c>
      <c r="V38" s="66">
        <v>75</v>
      </c>
      <c r="W38" s="66">
        <v>59</v>
      </c>
      <c r="X38" s="66">
        <f>SUM(Y38:Z38)</f>
        <v>193</v>
      </c>
      <c r="Y38" s="66">
        <v>103</v>
      </c>
      <c r="Z38" s="66">
        <v>90</v>
      </c>
      <c r="AA38" s="95">
        <v>81</v>
      </c>
    </row>
    <row r="39" spans="1:27" ht="13.5" customHeight="1">
      <c r="A39" s="1176"/>
      <c r="B39" s="1149"/>
      <c r="C39" s="93"/>
      <c r="D39" s="66"/>
      <c r="E39" s="66"/>
      <c r="F39" s="66"/>
      <c r="G39" s="66"/>
      <c r="H39" s="66"/>
      <c r="I39" s="66"/>
      <c r="J39" s="66"/>
      <c r="K39" s="66"/>
      <c r="L39" s="66"/>
      <c r="M39" s="66"/>
      <c r="N39" s="66"/>
      <c r="O39" s="66"/>
      <c r="P39" s="66"/>
      <c r="Q39" s="66"/>
      <c r="R39" s="66"/>
      <c r="S39" s="66"/>
      <c r="T39" s="66"/>
      <c r="U39" s="66"/>
      <c r="V39" s="66"/>
      <c r="W39" s="66"/>
      <c r="X39" s="66"/>
      <c r="Y39" s="66"/>
      <c r="Z39" s="66"/>
      <c r="AA39" s="95"/>
    </row>
    <row r="40" spans="1:27" ht="13.5" customHeight="1">
      <c r="A40" s="1176"/>
      <c r="B40" s="1149" t="s">
        <v>168</v>
      </c>
      <c r="C40" s="93">
        <v>7</v>
      </c>
      <c r="D40" s="94">
        <v>1</v>
      </c>
      <c r="E40" s="66">
        <v>46</v>
      </c>
      <c r="F40" s="66">
        <f>SUM(G40:H40)</f>
        <v>924</v>
      </c>
      <c r="G40" s="66">
        <f aca="true" t="shared" si="10" ref="G40:H44">SUM(J40+M40+P40+S40+V40+Y40)</f>
        <v>492</v>
      </c>
      <c r="H40" s="66">
        <f t="shared" si="10"/>
        <v>432</v>
      </c>
      <c r="I40" s="66">
        <f>SUM(J40:K40)</f>
        <v>128</v>
      </c>
      <c r="J40" s="66">
        <v>73</v>
      </c>
      <c r="K40" s="66">
        <v>55</v>
      </c>
      <c r="L40" s="66">
        <f>SUM(M40:N40)</f>
        <v>166</v>
      </c>
      <c r="M40" s="66">
        <v>102</v>
      </c>
      <c r="N40" s="66">
        <v>64</v>
      </c>
      <c r="O40" s="66">
        <f>SUM(P40:Q40)</f>
        <v>160</v>
      </c>
      <c r="P40" s="66">
        <v>89</v>
      </c>
      <c r="Q40" s="66">
        <v>71</v>
      </c>
      <c r="R40" s="66">
        <f>SUM(S40:T40)</f>
        <v>152</v>
      </c>
      <c r="S40" s="66">
        <v>68</v>
      </c>
      <c r="T40" s="66">
        <v>84</v>
      </c>
      <c r="U40" s="66">
        <f>SUM(V40:W40)</f>
        <v>159</v>
      </c>
      <c r="V40" s="66">
        <v>83</v>
      </c>
      <c r="W40" s="66">
        <v>76</v>
      </c>
      <c r="X40" s="66">
        <f>SUM(Y40:Z40)</f>
        <v>159</v>
      </c>
      <c r="Y40" s="66">
        <v>77</v>
      </c>
      <c r="Z40" s="66">
        <v>82</v>
      </c>
      <c r="AA40" s="95">
        <v>67</v>
      </c>
    </row>
    <row r="41" spans="1:27" ht="13.5" customHeight="1">
      <c r="A41" s="1176"/>
      <c r="B41" s="1149" t="s">
        <v>169</v>
      </c>
      <c r="C41" s="93">
        <v>8</v>
      </c>
      <c r="D41" s="94">
        <v>0</v>
      </c>
      <c r="E41" s="66">
        <v>44</v>
      </c>
      <c r="F41" s="66">
        <f>SUM(G41:H41)</f>
        <v>789</v>
      </c>
      <c r="G41" s="66">
        <f t="shared" si="10"/>
        <v>408</v>
      </c>
      <c r="H41" s="66">
        <f t="shared" si="10"/>
        <v>381</v>
      </c>
      <c r="I41" s="66">
        <f>SUM(J41:K41)</f>
        <v>105</v>
      </c>
      <c r="J41" s="66">
        <v>57</v>
      </c>
      <c r="K41" s="66">
        <v>48</v>
      </c>
      <c r="L41" s="66">
        <f>SUM(M41:N41)</f>
        <v>135</v>
      </c>
      <c r="M41" s="66">
        <v>69</v>
      </c>
      <c r="N41" s="66">
        <v>66</v>
      </c>
      <c r="O41" s="66">
        <f>SUM(P41:Q41)</f>
        <v>141</v>
      </c>
      <c r="P41" s="66">
        <v>77</v>
      </c>
      <c r="Q41" s="66">
        <v>64</v>
      </c>
      <c r="R41" s="66">
        <f>SUM(S41:T41)</f>
        <v>125</v>
      </c>
      <c r="S41" s="66">
        <v>66</v>
      </c>
      <c r="T41" s="66">
        <v>59</v>
      </c>
      <c r="U41" s="66">
        <f>SUM(V41:W41)</f>
        <v>130</v>
      </c>
      <c r="V41" s="66">
        <v>62</v>
      </c>
      <c r="W41" s="66">
        <v>68</v>
      </c>
      <c r="X41" s="66">
        <f>SUM(Y41:Z41)</f>
        <v>153</v>
      </c>
      <c r="Y41" s="66">
        <v>77</v>
      </c>
      <c r="Z41" s="66">
        <v>76</v>
      </c>
      <c r="AA41" s="95">
        <v>66</v>
      </c>
    </row>
    <row r="42" spans="1:27" ht="13.5" customHeight="1">
      <c r="A42" s="1176"/>
      <c r="B42" s="1149" t="s">
        <v>170</v>
      </c>
      <c r="C42" s="93">
        <v>4</v>
      </c>
      <c r="D42" s="66">
        <v>4</v>
      </c>
      <c r="E42" s="66">
        <v>38</v>
      </c>
      <c r="F42" s="66">
        <f>SUM(G42:H42)</f>
        <v>712</v>
      </c>
      <c r="G42" s="66">
        <f t="shared" si="10"/>
        <v>361</v>
      </c>
      <c r="H42" s="66">
        <f t="shared" si="10"/>
        <v>351</v>
      </c>
      <c r="I42" s="66">
        <f>SUM(J42:K42)</f>
        <v>100</v>
      </c>
      <c r="J42" s="66">
        <v>49</v>
      </c>
      <c r="K42" s="66">
        <v>51</v>
      </c>
      <c r="L42" s="66">
        <f>SUM(M42:N42)</f>
        <v>112</v>
      </c>
      <c r="M42" s="66">
        <v>63</v>
      </c>
      <c r="N42" s="66">
        <v>49</v>
      </c>
      <c r="O42" s="66">
        <f>SUM(P42:Q42)</f>
        <v>110</v>
      </c>
      <c r="P42" s="66">
        <v>47</v>
      </c>
      <c r="Q42" s="66">
        <v>63</v>
      </c>
      <c r="R42" s="66">
        <f>SUM(S42:T42)</f>
        <v>125</v>
      </c>
      <c r="S42" s="66">
        <v>67</v>
      </c>
      <c r="T42" s="66">
        <v>58</v>
      </c>
      <c r="U42" s="66">
        <f>SUM(V42:W42)</f>
        <v>117</v>
      </c>
      <c r="V42" s="66">
        <v>50</v>
      </c>
      <c r="W42" s="66">
        <v>67</v>
      </c>
      <c r="X42" s="66">
        <f>SUM(Y42:Z42)</f>
        <v>148</v>
      </c>
      <c r="Y42" s="66">
        <v>85</v>
      </c>
      <c r="Z42" s="66">
        <v>63</v>
      </c>
      <c r="AA42" s="95">
        <v>52</v>
      </c>
    </row>
    <row r="43" spans="1:27" ht="13.5" customHeight="1">
      <c r="A43" s="1176"/>
      <c r="B43" s="1149" t="s">
        <v>171</v>
      </c>
      <c r="C43" s="93">
        <v>8</v>
      </c>
      <c r="D43" s="94">
        <v>2</v>
      </c>
      <c r="E43" s="66">
        <v>56</v>
      </c>
      <c r="F43" s="66">
        <f>SUM(G43:H43)</f>
        <v>1103</v>
      </c>
      <c r="G43" s="66">
        <f t="shared" si="10"/>
        <v>573</v>
      </c>
      <c r="H43" s="66">
        <f t="shared" si="10"/>
        <v>530</v>
      </c>
      <c r="I43" s="66">
        <f>SUM(J43:K43)</f>
        <v>175</v>
      </c>
      <c r="J43" s="66">
        <v>83</v>
      </c>
      <c r="K43" s="66">
        <v>92</v>
      </c>
      <c r="L43" s="66">
        <f>SUM(M43:N43)</f>
        <v>171</v>
      </c>
      <c r="M43" s="66">
        <v>89</v>
      </c>
      <c r="N43" s="66">
        <v>82</v>
      </c>
      <c r="O43" s="66">
        <f>SUM(P43:Q43)</f>
        <v>190</v>
      </c>
      <c r="P43" s="66">
        <v>100</v>
      </c>
      <c r="Q43" s="66">
        <v>90</v>
      </c>
      <c r="R43" s="66">
        <f>SUM(S43:T43)</f>
        <v>155</v>
      </c>
      <c r="S43" s="66">
        <v>80</v>
      </c>
      <c r="T43" s="66">
        <v>75</v>
      </c>
      <c r="U43" s="66">
        <f>SUM(V43:W43)</f>
        <v>168</v>
      </c>
      <c r="V43" s="66">
        <v>84</v>
      </c>
      <c r="W43" s="66">
        <v>84</v>
      </c>
      <c r="X43" s="66">
        <f>SUM(Y43:Z43)</f>
        <v>244</v>
      </c>
      <c r="Y43" s="66">
        <v>137</v>
      </c>
      <c r="Z43" s="66">
        <v>107</v>
      </c>
      <c r="AA43" s="95">
        <v>82</v>
      </c>
    </row>
    <row r="44" spans="1:27" ht="13.5" customHeight="1">
      <c r="A44" s="1176"/>
      <c r="B44" s="1149" t="s">
        <v>173</v>
      </c>
      <c r="C44" s="93">
        <v>4</v>
      </c>
      <c r="D44" s="94">
        <v>4</v>
      </c>
      <c r="E44" s="66">
        <v>37</v>
      </c>
      <c r="F44" s="66">
        <f>SUM(G44:H44)</f>
        <v>645</v>
      </c>
      <c r="G44" s="66">
        <f t="shared" si="10"/>
        <v>318</v>
      </c>
      <c r="H44" s="66">
        <f t="shared" si="10"/>
        <v>327</v>
      </c>
      <c r="I44" s="66">
        <f>SUM(J44:K44)</f>
        <v>99</v>
      </c>
      <c r="J44" s="66">
        <v>37</v>
      </c>
      <c r="K44" s="66">
        <v>62</v>
      </c>
      <c r="L44" s="66">
        <f>SUM(M44:N44)</f>
        <v>108</v>
      </c>
      <c r="M44" s="66">
        <v>58</v>
      </c>
      <c r="N44" s="66">
        <v>50</v>
      </c>
      <c r="O44" s="66">
        <f>SUM(P44:Q44)</f>
        <v>107</v>
      </c>
      <c r="P44" s="66">
        <v>58</v>
      </c>
      <c r="Q44" s="66">
        <v>49</v>
      </c>
      <c r="R44" s="66">
        <f>SUM(S44:T44)</f>
        <v>93</v>
      </c>
      <c r="S44" s="66">
        <v>52</v>
      </c>
      <c r="T44" s="66">
        <v>41</v>
      </c>
      <c r="U44" s="66">
        <f>SUM(V44:W44)</f>
        <v>95</v>
      </c>
      <c r="V44" s="66">
        <v>39</v>
      </c>
      <c r="W44" s="66">
        <v>56</v>
      </c>
      <c r="X44" s="66">
        <f>SUM(Y44:Z44)</f>
        <v>143</v>
      </c>
      <c r="Y44" s="66">
        <v>74</v>
      </c>
      <c r="Z44" s="66">
        <v>69</v>
      </c>
      <c r="AA44" s="95">
        <v>52</v>
      </c>
    </row>
    <row r="45" spans="1:27" ht="13.5" customHeight="1">
      <c r="A45" s="1176"/>
      <c r="B45" s="1149"/>
      <c r="C45" s="93"/>
      <c r="D45" s="94"/>
      <c r="E45" s="66"/>
      <c r="F45" s="66"/>
      <c r="G45" s="66"/>
      <c r="H45" s="66"/>
      <c r="I45" s="66"/>
      <c r="J45" s="66"/>
      <c r="K45" s="66"/>
      <c r="L45" s="66"/>
      <c r="M45" s="66"/>
      <c r="N45" s="66"/>
      <c r="O45" s="66"/>
      <c r="P45" s="66"/>
      <c r="Q45" s="66"/>
      <c r="R45" s="66"/>
      <c r="S45" s="66"/>
      <c r="T45" s="66"/>
      <c r="U45" s="66"/>
      <c r="V45" s="66"/>
      <c r="W45" s="66"/>
      <c r="X45" s="66"/>
      <c r="Y45" s="66"/>
      <c r="Z45" s="66"/>
      <c r="AA45" s="95"/>
    </row>
    <row r="46" spans="1:27" ht="13.5" customHeight="1">
      <c r="A46" s="1176"/>
      <c r="B46" s="1149" t="s">
        <v>175</v>
      </c>
      <c r="C46" s="93">
        <v>8</v>
      </c>
      <c r="D46" s="66">
        <v>1</v>
      </c>
      <c r="E46" s="66">
        <v>51</v>
      </c>
      <c r="F46" s="66">
        <f>SUM(G46:H46)</f>
        <v>1105</v>
      </c>
      <c r="G46" s="66">
        <f aca="true" t="shared" si="11" ref="G46:H50">SUM(J46+M46+P46+S46+V46+Y46)</f>
        <v>568</v>
      </c>
      <c r="H46" s="66">
        <f t="shared" si="11"/>
        <v>537</v>
      </c>
      <c r="I46" s="66">
        <f>SUM(J46:K46)</f>
        <v>162</v>
      </c>
      <c r="J46" s="66">
        <v>84</v>
      </c>
      <c r="K46" s="66">
        <v>78</v>
      </c>
      <c r="L46" s="66">
        <f>SUM(M46:N46)</f>
        <v>162</v>
      </c>
      <c r="M46" s="66">
        <v>83</v>
      </c>
      <c r="N46" s="66">
        <v>79</v>
      </c>
      <c r="O46" s="66">
        <f>SUM(P46:Q46)</f>
        <v>190</v>
      </c>
      <c r="P46" s="66">
        <v>99</v>
      </c>
      <c r="Q46" s="66">
        <v>91</v>
      </c>
      <c r="R46" s="66">
        <f>SUM(S46:T46)</f>
        <v>190</v>
      </c>
      <c r="S46" s="66">
        <v>99</v>
      </c>
      <c r="T46" s="66">
        <v>91</v>
      </c>
      <c r="U46" s="66">
        <f>SUM(V46:W46)</f>
        <v>192</v>
      </c>
      <c r="V46" s="66">
        <v>97</v>
      </c>
      <c r="W46" s="66">
        <v>95</v>
      </c>
      <c r="X46" s="66">
        <f>SUM(Y46:Z46)</f>
        <v>209</v>
      </c>
      <c r="Y46" s="66">
        <v>106</v>
      </c>
      <c r="Z46" s="66">
        <v>103</v>
      </c>
      <c r="AA46" s="95">
        <v>73</v>
      </c>
    </row>
    <row r="47" spans="1:27" ht="13.5" customHeight="1">
      <c r="A47" s="1176"/>
      <c r="B47" s="1149" t="s">
        <v>177</v>
      </c>
      <c r="C47" s="93">
        <v>5</v>
      </c>
      <c r="D47" s="94">
        <v>2</v>
      </c>
      <c r="E47" s="66">
        <v>31</v>
      </c>
      <c r="F47" s="66">
        <f>SUM(G47:H47)</f>
        <v>500</v>
      </c>
      <c r="G47" s="66">
        <f t="shared" si="11"/>
        <v>256</v>
      </c>
      <c r="H47" s="66">
        <f t="shared" si="11"/>
        <v>244</v>
      </c>
      <c r="I47" s="66">
        <f>SUM(J47:K47)</f>
        <v>73</v>
      </c>
      <c r="J47" s="66">
        <v>44</v>
      </c>
      <c r="K47" s="66">
        <v>29</v>
      </c>
      <c r="L47" s="66">
        <f>SUM(M47:N47)</f>
        <v>73</v>
      </c>
      <c r="M47" s="66">
        <v>36</v>
      </c>
      <c r="N47" s="66">
        <v>37</v>
      </c>
      <c r="O47" s="66">
        <f>SUM(P47:Q47)</f>
        <v>76</v>
      </c>
      <c r="P47" s="66">
        <v>37</v>
      </c>
      <c r="Q47" s="66">
        <v>39</v>
      </c>
      <c r="R47" s="66">
        <f>SUM(S47:T47)</f>
        <v>79</v>
      </c>
      <c r="S47" s="66">
        <v>36</v>
      </c>
      <c r="T47" s="66">
        <v>43</v>
      </c>
      <c r="U47" s="66">
        <f>SUM(V47:W47)</f>
        <v>84</v>
      </c>
      <c r="V47" s="66">
        <v>47</v>
      </c>
      <c r="W47" s="66">
        <v>37</v>
      </c>
      <c r="X47" s="66">
        <f>SUM(Y47:Z47)</f>
        <v>115</v>
      </c>
      <c r="Y47" s="66">
        <v>56</v>
      </c>
      <c r="Z47" s="66">
        <v>59</v>
      </c>
      <c r="AA47" s="95">
        <v>46</v>
      </c>
    </row>
    <row r="48" spans="1:27" ht="13.5" customHeight="1">
      <c r="A48" s="1176"/>
      <c r="B48" s="1149" t="s">
        <v>179</v>
      </c>
      <c r="C48" s="93">
        <v>4</v>
      </c>
      <c r="D48" s="66">
        <v>4</v>
      </c>
      <c r="E48" s="66">
        <v>32</v>
      </c>
      <c r="F48" s="66">
        <f>SUM(G48:H48)</f>
        <v>519</v>
      </c>
      <c r="G48" s="66">
        <f t="shared" si="11"/>
        <v>277</v>
      </c>
      <c r="H48" s="66">
        <f t="shared" si="11"/>
        <v>242</v>
      </c>
      <c r="I48" s="66">
        <f>SUM(J48:K48)</f>
        <v>79</v>
      </c>
      <c r="J48" s="66">
        <v>45</v>
      </c>
      <c r="K48" s="66">
        <v>34</v>
      </c>
      <c r="L48" s="66">
        <f>SUM(M48:N48)</f>
        <v>78</v>
      </c>
      <c r="M48" s="66">
        <v>50</v>
      </c>
      <c r="N48" s="66">
        <v>28</v>
      </c>
      <c r="O48" s="66">
        <f>SUM(P48:Q48)</f>
        <v>72</v>
      </c>
      <c r="P48" s="66">
        <v>38</v>
      </c>
      <c r="Q48" s="66">
        <v>34</v>
      </c>
      <c r="R48" s="66">
        <f>SUM(S48:T48)</f>
        <v>94</v>
      </c>
      <c r="S48" s="66">
        <v>52</v>
      </c>
      <c r="T48" s="66">
        <v>42</v>
      </c>
      <c r="U48" s="66">
        <f>SUM(V48:W48)</f>
        <v>91</v>
      </c>
      <c r="V48" s="66">
        <v>47</v>
      </c>
      <c r="W48" s="66">
        <v>44</v>
      </c>
      <c r="X48" s="66">
        <f>SUM(Y48:Z48)</f>
        <v>105</v>
      </c>
      <c r="Y48" s="66">
        <v>45</v>
      </c>
      <c r="Z48" s="66">
        <v>60</v>
      </c>
      <c r="AA48" s="95">
        <v>49</v>
      </c>
    </row>
    <row r="49" spans="1:27" ht="13.5" customHeight="1">
      <c r="A49" s="1176"/>
      <c r="B49" s="1149" t="s">
        <v>1077</v>
      </c>
      <c r="C49" s="93">
        <v>4</v>
      </c>
      <c r="D49" s="66">
        <v>6</v>
      </c>
      <c r="E49" s="66">
        <v>38</v>
      </c>
      <c r="F49" s="66">
        <f>SUM(G49:H49)</f>
        <v>681</v>
      </c>
      <c r="G49" s="66">
        <f t="shared" si="11"/>
        <v>327</v>
      </c>
      <c r="H49" s="66">
        <f t="shared" si="11"/>
        <v>354</v>
      </c>
      <c r="I49" s="66">
        <f>SUM(J49:K49)</f>
        <v>104</v>
      </c>
      <c r="J49" s="66">
        <v>50</v>
      </c>
      <c r="K49" s="66">
        <v>54</v>
      </c>
      <c r="L49" s="66">
        <f>SUM(M49:N49)</f>
        <v>96</v>
      </c>
      <c r="M49" s="66">
        <v>50</v>
      </c>
      <c r="N49" s="66">
        <v>46</v>
      </c>
      <c r="O49" s="66">
        <f>SUM(P49:Q49)</f>
        <v>128</v>
      </c>
      <c r="P49" s="66">
        <v>59</v>
      </c>
      <c r="Q49" s="66">
        <v>69</v>
      </c>
      <c r="R49" s="66">
        <f>SUM(S49:T49)</f>
        <v>113</v>
      </c>
      <c r="S49" s="66">
        <v>61</v>
      </c>
      <c r="T49" s="66">
        <v>52</v>
      </c>
      <c r="U49" s="66">
        <f>SUM(V49:W49)</f>
        <v>109</v>
      </c>
      <c r="V49" s="66">
        <v>53</v>
      </c>
      <c r="W49" s="66">
        <v>56</v>
      </c>
      <c r="X49" s="66">
        <f>SUM(Y49:Z49)</f>
        <v>131</v>
      </c>
      <c r="Y49" s="66">
        <v>54</v>
      </c>
      <c r="Z49" s="66">
        <v>77</v>
      </c>
      <c r="AA49" s="95">
        <v>54</v>
      </c>
    </row>
    <row r="50" spans="1:27" ht="13.5" customHeight="1">
      <c r="A50" s="1176"/>
      <c r="B50" s="1149" t="s">
        <v>183</v>
      </c>
      <c r="C50" s="93">
        <v>7</v>
      </c>
      <c r="D50" s="66">
        <v>1</v>
      </c>
      <c r="E50" s="66">
        <v>76</v>
      </c>
      <c r="F50" s="66">
        <f>SUM(G50:H50)</f>
        <v>2042</v>
      </c>
      <c r="G50" s="66">
        <f t="shared" si="11"/>
        <v>1060</v>
      </c>
      <c r="H50" s="66">
        <f t="shared" si="11"/>
        <v>982</v>
      </c>
      <c r="I50" s="66">
        <f>SUM(J50:K50)</f>
        <v>328</v>
      </c>
      <c r="J50" s="66">
        <v>171</v>
      </c>
      <c r="K50" s="66">
        <v>157</v>
      </c>
      <c r="L50" s="66">
        <f>SUM(M50:N50)</f>
        <v>340</v>
      </c>
      <c r="M50" s="66">
        <v>174</v>
      </c>
      <c r="N50" s="66">
        <v>166</v>
      </c>
      <c r="O50" s="66">
        <f>SUM(P50:Q50)</f>
        <v>375</v>
      </c>
      <c r="P50" s="66">
        <v>186</v>
      </c>
      <c r="Q50" s="66">
        <v>189</v>
      </c>
      <c r="R50" s="66">
        <f>SUM(S50:T50)</f>
        <v>319</v>
      </c>
      <c r="S50" s="66">
        <v>167</v>
      </c>
      <c r="T50" s="66">
        <v>152</v>
      </c>
      <c r="U50" s="66">
        <f>SUM(V50:W50)</f>
        <v>327</v>
      </c>
      <c r="V50" s="66">
        <v>176</v>
      </c>
      <c r="W50" s="66">
        <v>151</v>
      </c>
      <c r="X50" s="66">
        <f>SUM(Y50:Z50)</f>
        <v>353</v>
      </c>
      <c r="Y50" s="66">
        <v>186</v>
      </c>
      <c r="Z50" s="66">
        <v>167</v>
      </c>
      <c r="AA50" s="95">
        <v>100</v>
      </c>
    </row>
    <row r="51" spans="1:27" ht="13.5" customHeight="1">
      <c r="A51" s="1176"/>
      <c r="B51" s="1149"/>
      <c r="C51" s="93"/>
      <c r="D51" s="66"/>
      <c r="E51" s="66"/>
      <c r="F51" s="66"/>
      <c r="G51" s="66"/>
      <c r="H51" s="66"/>
      <c r="I51" s="66"/>
      <c r="J51" s="66"/>
      <c r="K51" s="66"/>
      <c r="L51" s="66"/>
      <c r="M51" s="66"/>
      <c r="N51" s="66"/>
      <c r="O51" s="66"/>
      <c r="P51" s="66"/>
      <c r="Q51" s="66"/>
      <c r="R51" s="66"/>
      <c r="S51" s="66"/>
      <c r="T51" s="66"/>
      <c r="U51" s="66"/>
      <c r="V51" s="66"/>
      <c r="W51" s="66"/>
      <c r="X51" s="66"/>
      <c r="Y51" s="66"/>
      <c r="Z51" s="66"/>
      <c r="AA51" s="95"/>
    </row>
    <row r="52" spans="1:27" ht="13.5" customHeight="1">
      <c r="A52" s="1176"/>
      <c r="B52" s="1149" t="s">
        <v>185</v>
      </c>
      <c r="C52" s="93">
        <v>8</v>
      </c>
      <c r="D52" s="94">
        <v>0</v>
      </c>
      <c r="E52" s="66">
        <v>69</v>
      </c>
      <c r="F52" s="66">
        <f>SUM(G52:H52)</f>
        <v>1595</v>
      </c>
      <c r="G52" s="66">
        <f aca="true" t="shared" si="12" ref="G52:H56">SUM(J52+M52+P52+S52+V52+Y52)</f>
        <v>773</v>
      </c>
      <c r="H52" s="66">
        <f t="shared" si="12"/>
        <v>822</v>
      </c>
      <c r="I52" s="66">
        <f>SUM(J52:K52)</f>
        <v>216</v>
      </c>
      <c r="J52" s="66">
        <v>100</v>
      </c>
      <c r="K52" s="66">
        <v>116</v>
      </c>
      <c r="L52" s="66">
        <f>SUM(M52:N52)</f>
        <v>266</v>
      </c>
      <c r="M52" s="66">
        <v>126</v>
      </c>
      <c r="N52" s="66">
        <v>140</v>
      </c>
      <c r="O52" s="66">
        <f>SUM(P52:Q52)</f>
        <v>277</v>
      </c>
      <c r="P52" s="66">
        <v>142</v>
      </c>
      <c r="Q52" s="66">
        <v>135</v>
      </c>
      <c r="R52" s="66">
        <f>SUM(S52:T52)</f>
        <v>241</v>
      </c>
      <c r="S52" s="66">
        <v>109</v>
      </c>
      <c r="T52" s="66">
        <v>132</v>
      </c>
      <c r="U52" s="66">
        <f>SUM(V52:W52)</f>
        <v>279</v>
      </c>
      <c r="V52" s="66">
        <v>140</v>
      </c>
      <c r="W52" s="66">
        <v>139</v>
      </c>
      <c r="X52" s="66">
        <f>SUM(Y52:Z52)</f>
        <v>316</v>
      </c>
      <c r="Y52" s="66">
        <v>156</v>
      </c>
      <c r="Z52" s="66">
        <v>160</v>
      </c>
      <c r="AA52" s="95">
        <v>99</v>
      </c>
    </row>
    <row r="53" spans="1:27" ht="13.5" customHeight="1">
      <c r="A53" s="1176"/>
      <c r="B53" s="1149" t="s">
        <v>187</v>
      </c>
      <c r="C53" s="93">
        <v>9</v>
      </c>
      <c r="D53" s="66">
        <v>2</v>
      </c>
      <c r="E53" s="66">
        <v>54</v>
      </c>
      <c r="F53" s="66">
        <f>SUM(G53:H53)</f>
        <v>1118</v>
      </c>
      <c r="G53" s="66">
        <f t="shared" si="12"/>
        <v>551</v>
      </c>
      <c r="H53" s="66">
        <f t="shared" si="12"/>
        <v>567</v>
      </c>
      <c r="I53" s="66">
        <f>SUM(J53:K53)</f>
        <v>182</v>
      </c>
      <c r="J53" s="66">
        <v>84</v>
      </c>
      <c r="K53" s="66">
        <v>98</v>
      </c>
      <c r="L53" s="66">
        <f>SUM(M53:N53)</f>
        <v>197</v>
      </c>
      <c r="M53" s="66">
        <v>92</v>
      </c>
      <c r="N53" s="66">
        <v>105</v>
      </c>
      <c r="O53" s="66">
        <f>SUM(P53:Q53)</f>
        <v>205</v>
      </c>
      <c r="P53" s="66">
        <v>102</v>
      </c>
      <c r="Q53" s="66">
        <v>103</v>
      </c>
      <c r="R53" s="66">
        <f>SUM(S53:T53)</f>
        <v>144</v>
      </c>
      <c r="S53" s="66">
        <v>76</v>
      </c>
      <c r="T53" s="66">
        <v>68</v>
      </c>
      <c r="U53" s="66">
        <f>SUM(V53:W53)</f>
        <v>171</v>
      </c>
      <c r="V53" s="66">
        <v>79</v>
      </c>
      <c r="W53" s="66">
        <v>92</v>
      </c>
      <c r="X53" s="66">
        <f>SUM(Y53:Z53)</f>
        <v>219</v>
      </c>
      <c r="Y53" s="66">
        <v>118</v>
      </c>
      <c r="Z53" s="66">
        <v>101</v>
      </c>
      <c r="AA53" s="95">
        <v>79</v>
      </c>
    </row>
    <row r="54" spans="1:27" ht="13.5" customHeight="1">
      <c r="A54" s="1176"/>
      <c r="B54" s="1149" t="s">
        <v>189</v>
      </c>
      <c r="C54" s="93">
        <v>8</v>
      </c>
      <c r="D54" s="94">
        <v>2</v>
      </c>
      <c r="E54" s="66">
        <v>62</v>
      </c>
      <c r="F54" s="66">
        <f>SUM(G54:H54)</f>
        <v>1390</v>
      </c>
      <c r="G54" s="66">
        <f t="shared" si="12"/>
        <v>732</v>
      </c>
      <c r="H54" s="66">
        <f t="shared" si="12"/>
        <v>658</v>
      </c>
      <c r="I54" s="66">
        <f>SUM(J54:K54)</f>
        <v>202</v>
      </c>
      <c r="J54" s="66">
        <v>110</v>
      </c>
      <c r="K54" s="66">
        <v>92</v>
      </c>
      <c r="L54" s="66">
        <f>SUM(M54:N54)</f>
        <v>249</v>
      </c>
      <c r="M54" s="66">
        <v>136</v>
      </c>
      <c r="N54" s="66">
        <v>113</v>
      </c>
      <c r="O54" s="66">
        <f>SUM(P54:Q54)</f>
        <v>223</v>
      </c>
      <c r="P54" s="66">
        <v>95</v>
      </c>
      <c r="Q54" s="66">
        <v>128</v>
      </c>
      <c r="R54" s="66">
        <f>SUM(S54:T54)</f>
        <v>258</v>
      </c>
      <c r="S54" s="66">
        <v>136</v>
      </c>
      <c r="T54" s="66">
        <v>122</v>
      </c>
      <c r="U54" s="66">
        <f>SUM(V54:W54)</f>
        <v>221</v>
      </c>
      <c r="V54" s="66">
        <v>123</v>
      </c>
      <c r="W54" s="66">
        <v>98</v>
      </c>
      <c r="X54" s="66">
        <f>SUM(Y54:Z54)</f>
        <v>237</v>
      </c>
      <c r="Y54" s="66">
        <v>132</v>
      </c>
      <c r="Z54" s="66">
        <v>105</v>
      </c>
      <c r="AA54" s="95">
        <v>89</v>
      </c>
    </row>
    <row r="55" spans="1:27" ht="13.5" customHeight="1">
      <c r="A55" s="1176"/>
      <c r="B55" s="1149" t="s">
        <v>191</v>
      </c>
      <c r="C55" s="93">
        <v>5</v>
      </c>
      <c r="D55" s="66">
        <v>7</v>
      </c>
      <c r="E55" s="66">
        <v>46</v>
      </c>
      <c r="F55" s="66">
        <f>SUM(G55:H55)</f>
        <v>725</v>
      </c>
      <c r="G55" s="66">
        <f t="shared" si="12"/>
        <v>380</v>
      </c>
      <c r="H55" s="66">
        <f t="shared" si="12"/>
        <v>345</v>
      </c>
      <c r="I55" s="66">
        <f>SUM(J55:K55)</f>
        <v>109</v>
      </c>
      <c r="J55" s="66">
        <v>58</v>
      </c>
      <c r="K55" s="66">
        <v>51</v>
      </c>
      <c r="L55" s="66">
        <f>SUM(M55:N55)</f>
        <v>128</v>
      </c>
      <c r="M55" s="66">
        <v>77</v>
      </c>
      <c r="N55" s="66">
        <v>51</v>
      </c>
      <c r="O55" s="66">
        <f>SUM(P55:Q55)</f>
        <v>116</v>
      </c>
      <c r="P55" s="66">
        <v>56</v>
      </c>
      <c r="Q55" s="66">
        <v>60</v>
      </c>
      <c r="R55" s="66">
        <f>SUM(S55:T55)</f>
        <v>115</v>
      </c>
      <c r="S55" s="66">
        <v>54</v>
      </c>
      <c r="T55" s="66">
        <v>61</v>
      </c>
      <c r="U55" s="66">
        <f>SUM(V55:W55)</f>
        <v>111</v>
      </c>
      <c r="V55" s="66">
        <v>55</v>
      </c>
      <c r="W55" s="66">
        <v>56</v>
      </c>
      <c r="X55" s="66">
        <f>SUM(Y55:Z55)</f>
        <v>146</v>
      </c>
      <c r="Y55" s="66">
        <v>80</v>
      </c>
      <c r="Z55" s="66">
        <v>66</v>
      </c>
      <c r="AA55" s="95">
        <v>68</v>
      </c>
    </row>
    <row r="56" spans="1:27" ht="13.5" customHeight="1">
      <c r="A56" s="1176"/>
      <c r="B56" s="1149" t="s">
        <v>194</v>
      </c>
      <c r="C56" s="93">
        <v>4</v>
      </c>
      <c r="D56" s="94">
        <v>0</v>
      </c>
      <c r="E56" s="66">
        <v>28</v>
      </c>
      <c r="F56" s="66">
        <f>SUM(G56:H56)</f>
        <v>706</v>
      </c>
      <c r="G56" s="66">
        <f t="shared" si="12"/>
        <v>368</v>
      </c>
      <c r="H56" s="66">
        <f t="shared" si="12"/>
        <v>338</v>
      </c>
      <c r="I56" s="66">
        <f>SUM(J56:K56)</f>
        <v>112</v>
      </c>
      <c r="J56" s="66">
        <v>70</v>
      </c>
      <c r="K56" s="66">
        <v>42</v>
      </c>
      <c r="L56" s="66">
        <f>SUM(M56:N56)</f>
        <v>123</v>
      </c>
      <c r="M56" s="66">
        <v>58</v>
      </c>
      <c r="N56" s="66">
        <v>65</v>
      </c>
      <c r="O56" s="66">
        <f>SUM(P56:Q56)</f>
        <v>122</v>
      </c>
      <c r="P56" s="66">
        <v>70</v>
      </c>
      <c r="Q56" s="66">
        <v>52</v>
      </c>
      <c r="R56" s="66">
        <f>SUM(S56:T56)</f>
        <v>122</v>
      </c>
      <c r="S56" s="66">
        <v>54</v>
      </c>
      <c r="T56" s="66">
        <v>68</v>
      </c>
      <c r="U56" s="66">
        <f>SUM(V56:W56)</f>
        <v>103</v>
      </c>
      <c r="V56" s="66">
        <v>54</v>
      </c>
      <c r="W56" s="66">
        <v>49</v>
      </c>
      <c r="X56" s="66">
        <f>SUM(Y56:Z56)</f>
        <v>124</v>
      </c>
      <c r="Y56" s="66">
        <v>62</v>
      </c>
      <c r="Z56" s="66">
        <v>62</v>
      </c>
      <c r="AA56" s="95">
        <v>38</v>
      </c>
    </row>
    <row r="57" spans="1:27" ht="13.5" customHeight="1">
      <c r="A57" s="1176"/>
      <c r="B57" s="1149"/>
      <c r="C57" s="93"/>
      <c r="D57" s="94"/>
      <c r="E57" s="66"/>
      <c r="F57" s="66"/>
      <c r="G57" s="66"/>
      <c r="H57" s="66"/>
      <c r="I57" s="66"/>
      <c r="J57" s="66"/>
      <c r="K57" s="66"/>
      <c r="L57" s="66"/>
      <c r="M57" s="66"/>
      <c r="N57" s="66"/>
      <c r="O57" s="66"/>
      <c r="P57" s="66"/>
      <c r="Q57" s="66"/>
      <c r="R57" s="66"/>
      <c r="S57" s="66"/>
      <c r="T57" s="66"/>
      <c r="U57" s="66"/>
      <c r="V57" s="66"/>
      <c r="W57" s="66"/>
      <c r="X57" s="66"/>
      <c r="Y57" s="66"/>
      <c r="Z57" s="66"/>
      <c r="AA57" s="95"/>
    </row>
    <row r="58" spans="1:27" ht="13.5" customHeight="1">
      <c r="A58" s="1176"/>
      <c r="B58" s="1149" t="s">
        <v>195</v>
      </c>
      <c r="C58" s="93">
        <v>5</v>
      </c>
      <c r="D58" s="94">
        <v>0</v>
      </c>
      <c r="E58" s="66">
        <v>50</v>
      </c>
      <c r="F58" s="66">
        <f>SUM(G58:H58)</f>
        <v>1571</v>
      </c>
      <c r="G58" s="66">
        <f aca="true" t="shared" si="13" ref="G58:H62">SUM(J58+M58+P58+S58+V58+Y58)</f>
        <v>765</v>
      </c>
      <c r="H58" s="66">
        <f t="shared" si="13"/>
        <v>806</v>
      </c>
      <c r="I58" s="66">
        <f>SUM(J58:K58)</f>
        <v>232</v>
      </c>
      <c r="J58" s="66">
        <v>113</v>
      </c>
      <c r="K58" s="66">
        <v>119</v>
      </c>
      <c r="L58" s="66">
        <f>SUM(M58:N58)</f>
        <v>266</v>
      </c>
      <c r="M58" s="66">
        <v>126</v>
      </c>
      <c r="N58" s="66">
        <v>140</v>
      </c>
      <c r="O58" s="66">
        <f>SUM(P58:Q58)</f>
        <v>280</v>
      </c>
      <c r="P58" s="66">
        <v>140</v>
      </c>
      <c r="Q58" s="66">
        <v>140</v>
      </c>
      <c r="R58" s="66">
        <f>SUM(S58:T58)</f>
        <v>237</v>
      </c>
      <c r="S58" s="66">
        <v>105</v>
      </c>
      <c r="T58" s="66">
        <v>132</v>
      </c>
      <c r="U58" s="66">
        <f>SUM(V58:W58)</f>
        <v>261</v>
      </c>
      <c r="V58" s="66">
        <v>125</v>
      </c>
      <c r="W58" s="66">
        <v>136</v>
      </c>
      <c r="X58" s="66">
        <f>SUM(Y58:Z58)</f>
        <v>295</v>
      </c>
      <c r="Y58" s="66">
        <v>156</v>
      </c>
      <c r="Z58" s="66">
        <v>139</v>
      </c>
      <c r="AA58" s="95">
        <v>68</v>
      </c>
    </row>
    <row r="59" spans="1:27" ht="13.5" customHeight="1">
      <c r="A59" s="1176"/>
      <c r="B59" s="1149" t="s">
        <v>197</v>
      </c>
      <c r="C59" s="93">
        <v>5</v>
      </c>
      <c r="D59" s="94">
        <v>0</v>
      </c>
      <c r="E59" s="66">
        <v>39</v>
      </c>
      <c r="F59" s="66">
        <f>SUM(G59:H59)</f>
        <v>979</v>
      </c>
      <c r="G59" s="66">
        <f t="shared" si="13"/>
        <v>516</v>
      </c>
      <c r="H59" s="66">
        <f t="shared" si="13"/>
        <v>463</v>
      </c>
      <c r="I59" s="66">
        <f>SUM(J59:K59)</f>
        <v>173</v>
      </c>
      <c r="J59" s="66">
        <v>98</v>
      </c>
      <c r="K59" s="66">
        <v>75</v>
      </c>
      <c r="L59" s="66">
        <f>SUM(M59:N59)</f>
        <v>155</v>
      </c>
      <c r="M59" s="66">
        <v>83</v>
      </c>
      <c r="N59" s="66">
        <v>72</v>
      </c>
      <c r="O59" s="66">
        <f>SUM(P59:Q59)</f>
        <v>176</v>
      </c>
      <c r="P59" s="66">
        <v>103</v>
      </c>
      <c r="Q59" s="66">
        <v>73</v>
      </c>
      <c r="R59" s="66">
        <f>SUM(S59:T59)</f>
        <v>150</v>
      </c>
      <c r="S59" s="66">
        <v>76</v>
      </c>
      <c r="T59" s="66">
        <v>74</v>
      </c>
      <c r="U59" s="66">
        <f>SUM(V59:W59)</f>
        <v>153</v>
      </c>
      <c r="V59" s="66">
        <v>65</v>
      </c>
      <c r="W59" s="66">
        <v>88</v>
      </c>
      <c r="X59" s="66">
        <f>SUM(Y59:Z59)</f>
        <v>172</v>
      </c>
      <c r="Y59" s="66">
        <v>91</v>
      </c>
      <c r="Z59" s="66">
        <v>81</v>
      </c>
      <c r="AA59" s="95">
        <v>54</v>
      </c>
    </row>
    <row r="60" spans="1:27" ht="13.5" customHeight="1">
      <c r="A60" s="1176"/>
      <c r="B60" s="1149" t="s">
        <v>199</v>
      </c>
      <c r="C60" s="93">
        <v>4</v>
      </c>
      <c r="D60" s="94">
        <v>1</v>
      </c>
      <c r="E60" s="66">
        <v>33</v>
      </c>
      <c r="F60" s="66">
        <f>SUM(G60:H60)</f>
        <v>750</v>
      </c>
      <c r="G60" s="66">
        <f t="shared" si="13"/>
        <v>406</v>
      </c>
      <c r="H60" s="66">
        <f t="shared" si="13"/>
        <v>344</v>
      </c>
      <c r="I60" s="66">
        <f>SUM(J60:K60)</f>
        <v>137</v>
      </c>
      <c r="J60" s="66">
        <v>83</v>
      </c>
      <c r="K60" s="66">
        <v>54</v>
      </c>
      <c r="L60" s="66">
        <f>SUM(M60:N60)</f>
        <v>117</v>
      </c>
      <c r="M60" s="66">
        <v>61</v>
      </c>
      <c r="N60" s="66">
        <v>56</v>
      </c>
      <c r="O60" s="66">
        <f>SUM(P60:Q60)</f>
        <v>124</v>
      </c>
      <c r="P60" s="66">
        <v>57</v>
      </c>
      <c r="Q60" s="66">
        <v>67</v>
      </c>
      <c r="R60" s="66">
        <f>SUM(S60:T60)</f>
        <v>111</v>
      </c>
      <c r="S60" s="66">
        <v>65</v>
      </c>
      <c r="T60" s="66">
        <v>46</v>
      </c>
      <c r="U60" s="66">
        <f>SUM(V60:W60)</f>
        <v>127</v>
      </c>
      <c r="V60" s="66">
        <v>71</v>
      </c>
      <c r="W60" s="66">
        <v>56</v>
      </c>
      <c r="X60" s="66">
        <f>SUM(Y60:Z60)</f>
        <v>134</v>
      </c>
      <c r="Y60" s="66">
        <v>69</v>
      </c>
      <c r="Z60" s="66">
        <v>65</v>
      </c>
      <c r="AA60" s="95">
        <v>46</v>
      </c>
    </row>
    <row r="61" spans="1:27" ht="13.5" customHeight="1">
      <c r="A61" s="1176"/>
      <c r="B61" s="1149" t="s">
        <v>201</v>
      </c>
      <c r="C61" s="93">
        <v>3</v>
      </c>
      <c r="D61" s="66">
        <v>1</v>
      </c>
      <c r="E61" s="66">
        <v>24</v>
      </c>
      <c r="F61" s="66">
        <f>SUM(G61:H61)</f>
        <v>620</v>
      </c>
      <c r="G61" s="66">
        <f t="shared" si="13"/>
        <v>316</v>
      </c>
      <c r="H61" s="66">
        <f t="shared" si="13"/>
        <v>304</v>
      </c>
      <c r="I61" s="66">
        <f>SUM(J61:K61)</f>
        <v>86</v>
      </c>
      <c r="J61" s="66">
        <v>47</v>
      </c>
      <c r="K61" s="66">
        <v>39</v>
      </c>
      <c r="L61" s="66">
        <f>SUM(M61:N61)</f>
        <v>104</v>
      </c>
      <c r="M61" s="66">
        <v>53</v>
      </c>
      <c r="N61" s="66">
        <v>51</v>
      </c>
      <c r="O61" s="66">
        <f>SUM(P61:Q61)</f>
        <v>116</v>
      </c>
      <c r="P61" s="66">
        <v>60</v>
      </c>
      <c r="Q61" s="66">
        <v>56</v>
      </c>
      <c r="R61" s="66">
        <f>SUM(S61:T61)</f>
        <v>84</v>
      </c>
      <c r="S61" s="66">
        <v>40</v>
      </c>
      <c r="T61" s="66">
        <v>44</v>
      </c>
      <c r="U61" s="66">
        <f>SUM(V61:W61)</f>
        <v>93</v>
      </c>
      <c r="V61" s="66">
        <v>44</v>
      </c>
      <c r="W61" s="66">
        <v>49</v>
      </c>
      <c r="X61" s="66">
        <f>SUM(Y61:Z61)</f>
        <v>137</v>
      </c>
      <c r="Y61" s="66">
        <v>72</v>
      </c>
      <c r="Z61" s="66">
        <v>65</v>
      </c>
      <c r="AA61" s="95">
        <v>36</v>
      </c>
    </row>
    <row r="62" spans="1:27" ht="13.5" customHeight="1">
      <c r="A62" s="1176"/>
      <c r="B62" s="1149" t="s">
        <v>203</v>
      </c>
      <c r="C62" s="93">
        <v>3</v>
      </c>
      <c r="D62" s="94">
        <v>0</v>
      </c>
      <c r="E62" s="66">
        <v>21</v>
      </c>
      <c r="F62" s="66">
        <f>SUM(G62:H62)</f>
        <v>641</v>
      </c>
      <c r="G62" s="66">
        <f t="shared" si="13"/>
        <v>343</v>
      </c>
      <c r="H62" s="66">
        <f t="shared" si="13"/>
        <v>298</v>
      </c>
      <c r="I62" s="66">
        <f>SUM(J62:K62)</f>
        <v>101</v>
      </c>
      <c r="J62" s="66">
        <v>60</v>
      </c>
      <c r="K62" s="66">
        <v>41</v>
      </c>
      <c r="L62" s="66">
        <f>SUM(M62:N62)</f>
        <v>113</v>
      </c>
      <c r="M62" s="66">
        <v>52</v>
      </c>
      <c r="N62" s="66">
        <v>61</v>
      </c>
      <c r="O62" s="66">
        <f>SUM(P62:Q62)</f>
        <v>119</v>
      </c>
      <c r="P62" s="66">
        <v>60</v>
      </c>
      <c r="Q62" s="66">
        <v>59</v>
      </c>
      <c r="R62" s="66">
        <f>SUM(S62:T62)</f>
        <v>98</v>
      </c>
      <c r="S62" s="66">
        <v>57</v>
      </c>
      <c r="T62" s="66">
        <v>41</v>
      </c>
      <c r="U62" s="66">
        <f>SUM(V62:W62)</f>
        <v>95</v>
      </c>
      <c r="V62" s="66">
        <v>49</v>
      </c>
      <c r="W62" s="66">
        <v>46</v>
      </c>
      <c r="X62" s="66">
        <f>SUM(Y62:Z62)</f>
        <v>115</v>
      </c>
      <c r="Y62" s="66">
        <v>65</v>
      </c>
      <c r="Z62" s="66">
        <v>50</v>
      </c>
      <c r="AA62" s="95">
        <v>36</v>
      </c>
    </row>
    <row r="63" spans="1:27" ht="13.5" customHeight="1">
      <c r="A63" s="1176"/>
      <c r="B63" s="1149"/>
      <c r="C63" s="93"/>
      <c r="D63" s="94"/>
      <c r="E63" s="66"/>
      <c r="F63" s="66"/>
      <c r="G63" s="66"/>
      <c r="H63" s="66"/>
      <c r="I63" s="66"/>
      <c r="J63" s="66"/>
      <c r="K63" s="66"/>
      <c r="L63" s="66"/>
      <c r="M63" s="66"/>
      <c r="N63" s="66"/>
      <c r="O63" s="66"/>
      <c r="P63" s="66"/>
      <c r="Q63" s="66"/>
      <c r="R63" s="66"/>
      <c r="S63" s="66"/>
      <c r="T63" s="66"/>
      <c r="U63" s="66"/>
      <c r="V63" s="66"/>
      <c r="W63" s="66"/>
      <c r="X63" s="66"/>
      <c r="Y63" s="66"/>
      <c r="Z63" s="66"/>
      <c r="AA63" s="95"/>
    </row>
    <row r="64" spans="1:27" ht="13.5" customHeight="1">
      <c r="A64" s="1176"/>
      <c r="B64" s="1149" t="s">
        <v>205</v>
      </c>
      <c r="C64" s="93">
        <v>4</v>
      </c>
      <c r="D64" s="66">
        <v>5</v>
      </c>
      <c r="E64" s="66">
        <v>29</v>
      </c>
      <c r="F64" s="66">
        <f aca="true" t="shared" si="14" ref="F64:F69">SUM(G64:H64)</f>
        <v>460</v>
      </c>
      <c r="G64" s="66">
        <f aca="true" t="shared" si="15" ref="G64:H69">SUM(J64+M64+P64+S64+V64+Y64)</f>
        <v>243</v>
      </c>
      <c r="H64" s="66">
        <f t="shared" si="15"/>
        <v>217</v>
      </c>
      <c r="I64" s="66">
        <f aca="true" t="shared" si="16" ref="I64:I69">SUM(J64:K64)</f>
        <v>74</v>
      </c>
      <c r="J64" s="66">
        <v>39</v>
      </c>
      <c r="K64" s="66">
        <v>35</v>
      </c>
      <c r="L64" s="66">
        <f aca="true" t="shared" si="17" ref="L64:L69">SUM(M64:N64)</f>
        <v>71</v>
      </c>
      <c r="M64" s="66">
        <v>37</v>
      </c>
      <c r="N64" s="66">
        <v>34</v>
      </c>
      <c r="O64" s="66">
        <f aca="true" t="shared" si="18" ref="O64:O69">SUM(P64:Q64)</f>
        <v>84</v>
      </c>
      <c r="P64" s="66">
        <v>51</v>
      </c>
      <c r="Q64" s="66">
        <v>33</v>
      </c>
      <c r="R64" s="66">
        <f aca="true" t="shared" si="19" ref="R64:R69">SUM(S64:T64)</f>
        <v>62</v>
      </c>
      <c r="S64" s="66">
        <v>31</v>
      </c>
      <c r="T64" s="66">
        <v>31</v>
      </c>
      <c r="U64" s="66">
        <f aca="true" t="shared" si="20" ref="U64:U69">SUM(V64:W64)</f>
        <v>72</v>
      </c>
      <c r="V64" s="66">
        <v>36</v>
      </c>
      <c r="W64" s="66">
        <v>36</v>
      </c>
      <c r="X64" s="66">
        <f aca="true" t="shared" si="21" ref="X64:X69">SUM(Y64:Z64)</f>
        <v>97</v>
      </c>
      <c r="Y64" s="66">
        <v>49</v>
      </c>
      <c r="Z64" s="66">
        <v>48</v>
      </c>
      <c r="AA64" s="95">
        <v>46</v>
      </c>
    </row>
    <row r="65" spans="1:27" ht="13.5" customHeight="1">
      <c r="A65" s="1176"/>
      <c r="B65" s="1149" t="s">
        <v>207</v>
      </c>
      <c r="C65" s="93">
        <v>10</v>
      </c>
      <c r="D65" s="94">
        <v>0</v>
      </c>
      <c r="E65" s="66">
        <v>65</v>
      </c>
      <c r="F65" s="66">
        <f t="shared" si="14"/>
        <v>1384</v>
      </c>
      <c r="G65" s="66">
        <f t="shared" si="15"/>
        <v>678</v>
      </c>
      <c r="H65" s="66">
        <f t="shared" si="15"/>
        <v>706</v>
      </c>
      <c r="I65" s="66">
        <f t="shared" si="16"/>
        <v>210</v>
      </c>
      <c r="J65" s="66">
        <v>105</v>
      </c>
      <c r="K65" s="66">
        <v>105</v>
      </c>
      <c r="L65" s="66">
        <f t="shared" si="17"/>
        <v>223</v>
      </c>
      <c r="M65" s="66">
        <v>115</v>
      </c>
      <c r="N65" s="66">
        <v>108</v>
      </c>
      <c r="O65" s="66">
        <f t="shared" si="18"/>
        <v>255</v>
      </c>
      <c r="P65" s="66">
        <v>121</v>
      </c>
      <c r="Q65" s="66">
        <v>134</v>
      </c>
      <c r="R65" s="66">
        <f t="shared" si="19"/>
        <v>211</v>
      </c>
      <c r="S65" s="66">
        <v>99</v>
      </c>
      <c r="T65" s="66">
        <v>112</v>
      </c>
      <c r="U65" s="66">
        <f t="shared" si="20"/>
        <v>227</v>
      </c>
      <c r="V65" s="66">
        <v>120</v>
      </c>
      <c r="W65" s="66">
        <v>107</v>
      </c>
      <c r="X65" s="66">
        <f t="shared" si="21"/>
        <v>258</v>
      </c>
      <c r="Y65" s="66">
        <v>118</v>
      </c>
      <c r="Z65" s="66">
        <v>140</v>
      </c>
      <c r="AA65" s="95">
        <v>93</v>
      </c>
    </row>
    <row r="66" spans="1:27" ht="13.5" customHeight="1">
      <c r="A66" s="1176"/>
      <c r="B66" s="1149" t="s">
        <v>209</v>
      </c>
      <c r="C66" s="93">
        <v>8</v>
      </c>
      <c r="D66" s="94">
        <v>1</v>
      </c>
      <c r="E66" s="66">
        <v>60</v>
      </c>
      <c r="F66" s="66">
        <f t="shared" si="14"/>
        <v>1582</v>
      </c>
      <c r="G66" s="66">
        <f t="shared" si="15"/>
        <v>803</v>
      </c>
      <c r="H66" s="66">
        <f t="shared" si="15"/>
        <v>779</v>
      </c>
      <c r="I66" s="66">
        <f t="shared" si="16"/>
        <v>284</v>
      </c>
      <c r="J66" s="66">
        <v>138</v>
      </c>
      <c r="K66" s="66">
        <v>146</v>
      </c>
      <c r="L66" s="66">
        <f t="shared" si="17"/>
        <v>271</v>
      </c>
      <c r="M66" s="66">
        <v>138</v>
      </c>
      <c r="N66" s="66">
        <v>133</v>
      </c>
      <c r="O66" s="66">
        <f t="shared" si="18"/>
        <v>242</v>
      </c>
      <c r="P66" s="66">
        <v>131</v>
      </c>
      <c r="Q66" s="66">
        <v>111</v>
      </c>
      <c r="R66" s="66">
        <f t="shared" si="19"/>
        <v>221</v>
      </c>
      <c r="S66" s="66">
        <v>104</v>
      </c>
      <c r="T66" s="66">
        <v>117</v>
      </c>
      <c r="U66" s="66">
        <f t="shared" si="20"/>
        <v>294</v>
      </c>
      <c r="V66" s="66">
        <v>148</v>
      </c>
      <c r="W66" s="66">
        <v>146</v>
      </c>
      <c r="X66" s="66">
        <f t="shared" si="21"/>
        <v>270</v>
      </c>
      <c r="Y66" s="66">
        <v>144</v>
      </c>
      <c r="Z66" s="66">
        <v>126</v>
      </c>
      <c r="AA66" s="95">
        <v>89</v>
      </c>
    </row>
    <row r="67" spans="1:27" ht="13.5" customHeight="1">
      <c r="A67" s="1176"/>
      <c r="B67" s="1149" t="s">
        <v>211</v>
      </c>
      <c r="C67" s="93">
        <v>6</v>
      </c>
      <c r="D67" s="94">
        <v>0</v>
      </c>
      <c r="E67" s="66">
        <v>35</v>
      </c>
      <c r="F67" s="66">
        <f t="shared" si="14"/>
        <v>665</v>
      </c>
      <c r="G67" s="66">
        <f t="shared" si="15"/>
        <v>334</v>
      </c>
      <c r="H67" s="66">
        <f t="shared" si="15"/>
        <v>331</v>
      </c>
      <c r="I67" s="66">
        <f t="shared" si="16"/>
        <v>105</v>
      </c>
      <c r="J67" s="66">
        <v>52</v>
      </c>
      <c r="K67" s="66">
        <v>53</v>
      </c>
      <c r="L67" s="66">
        <f t="shared" si="17"/>
        <v>108</v>
      </c>
      <c r="M67" s="66">
        <v>60</v>
      </c>
      <c r="N67" s="66">
        <v>48</v>
      </c>
      <c r="O67" s="66">
        <f t="shared" si="18"/>
        <v>113</v>
      </c>
      <c r="P67" s="66">
        <v>55</v>
      </c>
      <c r="Q67" s="66">
        <v>58</v>
      </c>
      <c r="R67" s="66">
        <f t="shared" si="19"/>
        <v>109</v>
      </c>
      <c r="S67" s="66">
        <v>58</v>
      </c>
      <c r="T67" s="66">
        <v>51</v>
      </c>
      <c r="U67" s="66">
        <f t="shared" si="20"/>
        <v>113</v>
      </c>
      <c r="V67" s="66">
        <v>50</v>
      </c>
      <c r="W67" s="66">
        <v>63</v>
      </c>
      <c r="X67" s="66">
        <f t="shared" si="21"/>
        <v>117</v>
      </c>
      <c r="Y67" s="66">
        <v>59</v>
      </c>
      <c r="Z67" s="66">
        <v>58</v>
      </c>
      <c r="AA67" s="95">
        <v>50</v>
      </c>
    </row>
    <row r="68" spans="1:27" ht="13.5" customHeight="1">
      <c r="A68" s="1176"/>
      <c r="B68" s="1149" t="s">
        <v>213</v>
      </c>
      <c r="C68" s="93">
        <v>3</v>
      </c>
      <c r="D68" s="94">
        <v>0</v>
      </c>
      <c r="E68" s="66">
        <v>24</v>
      </c>
      <c r="F68" s="66">
        <f t="shared" si="14"/>
        <v>537</v>
      </c>
      <c r="G68" s="66">
        <f t="shared" si="15"/>
        <v>291</v>
      </c>
      <c r="H68" s="66">
        <f t="shared" si="15"/>
        <v>246</v>
      </c>
      <c r="I68" s="66">
        <f t="shared" si="16"/>
        <v>86</v>
      </c>
      <c r="J68" s="66">
        <v>46</v>
      </c>
      <c r="K68" s="66">
        <v>40</v>
      </c>
      <c r="L68" s="66">
        <f t="shared" si="17"/>
        <v>86</v>
      </c>
      <c r="M68" s="66">
        <v>52</v>
      </c>
      <c r="N68" s="66">
        <v>34</v>
      </c>
      <c r="O68" s="66">
        <f t="shared" si="18"/>
        <v>101</v>
      </c>
      <c r="P68" s="66">
        <v>60</v>
      </c>
      <c r="Q68" s="66">
        <v>41</v>
      </c>
      <c r="R68" s="66">
        <f t="shared" si="19"/>
        <v>80</v>
      </c>
      <c r="S68" s="66">
        <v>38</v>
      </c>
      <c r="T68" s="66">
        <v>42</v>
      </c>
      <c r="U68" s="66">
        <f t="shared" si="20"/>
        <v>80</v>
      </c>
      <c r="V68" s="66">
        <v>42</v>
      </c>
      <c r="W68" s="66">
        <v>38</v>
      </c>
      <c r="X68" s="66">
        <f t="shared" si="21"/>
        <v>104</v>
      </c>
      <c r="Y68" s="66">
        <v>53</v>
      </c>
      <c r="Z68" s="66">
        <v>51</v>
      </c>
      <c r="AA68" s="95">
        <v>32</v>
      </c>
    </row>
    <row r="69" spans="1:27" ht="13.5" customHeight="1">
      <c r="A69" s="1185"/>
      <c r="B69" s="1186" t="s">
        <v>215</v>
      </c>
      <c r="C69" s="100">
        <v>3</v>
      </c>
      <c r="D69" s="102">
        <v>0</v>
      </c>
      <c r="E69" s="101">
        <v>26</v>
      </c>
      <c r="F69" s="101">
        <f t="shared" si="14"/>
        <v>581</v>
      </c>
      <c r="G69" s="101">
        <f t="shared" si="15"/>
        <v>288</v>
      </c>
      <c r="H69" s="101">
        <f t="shared" si="15"/>
        <v>293</v>
      </c>
      <c r="I69" s="101">
        <f t="shared" si="16"/>
        <v>101</v>
      </c>
      <c r="J69" s="101">
        <v>54</v>
      </c>
      <c r="K69" s="101">
        <v>47</v>
      </c>
      <c r="L69" s="101">
        <f t="shared" si="17"/>
        <v>83</v>
      </c>
      <c r="M69" s="101">
        <v>40</v>
      </c>
      <c r="N69" s="101">
        <v>43</v>
      </c>
      <c r="O69" s="101">
        <f t="shared" si="18"/>
        <v>79</v>
      </c>
      <c r="P69" s="101">
        <v>37</v>
      </c>
      <c r="Q69" s="101">
        <v>42</v>
      </c>
      <c r="R69" s="101">
        <f t="shared" si="19"/>
        <v>92</v>
      </c>
      <c r="S69" s="101">
        <v>48</v>
      </c>
      <c r="T69" s="101">
        <v>44</v>
      </c>
      <c r="U69" s="101">
        <f t="shared" si="20"/>
        <v>111</v>
      </c>
      <c r="V69" s="101">
        <v>53</v>
      </c>
      <c r="W69" s="101">
        <v>58</v>
      </c>
      <c r="X69" s="101">
        <f t="shared" si="21"/>
        <v>115</v>
      </c>
      <c r="Y69" s="101">
        <v>56</v>
      </c>
      <c r="Z69" s="101">
        <v>59</v>
      </c>
      <c r="AA69" s="1187">
        <v>35</v>
      </c>
    </row>
    <row r="70" spans="1:6" ht="12" customHeight="1">
      <c r="A70" s="899" t="s">
        <v>1080</v>
      </c>
      <c r="E70" s="1174"/>
      <c r="F70" s="1174"/>
    </row>
    <row r="71" spans="1:6" ht="12">
      <c r="A71" s="1183"/>
      <c r="E71" s="1174"/>
      <c r="F71" s="1174"/>
    </row>
  </sheetData>
  <mergeCells count="20">
    <mergeCell ref="E3:E5"/>
    <mergeCell ref="A14:B14"/>
    <mergeCell ref="A15:B15"/>
    <mergeCell ref="A9:B9"/>
    <mergeCell ref="A10:B10"/>
    <mergeCell ref="A12:B12"/>
    <mergeCell ref="A13:B13"/>
    <mergeCell ref="A6:B6"/>
    <mergeCell ref="A7:B7"/>
    <mergeCell ref="A3:B5"/>
    <mergeCell ref="C3:D4"/>
    <mergeCell ref="AA3:AA5"/>
    <mergeCell ref="F4:H4"/>
    <mergeCell ref="F3:Z3"/>
    <mergeCell ref="I4:K4"/>
    <mergeCell ref="L4:N4"/>
    <mergeCell ref="O4:Q4"/>
    <mergeCell ref="R4:T4"/>
    <mergeCell ref="U4:W4"/>
    <mergeCell ref="X4:Z4"/>
  </mergeCells>
  <printOptions/>
  <pageMargins left="0.75" right="0.75" top="1" bottom="1" header="0.512" footer="0.512"/>
  <pageSetup horizontalDpi="300" verticalDpi="300" orientation="portrait" paperSize="8" r:id="rId1"/>
</worksheet>
</file>

<file path=xl/worksheets/sheet34.xml><?xml version="1.0" encoding="utf-8"?>
<worksheet xmlns="http://schemas.openxmlformats.org/spreadsheetml/2006/main" xmlns:r="http://schemas.openxmlformats.org/officeDocument/2006/relationships">
  <dimension ref="A1:Q71"/>
  <sheetViews>
    <sheetView workbookViewId="0" topLeftCell="A1">
      <selection activeCell="A1" sqref="A1"/>
    </sheetView>
  </sheetViews>
  <sheetFormatPr defaultColWidth="9.00390625" defaultRowHeight="13.5"/>
  <cols>
    <col min="1" max="1" width="10.125" style="1191" customWidth="1"/>
    <col min="2" max="2" width="5.875" style="1191" customWidth="1"/>
    <col min="3" max="3" width="4.75390625" style="1191" customWidth="1"/>
    <col min="4" max="4" width="8.125" style="1191" customWidth="1"/>
    <col min="5" max="8" width="8.625" style="1191" customWidth="1"/>
    <col min="9" max="10" width="7.625" style="1191" customWidth="1"/>
    <col min="11" max="11" width="8.625" style="1191" customWidth="1"/>
    <col min="12" max="13" width="7.625" style="1191" customWidth="1"/>
    <col min="14" max="14" width="8.625" style="1191" customWidth="1"/>
    <col min="15" max="17" width="7.625" style="1191" customWidth="1"/>
    <col min="18" max="16384" width="9.00390625" style="1191" customWidth="1"/>
  </cols>
  <sheetData>
    <row r="1" spans="1:12" s="1183" customFormat="1" ht="14.25">
      <c r="A1" s="900"/>
      <c r="B1" s="1188" t="s">
        <v>1093</v>
      </c>
      <c r="C1" s="900"/>
      <c r="D1" s="900"/>
      <c r="E1" s="900"/>
      <c r="F1" s="900"/>
      <c r="G1" s="900"/>
      <c r="H1" s="900"/>
      <c r="I1" s="900"/>
      <c r="J1" s="900"/>
      <c r="K1" s="900"/>
      <c r="L1" s="1189"/>
    </row>
    <row r="2" spans="1:17" s="1183" customFormat="1" ht="12.75" thickBot="1">
      <c r="A2" s="1190"/>
      <c r="B2" s="1189"/>
      <c r="C2" s="1189"/>
      <c r="D2" s="1189"/>
      <c r="E2" s="1189"/>
      <c r="F2" s="1189"/>
      <c r="G2" s="1189"/>
      <c r="H2" s="1189"/>
      <c r="I2" s="1189"/>
      <c r="J2" s="1189"/>
      <c r="K2" s="1189"/>
      <c r="L2" s="1189"/>
      <c r="M2" s="1189"/>
      <c r="N2" s="1189"/>
      <c r="O2" s="1189"/>
      <c r="P2" s="96"/>
      <c r="Q2" s="135" t="s">
        <v>1088</v>
      </c>
    </row>
    <row r="3" spans="1:17" ht="13.5" customHeight="1" thickTop="1">
      <c r="A3" s="1758" t="s">
        <v>216</v>
      </c>
      <c r="B3" s="1761" t="s">
        <v>1082</v>
      </c>
      <c r="C3" s="1762"/>
      <c r="D3" s="1526" t="s">
        <v>1083</v>
      </c>
      <c r="E3" s="1613" t="s">
        <v>1089</v>
      </c>
      <c r="F3" s="1765"/>
      <c r="G3" s="1765"/>
      <c r="H3" s="1765"/>
      <c r="I3" s="1765"/>
      <c r="J3" s="1765"/>
      <c r="K3" s="1765"/>
      <c r="L3" s="1765"/>
      <c r="M3" s="1765"/>
      <c r="N3" s="1765"/>
      <c r="O3" s="1765"/>
      <c r="P3" s="1766"/>
      <c r="Q3" s="743" t="s">
        <v>1084</v>
      </c>
    </row>
    <row r="4" spans="1:17" ht="13.5" customHeight="1">
      <c r="A4" s="1759"/>
      <c r="B4" s="1524" t="s">
        <v>1085</v>
      </c>
      <c r="C4" s="1524" t="s">
        <v>1086</v>
      </c>
      <c r="D4" s="1542"/>
      <c r="E4" s="1544" t="s">
        <v>1090</v>
      </c>
      <c r="F4" s="1764"/>
      <c r="G4" s="1545"/>
      <c r="H4" s="1744" t="s">
        <v>1074</v>
      </c>
      <c r="I4" s="1767"/>
      <c r="J4" s="1768"/>
      <c r="K4" s="1544">
        <v>2</v>
      </c>
      <c r="L4" s="1769"/>
      <c r="M4" s="1770"/>
      <c r="N4" s="1744">
        <v>3</v>
      </c>
      <c r="O4" s="1767"/>
      <c r="P4" s="1768"/>
      <c r="Q4" s="1192" t="s">
        <v>1087</v>
      </c>
    </row>
    <row r="5" spans="1:17" ht="13.5" customHeight="1">
      <c r="A5" s="1760"/>
      <c r="B5" s="1763"/>
      <c r="C5" s="1763"/>
      <c r="D5" s="1525"/>
      <c r="E5" s="1193" t="s">
        <v>848</v>
      </c>
      <c r="F5" s="1194" t="s">
        <v>90</v>
      </c>
      <c r="G5" s="1194" t="s">
        <v>91</v>
      </c>
      <c r="H5" s="1193" t="s">
        <v>848</v>
      </c>
      <c r="I5" s="1194" t="s">
        <v>90</v>
      </c>
      <c r="J5" s="1194" t="s">
        <v>91</v>
      </c>
      <c r="K5" s="1193" t="s">
        <v>848</v>
      </c>
      <c r="L5" s="1194" t="s">
        <v>90</v>
      </c>
      <c r="M5" s="1194" t="s">
        <v>91</v>
      </c>
      <c r="N5" s="1193" t="s">
        <v>848</v>
      </c>
      <c r="O5" s="1194" t="s">
        <v>90</v>
      </c>
      <c r="P5" s="1194" t="s">
        <v>91</v>
      </c>
      <c r="Q5" s="1195"/>
    </row>
    <row r="6" spans="1:17" s="1198" customFormat="1" ht="15" customHeight="1">
      <c r="A6" s="1197" t="s">
        <v>1078</v>
      </c>
      <c r="B6" s="1128">
        <v>167</v>
      </c>
      <c r="C6" s="1073">
        <v>13</v>
      </c>
      <c r="D6" s="1073">
        <v>1658</v>
      </c>
      <c r="E6" s="1073">
        <f>SUM(F6:G6)</f>
        <v>58266</v>
      </c>
      <c r="F6" s="66">
        <f>SUM(I6+L6+O6)</f>
        <v>29617</v>
      </c>
      <c r="G6" s="66">
        <f>SUM(J6+M6+P6)</f>
        <v>28649</v>
      </c>
      <c r="H6" s="1073">
        <f>SUM(I6:J6)</f>
        <v>18933</v>
      </c>
      <c r="I6" s="1073">
        <v>9760</v>
      </c>
      <c r="J6" s="1073">
        <v>9173</v>
      </c>
      <c r="K6" s="1073">
        <f>SUM(L6:M6)</f>
        <v>19489</v>
      </c>
      <c r="L6" s="1073">
        <v>9839</v>
      </c>
      <c r="M6" s="1073">
        <v>9650</v>
      </c>
      <c r="N6" s="1073">
        <f>SUM(O6:P6)</f>
        <v>19844</v>
      </c>
      <c r="O6" s="1073">
        <v>10018</v>
      </c>
      <c r="P6" s="1073">
        <v>9826</v>
      </c>
      <c r="Q6" s="1075">
        <v>3070</v>
      </c>
    </row>
    <row r="7" spans="1:17" s="1200" customFormat="1" ht="15" customHeight="1">
      <c r="A7" s="1199" t="s">
        <v>1091</v>
      </c>
      <c r="B7" s="327">
        <f aca="true" t="shared" si="0" ref="B7:Q7">SUM(B12:B15)</f>
        <v>164</v>
      </c>
      <c r="C7" s="328">
        <f t="shared" si="0"/>
        <v>13</v>
      </c>
      <c r="D7" s="328">
        <f t="shared" si="0"/>
        <v>1602</v>
      </c>
      <c r="E7" s="328">
        <f t="shared" si="0"/>
        <v>56595</v>
      </c>
      <c r="F7" s="328">
        <f t="shared" si="0"/>
        <v>29055</v>
      </c>
      <c r="G7" s="328">
        <f t="shared" si="0"/>
        <v>27540</v>
      </c>
      <c r="H7" s="328">
        <f t="shared" si="0"/>
        <v>18188</v>
      </c>
      <c r="I7" s="328">
        <f t="shared" si="0"/>
        <v>9479</v>
      </c>
      <c r="J7" s="328">
        <f t="shared" si="0"/>
        <v>8709</v>
      </c>
      <c r="K7" s="328">
        <f t="shared" si="0"/>
        <v>18932</v>
      </c>
      <c r="L7" s="328">
        <f t="shared" si="0"/>
        <v>9745</v>
      </c>
      <c r="M7" s="328">
        <f t="shared" si="0"/>
        <v>9187</v>
      </c>
      <c r="N7" s="328">
        <f t="shared" si="0"/>
        <v>19475</v>
      </c>
      <c r="O7" s="328">
        <f t="shared" si="0"/>
        <v>9831</v>
      </c>
      <c r="P7" s="328">
        <f t="shared" si="0"/>
        <v>9644</v>
      </c>
      <c r="Q7" s="329">
        <f t="shared" si="0"/>
        <v>2990</v>
      </c>
    </row>
    <row r="8" spans="1:17" ht="15" customHeight="1">
      <c r="A8" s="1196"/>
      <c r="B8" s="1180"/>
      <c r="C8" s="1181"/>
      <c r="D8" s="1181"/>
      <c r="E8" s="1181"/>
      <c r="F8" s="1181"/>
      <c r="G8" s="1181"/>
      <c r="H8" s="1181"/>
      <c r="I8" s="1181"/>
      <c r="J8" s="1181"/>
      <c r="K8" s="1181"/>
      <c r="L8" s="1181"/>
      <c r="M8" s="1181"/>
      <c r="N8" s="1181"/>
      <c r="O8" s="1181"/>
      <c r="P8" s="1181"/>
      <c r="Q8" s="1182"/>
    </row>
    <row r="9" spans="1:17" ht="15" customHeight="1">
      <c r="A9" s="1201" t="s">
        <v>707</v>
      </c>
      <c r="B9" s="327">
        <f aca="true" t="shared" si="1" ref="B9:Q9">SUM(B18:B32)</f>
        <v>88</v>
      </c>
      <c r="C9" s="328">
        <f t="shared" si="1"/>
        <v>9</v>
      </c>
      <c r="D9" s="328">
        <f t="shared" si="1"/>
        <v>1034</v>
      </c>
      <c r="E9" s="328">
        <f t="shared" si="1"/>
        <v>37979</v>
      </c>
      <c r="F9" s="328">
        <f t="shared" si="1"/>
        <v>19526</v>
      </c>
      <c r="G9" s="328">
        <f t="shared" si="1"/>
        <v>18453</v>
      </c>
      <c r="H9" s="328">
        <f t="shared" si="1"/>
        <v>12423</v>
      </c>
      <c r="I9" s="328">
        <f t="shared" si="1"/>
        <v>6479</v>
      </c>
      <c r="J9" s="328">
        <f t="shared" si="1"/>
        <v>5944</v>
      </c>
      <c r="K9" s="328">
        <f t="shared" si="1"/>
        <v>12696</v>
      </c>
      <c r="L9" s="328">
        <f t="shared" si="1"/>
        <v>6515</v>
      </c>
      <c r="M9" s="328">
        <f t="shared" si="1"/>
        <v>6181</v>
      </c>
      <c r="N9" s="328">
        <f t="shared" si="1"/>
        <v>12860</v>
      </c>
      <c r="O9" s="328">
        <f t="shared" si="1"/>
        <v>6532</v>
      </c>
      <c r="P9" s="328">
        <f t="shared" si="1"/>
        <v>6328</v>
      </c>
      <c r="Q9" s="329">
        <f t="shared" si="1"/>
        <v>1869</v>
      </c>
    </row>
    <row r="10" spans="1:17" ht="15" customHeight="1">
      <c r="A10" s="1201" t="s">
        <v>763</v>
      </c>
      <c r="B10" s="327">
        <f aca="true" t="shared" si="2" ref="B10:Q10">SUM(B34:B69)</f>
        <v>76</v>
      </c>
      <c r="C10" s="328">
        <f t="shared" si="2"/>
        <v>4</v>
      </c>
      <c r="D10" s="328">
        <f t="shared" si="2"/>
        <v>568</v>
      </c>
      <c r="E10" s="328">
        <f t="shared" si="2"/>
        <v>18616</v>
      </c>
      <c r="F10" s="328">
        <f t="shared" si="2"/>
        <v>9529</v>
      </c>
      <c r="G10" s="328">
        <f t="shared" si="2"/>
        <v>9087</v>
      </c>
      <c r="H10" s="328">
        <f t="shared" si="2"/>
        <v>5765</v>
      </c>
      <c r="I10" s="328">
        <f t="shared" si="2"/>
        <v>3000</v>
      </c>
      <c r="J10" s="328">
        <f t="shared" si="2"/>
        <v>2765</v>
      </c>
      <c r="K10" s="328">
        <f t="shared" si="2"/>
        <v>6236</v>
      </c>
      <c r="L10" s="328">
        <f t="shared" si="2"/>
        <v>3230</v>
      </c>
      <c r="M10" s="328">
        <f t="shared" si="2"/>
        <v>3006</v>
      </c>
      <c r="N10" s="328">
        <f t="shared" si="2"/>
        <v>6615</v>
      </c>
      <c r="O10" s="328">
        <f t="shared" si="2"/>
        <v>3299</v>
      </c>
      <c r="P10" s="328">
        <f t="shared" si="2"/>
        <v>3316</v>
      </c>
      <c r="Q10" s="329">
        <f t="shared" si="2"/>
        <v>1121</v>
      </c>
    </row>
    <row r="11" spans="1:17" ht="15" customHeight="1">
      <c r="A11" s="1196"/>
      <c r="B11" s="1180"/>
      <c r="C11" s="1181"/>
      <c r="D11" s="1181"/>
      <c r="E11" s="1181"/>
      <c r="F11" s="1181"/>
      <c r="G11" s="1181"/>
      <c r="H11" s="1181"/>
      <c r="I11" s="1181"/>
      <c r="J11" s="1181"/>
      <c r="K11" s="1181"/>
      <c r="L11" s="1181"/>
      <c r="M11" s="1181"/>
      <c r="N11" s="1181"/>
      <c r="O11" s="1181"/>
      <c r="P11" s="1181"/>
      <c r="Q11" s="1182"/>
    </row>
    <row r="12" spans="1:17" s="1200" customFormat="1" ht="15" customHeight="1">
      <c r="A12" s="1201" t="s">
        <v>172</v>
      </c>
      <c r="B12" s="327">
        <f aca="true" t="shared" si="3" ref="B12:Q12">SUM(B18,B24:B26,B28:B31,B34:B41)</f>
        <v>61</v>
      </c>
      <c r="C12" s="328">
        <f t="shared" si="3"/>
        <v>2</v>
      </c>
      <c r="D12" s="328">
        <f t="shared" si="3"/>
        <v>656</v>
      </c>
      <c r="E12" s="328">
        <f t="shared" si="3"/>
        <v>23768</v>
      </c>
      <c r="F12" s="328">
        <f t="shared" si="3"/>
        <v>12143</v>
      </c>
      <c r="G12" s="328">
        <f t="shared" si="3"/>
        <v>11625</v>
      </c>
      <c r="H12" s="328">
        <f t="shared" si="3"/>
        <v>7677</v>
      </c>
      <c r="I12" s="328">
        <f t="shared" si="3"/>
        <v>3986</v>
      </c>
      <c r="J12" s="328">
        <f t="shared" si="3"/>
        <v>3691</v>
      </c>
      <c r="K12" s="328">
        <f t="shared" si="3"/>
        <v>7983</v>
      </c>
      <c r="L12" s="328">
        <f t="shared" si="3"/>
        <v>4069</v>
      </c>
      <c r="M12" s="328">
        <f t="shared" si="3"/>
        <v>3914</v>
      </c>
      <c r="N12" s="328">
        <f t="shared" si="3"/>
        <v>8108</v>
      </c>
      <c r="O12" s="328">
        <f t="shared" si="3"/>
        <v>4088</v>
      </c>
      <c r="P12" s="328">
        <f t="shared" si="3"/>
        <v>4020</v>
      </c>
      <c r="Q12" s="329">
        <f t="shared" si="3"/>
        <v>1201</v>
      </c>
    </row>
    <row r="13" spans="1:17" s="1200" customFormat="1" ht="15" customHeight="1">
      <c r="A13" s="1201" t="s">
        <v>174</v>
      </c>
      <c r="B13" s="327">
        <f aca="true" t="shared" si="4" ref="B13:Q13">SUM(B22,B42:B49)</f>
        <v>23</v>
      </c>
      <c r="C13" s="328">
        <f t="shared" si="4"/>
        <v>2</v>
      </c>
      <c r="D13" s="328">
        <f t="shared" si="4"/>
        <v>165</v>
      </c>
      <c r="E13" s="328">
        <f t="shared" si="4"/>
        <v>5639</v>
      </c>
      <c r="F13" s="328">
        <f t="shared" si="4"/>
        <v>2949</v>
      </c>
      <c r="G13" s="328">
        <f t="shared" si="4"/>
        <v>2690</v>
      </c>
      <c r="H13" s="328">
        <f t="shared" si="4"/>
        <v>1740</v>
      </c>
      <c r="I13" s="328">
        <f t="shared" si="4"/>
        <v>924</v>
      </c>
      <c r="J13" s="328">
        <f t="shared" si="4"/>
        <v>816</v>
      </c>
      <c r="K13" s="328">
        <f t="shared" si="4"/>
        <v>1908</v>
      </c>
      <c r="L13" s="328">
        <f t="shared" si="4"/>
        <v>991</v>
      </c>
      <c r="M13" s="328">
        <f t="shared" si="4"/>
        <v>917</v>
      </c>
      <c r="N13" s="328">
        <f t="shared" si="4"/>
        <v>1991</v>
      </c>
      <c r="O13" s="328">
        <f t="shared" si="4"/>
        <v>1034</v>
      </c>
      <c r="P13" s="328">
        <f t="shared" si="4"/>
        <v>957</v>
      </c>
      <c r="Q13" s="329">
        <f t="shared" si="4"/>
        <v>332</v>
      </c>
    </row>
    <row r="14" spans="1:17" s="1200" customFormat="1" ht="15" customHeight="1">
      <c r="A14" s="1201" t="s">
        <v>176</v>
      </c>
      <c r="B14" s="327">
        <f aca="true" t="shared" si="5" ref="B14:Q14">SUM(B19,B27,B32,B50:B55)</f>
        <v>42</v>
      </c>
      <c r="C14" s="328">
        <f t="shared" si="5"/>
        <v>5</v>
      </c>
      <c r="D14" s="328">
        <f t="shared" si="5"/>
        <v>359</v>
      </c>
      <c r="E14" s="328">
        <f t="shared" si="5"/>
        <v>11647</v>
      </c>
      <c r="F14" s="328">
        <f t="shared" si="5"/>
        <v>5997</v>
      </c>
      <c r="G14" s="328">
        <f t="shared" si="5"/>
        <v>5650</v>
      </c>
      <c r="H14" s="328">
        <f t="shared" si="5"/>
        <v>3724</v>
      </c>
      <c r="I14" s="328">
        <f t="shared" si="5"/>
        <v>1960</v>
      </c>
      <c r="J14" s="328">
        <f t="shared" si="5"/>
        <v>1764</v>
      </c>
      <c r="K14" s="328">
        <f t="shared" si="5"/>
        <v>3901</v>
      </c>
      <c r="L14" s="328">
        <f t="shared" si="5"/>
        <v>2005</v>
      </c>
      <c r="M14" s="328">
        <f t="shared" si="5"/>
        <v>1896</v>
      </c>
      <c r="N14" s="328">
        <f t="shared" si="5"/>
        <v>4022</v>
      </c>
      <c r="O14" s="328">
        <f t="shared" si="5"/>
        <v>2032</v>
      </c>
      <c r="P14" s="328">
        <f t="shared" si="5"/>
        <v>1990</v>
      </c>
      <c r="Q14" s="329">
        <f t="shared" si="5"/>
        <v>692</v>
      </c>
    </row>
    <row r="15" spans="1:17" s="1200" customFormat="1" ht="15.75" customHeight="1">
      <c r="A15" s="1201" t="s">
        <v>178</v>
      </c>
      <c r="B15" s="327">
        <f aca="true" t="shared" si="6" ref="B15:Q15">SUM(B20:B21,B56:B69)</f>
        <v>38</v>
      </c>
      <c r="C15" s="328">
        <f t="shared" si="6"/>
        <v>4</v>
      </c>
      <c r="D15" s="328">
        <f t="shared" si="6"/>
        <v>422</v>
      </c>
      <c r="E15" s="328">
        <f t="shared" si="6"/>
        <v>15541</v>
      </c>
      <c r="F15" s="328">
        <f t="shared" si="6"/>
        <v>7966</v>
      </c>
      <c r="G15" s="328">
        <f t="shared" si="6"/>
        <v>7575</v>
      </c>
      <c r="H15" s="328">
        <f t="shared" si="6"/>
        <v>5047</v>
      </c>
      <c r="I15" s="328">
        <f t="shared" si="6"/>
        <v>2609</v>
      </c>
      <c r="J15" s="328">
        <f t="shared" si="6"/>
        <v>2438</v>
      </c>
      <c r="K15" s="328">
        <f t="shared" si="6"/>
        <v>5140</v>
      </c>
      <c r="L15" s="328">
        <f t="shared" si="6"/>
        <v>2680</v>
      </c>
      <c r="M15" s="328">
        <f t="shared" si="6"/>
        <v>2460</v>
      </c>
      <c r="N15" s="328">
        <f t="shared" si="6"/>
        <v>5354</v>
      </c>
      <c r="O15" s="328">
        <f t="shared" si="6"/>
        <v>2677</v>
      </c>
      <c r="P15" s="328">
        <f t="shared" si="6"/>
        <v>2677</v>
      </c>
      <c r="Q15" s="329">
        <f t="shared" si="6"/>
        <v>765</v>
      </c>
    </row>
    <row r="16" spans="1:17" ht="6" customHeight="1">
      <c r="A16" s="1202"/>
      <c r="B16" s="1180"/>
      <c r="C16" s="1181"/>
      <c r="D16" s="1181"/>
      <c r="E16" s="1181"/>
      <c r="F16" s="1181"/>
      <c r="G16" s="1181"/>
      <c r="H16" s="1181"/>
      <c r="I16" s="1181"/>
      <c r="J16" s="1181"/>
      <c r="K16" s="1181"/>
      <c r="L16" s="1181"/>
      <c r="M16" s="1181"/>
      <c r="N16" s="1181"/>
      <c r="O16" s="1181"/>
      <c r="P16" s="1181"/>
      <c r="Q16" s="1182"/>
    </row>
    <row r="17" spans="1:17" s="1200" customFormat="1" ht="6" customHeight="1">
      <c r="A17" s="1202"/>
      <c r="B17" s="327"/>
      <c r="C17" s="328"/>
      <c r="D17" s="328"/>
      <c r="E17" s="328"/>
      <c r="F17" s="328"/>
      <c r="G17" s="328"/>
      <c r="H17" s="328"/>
      <c r="I17" s="328"/>
      <c r="J17" s="328"/>
      <c r="K17" s="328"/>
      <c r="L17" s="328"/>
      <c r="M17" s="328"/>
      <c r="N17" s="328"/>
      <c r="O17" s="328"/>
      <c r="P17" s="328"/>
      <c r="Q17" s="329"/>
    </row>
    <row r="18" spans="1:17" ht="13.5" customHeight="1">
      <c r="A18" s="1197" t="s">
        <v>181</v>
      </c>
      <c r="B18" s="93">
        <v>16</v>
      </c>
      <c r="C18" s="66">
        <v>0</v>
      </c>
      <c r="D18" s="94">
        <v>233</v>
      </c>
      <c r="E18" s="66">
        <f>SUM(F18:G18)</f>
        <v>9154</v>
      </c>
      <c r="F18" s="66">
        <f aca="true" t="shared" si="7" ref="F18:G22">SUM(I18+L18+O18)</f>
        <v>4697</v>
      </c>
      <c r="G18" s="66">
        <f t="shared" si="7"/>
        <v>4457</v>
      </c>
      <c r="H18" s="66">
        <f>SUM(I18:J18)</f>
        <v>3057</v>
      </c>
      <c r="I18" s="66">
        <v>1591</v>
      </c>
      <c r="J18" s="66">
        <v>1466</v>
      </c>
      <c r="K18" s="66">
        <f>SUM(L18:M18)</f>
        <v>3019</v>
      </c>
      <c r="L18" s="66">
        <v>1559</v>
      </c>
      <c r="M18" s="66">
        <v>1460</v>
      </c>
      <c r="N18" s="66">
        <f>SUM(O18:P18)</f>
        <v>3078</v>
      </c>
      <c r="O18" s="66">
        <v>1547</v>
      </c>
      <c r="P18" s="66">
        <v>1531</v>
      </c>
      <c r="Q18" s="95">
        <v>412</v>
      </c>
    </row>
    <row r="19" spans="1:17" ht="13.5" customHeight="1">
      <c r="A19" s="1197" t="s">
        <v>182</v>
      </c>
      <c r="B19" s="93">
        <v>10</v>
      </c>
      <c r="C19" s="66">
        <v>3</v>
      </c>
      <c r="D19" s="66">
        <v>124</v>
      </c>
      <c r="E19" s="66">
        <f>SUM(F19:G19)</f>
        <v>4259</v>
      </c>
      <c r="F19" s="66">
        <f t="shared" si="7"/>
        <v>2212</v>
      </c>
      <c r="G19" s="66">
        <f t="shared" si="7"/>
        <v>2047</v>
      </c>
      <c r="H19" s="66">
        <f>SUM(I19:J19)</f>
        <v>1362</v>
      </c>
      <c r="I19" s="66">
        <v>713</v>
      </c>
      <c r="J19" s="66">
        <v>649</v>
      </c>
      <c r="K19" s="66">
        <f>SUM(L19:M19)</f>
        <v>1462</v>
      </c>
      <c r="L19" s="66">
        <v>762</v>
      </c>
      <c r="M19" s="66">
        <v>700</v>
      </c>
      <c r="N19" s="66">
        <f>SUM(O19:P19)</f>
        <v>1435</v>
      </c>
      <c r="O19" s="66">
        <v>737</v>
      </c>
      <c r="P19" s="66">
        <v>698</v>
      </c>
      <c r="Q19" s="95">
        <v>225</v>
      </c>
    </row>
    <row r="20" spans="1:17" ht="13.5" customHeight="1">
      <c r="A20" s="1197" t="s">
        <v>184</v>
      </c>
      <c r="B20" s="93">
        <v>10</v>
      </c>
      <c r="C20" s="66">
        <v>1</v>
      </c>
      <c r="D20" s="66">
        <v>121</v>
      </c>
      <c r="E20" s="66">
        <f>SUM(F20:G20)</f>
        <v>4555</v>
      </c>
      <c r="F20" s="66">
        <f t="shared" si="7"/>
        <v>2348</v>
      </c>
      <c r="G20" s="66">
        <f t="shared" si="7"/>
        <v>2207</v>
      </c>
      <c r="H20" s="66">
        <f>SUM(I20:J20)</f>
        <v>1482</v>
      </c>
      <c r="I20" s="66">
        <v>768</v>
      </c>
      <c r="J20" s="66">
        <v>714</v>
      </c>
      <c r="K20" s="66">
        <f>SUM(L20:M20)</f>
        <v>1519</v>
      </c>
      <c r="L20" s="66">
        <v>783</v>
      </c>
      <c r="M20" s="66">
        <v>736</v>
      </c>
      <c r="N20" s="66">
        <f>SUM(O20:P20)</f>
        <v>1554</v>
      </c>
      <c r="O20" s="66">
        <v>797</v>
      </c>
      <c r="P20" s="66">
        <v>757</v>
      </c>
      <c r="Q20" s="95">
        <v>209</v>
      </c>
    </row>
    <row r="21" spans="1:17" ht="13.5" customHeight="1">
      <c r="A21" s="1197" t="s">
        <v>186</v>
      </c>
      <c r="B21" s="93">
        <v>8</v>
      </c>
      <c r="C21" s="66">
        <v>1</v>
      </c>
      <c r="D21" s="94">
        <v>115</v>
      </c>
      <c r="E21" s="66">
        <f>SUM(F21:G21)</f>
        <v>4509</v>
      </c>
      <c r="F21" s="66">
        <f t="shared" si="7"/>
        <v>2299</v>
      </c>
      <c r="G21" s="66">
        <f t="shared" si="7"/>
        <v>2210</v>
      </c>
      <c r="H21" s="66">
        <f>SUM(I21:J21)</f>
        <v>1549</v>
      </c>
      <c r="I21" s="66">
        <v>808</v>
      </c>
      <c r="J21" s="66">
        <v>741</v>
      </c>
      <c r="K21" s="66">
        <f>SUM(L21:M21)</f>
        <v>1470</v>
      </c>
      <c r="L21" s="66">
        <v>757</v>
      </c>
      <c r="M21" s="66">
        <v>713</v>
      </c>
      <c r="N21" s="66">
        <f>SUM(O21:P21)</f>
        <v>1490</v>
      </c>
      <c r="O21" s="66">
        <v>734</v>
      </c>
      <c r="P21" s="66">
        <v>756</v>
      </c>
      <c r="Q21" s="95">
        <v>203</v>
      </c>
    </row>
    <row r="22" spans="1:17" ht="13.5" customHeight="1">
      <c r="A22" s="1197" t="s">
        <v>188</v>
      </c>
      <c r="B22" s="93">
        <v>5</v>
      </c>
      <c r="C22" s="66">
        <v>1</v>
      </c>
      <c r="D22" s="94">
        <v>57</v>
      </c>
      <c r="E22" s="66">
        <f>SUM(F22:G22)</f>
        <v>2098</v>
      </c>
      <c r="F22" s="66">
        <f t="shared" si="7"/>
        <v>1092</v>
      </c>
      <c r="G22" s="66">
        <f t="shared" si="7"/>
        <v>1006</v>
      </c>
      <c r="H22" s="66">
        <f>SUM(I22:J22)</f>
        <v>671</v>
      </c>
      <c r="I22" s="66">
        <v>348</v>
      </c>
      <c r="J22" s="66">
        <v>323</v>
      </c>
      <c r="K22" s="66">
        <f>SUM(L22:M22)</f>
        <v>719</v>
      </c>
      <c r="L22" s="66">
        <v>362</v>
      </c>
      <c r="M22" s="66">
        <v>357</v>
      </c>
      <c r="N22" s="66">
        <f>SUM(O22:P22)</f>
        <v>708</v>
      </c>
      <c r="O22" s="66">
        <v>382</v>
      </c>
      <c r="P22" s="66">
        <v>326</v>
      </c>
      <c r="Q22" s="95">
        <v>107</v>
      </c>
    </row>
    <row r="23" spans="1:17" ht="13.5" customHeight="1">
      <c r="A23" s="1197"/>
      <c r="B23" s="93"/>
      <c r="C23" s="66"/>
      <c r="D23" s="94"/>
      <c r="E23" s="66"/>
      <c r="F23" s="66"/>
      <c r="G23" s="66"/>
      <c r="H23" s="66"/>
      <c r="I23" s="66"/>
      <c r="J23" s="66"/>
      <c r="K23" s="66"/>
      <c r="L23" s="66"/>
      <c r="M23" s="66"/>
      <c r="N23" s="66"/>
      <c r="O23" s="66"/>
      <c r="P23" s="66"/>
      <c r="Q23" s="95"/>
    </row>
    <row r="24" spans="1:17" ht="13.5" customHeight="1">
      <c r="A24" s="1197" t="s">
        <v>190</v>
      </c>
      <c r="B24" s="93">
        <v>4</v>
      </c>
      <c r="C24" s="66">
        <v>1</v>
      </c>
      <c r="D24" s="94">
        <v>53</v>
      </c>
      <c r="E24" s="66">
        <f>SUM(F24:G24)</f>
        <v>1914</v>
      </c>
      <c r="F24" s="66">
        <f aca="true" t="shared" si="8" ref="F24:G28">SUM(I24+L24+O24)</f>
        <v>965</v>
      </c>
      <c r="G24" s="66">
        <f t="shared" si="8"/>
        <v>949</v>
      </c>
      <c r="H24" s="66">
        <f>SUM(I24:J24)</f>
        <v>625</v>
      </c>
      <c r="I24" s="66">
        <v>320</v>
      </c>
      <c r="J24" s="66">
        <v>305</v>
      </c>
      <c r="K24" s="66">
        <f>SUM(L24:M24)</f>
        <v>650</v>
      </c>
      <c r="L24" s="66">
        <v>312</v>
      </c>
      <c r="M24" s="66">
        <v>338</v>
      </c>
      <c r="N24" s="66">
        <f>SUM(O24:P24)</f>
        <v>639</v>
      </c>
      <c r="O24" s="66">
        <v>333</v>
      </c>
      <c r="P24" s="66">
        <v>306</v>
      </c>
      <c r="Q24" s="95">
        <v>96</v>
      </c>
    </row>
    <row r="25" spans="1:17" ht="13.5" customHeight="1">
      <c r="A25" s="1197" t="s">
        <v>192</v>
      </c>
      <c r="B25" s="93">
        <v>4</v>
      </c>
      <c r="C25" s="66">
        <v>0</v>
      </c>
      <c r="D25" s="94">
        <v>46</v>
      </c>
      <c r="E25" s="66">
        <f>SUM(F25:G25)</f>
        <v>1648</v>
      </c>
      <c r="F25" s="66">
        <f t="shared" si="8"/>
        <v>844</v>
      </c>
      <c r="G25" s="66">
        <f t="shared" si="8"/>
        <v>804</v>
      </c>
      <c r="H25" s="66">
        <f>SUM(I25:J25)</f>
        <v>553</v>
      </c>
      <c r="I25" s="66">
        <v>288</v>
      </c>
      <c r="J25" s="66">
        <v>265</v>
      </c>
      <c r="K25" s="66">
        <f>SUM(L25:M25)</f>
        <v>559</v>
      </c>
      <c r="L25" s="66">
        <v>295</v>
      </c>
      <c r="M25" s="66">
        <v>264</v>
      </c>
      <c r="N25" s="66">
        <f>SUM(O25:P25)</f>
        <v>536</v>
      </c>
      <c r="O25" s="66">
        <v>261</v>
      </c>
      <c r="P25" s="66">
        <v>275</v>
      </c>
      <c r="Q25" s="95">
        <v>82</v>
      </c>
    </row>
    <row r="26" spans="1:17" ht="13.5" customHeight="1">
      <c r="A26" s="1197" t="s">
        <v>193</v>
      </c>
      <c r="B26" s="93">
        <v>6</v>
      </c>
      <c r="C26" s="66">
        <v>0</v>
      </c>
      <c r="D26" s="94">
        <v>46</v>
      </c>
      <c r="E26" s="66">
        <f>SUM(F26:G26)</f>
        <v>1513</v>
      </c>
      <c r="F26" s="66">
        <f t="shared" si="8"/>
        <v>766</v>
      </c>
      <c r="G26" s="66">
        <f t="shared" si="8"/>
        <v>747</v>
      </c>
      <c r="H26" s="66">
        <f>SUM(I26:J26)</f>
        <v>472</v>
      </c>
      <c r="I26" s="66">
        <v>248</v>
      </c>
      <c r="J26" s="66">
        <v>224</v>
      </c>
      <c r="K26" s="66">
        <f>SUM(L26:M26)</f>
        <v>489</v>
      </c>
      <c r="L26" s="66">
        <v>245</v>
      </c>
      <c r="M26" s="66">
        <v>244</v>
      </c>
      <c r="N26" s="66">
        <f>SUM(O26:P26)</f>
        <v>552</v>
      </c>
      <c r="O26" s="66">
        <v>273</v>
      </c>
      <c r="P26" s="66">
        <v>279</v>
      </c>
      <c r="Q26" s="95">
        <v>84</v>
      </c>
    </row>
    <row r="27" spans="1:17" ht="13.5" customHeight="1">
      <c r="A27" s="1197" t="s">
        <v>196</v>
      </c>
      <c r="B27" s="93">
        <v>5</v>
      </c>
      <c r="C27" s="66">
        <v>1</v>
      </c>
      <c r="D27" s="94">
        <v>48</v>
      </c>
      <c r="E27" s="66">
        <f>SUM(F27:G27)</f>
        <v>1497</v>
      </c>
      <c r="F27" s="66">
        <f t="shared" si="8"/>
        <v>817</v>
      </c>
      <c r="G27" s="66">
        <f t="shared" si="8"/>
        <v>680</v>
      </c>
      <c r="H27" s="66">
        <f>SUM(I27:J27)</f>
        <v>468</v>
      </c>
      <c r="I27" s="66">
        <v>249</v>
      </c>
      <c r="J27" s="66">
        <v>219</v>
      </c>
      <c r="K27" s="66">
        <f>SUM(L27:M27)</f>
        <v>510</v>
      </c>
      <c r="L27" s="66">
        <v>277</v>
      </c>
      <c r="M27" s="66">
        <v>233</v>
      </c>
      <c r="N27" s="66">
        <f>SUM(O27:P27)</f>
        <v>519</v>
      </c>
      <c r="O27" s="66">
        <v>291</v>
      </c>
      <c r="P27" s="66">
        <v>228</v>
      </c>
      <c r="Q27" s="95">
        <v>93</v>
      </c>
    </row>
    <row r="28" spans="1:17" ht="13.5" customHeight="1">
      <c r="A28" s="1197" t="s">
        <v>198</v>
      </c>
      <c r="B28" s="93">
        <v>3</v>
      </c>
      <c r="C28" s="66">
        <v>0</v>
      </c>
      <c r="D28" s="94">
        <v>53</v>
      </c>
      <c r="E28" s="66">
        <f>SUM(F28:G28)</f>
        <v>2071</v>
      </c>
      <c r="F28" s="66">
        <f t="shared" si="8"/>
        <v>1074</v>
      </c>
      <c r="G28" s="66">
        <f t="shared" si="8"/>
        <v>997</v>
      </c>
      <c r="H28" s="66">
        <f>SUM(I28:J28)</f>
        <v>704</v>
      </c>
      <c r="I28" s="66">
        <v>372</v>
      </c>
      <c r="J28" s="66">
        <v>332</v>
      </c>
      <c r="K28" s="66">
        <f>SUM(L28:M28)</f>
        <v>669</v>
      </c>
      <c r="L28" s="66">
        <v>359</v>
      </c>
      <c r="M28" s="66">
        <v>310</v>
      </c>
      <c r="N28" s="66">
        <f>SUM(O28:P28)</f>
        <v>698</v>
      </c>
      <c r="O28" s="66">
        <v>343</v>
      </c>
      <c r="P28" s="66">
        <v>355</v>
      </c>
      <c r="Q28" s="95">
        <v>95</v>
      </c>
    </row>
    <row r="29" spans="1:17" ht="13.5" customHeight="1">
      <c r="A29" s="1197"/>
      <c r="B29" s="93"/>
      <c r="C29" s="66"/>
      <c r="D29" s="94"/>
      <c r="E29" s="66"/>
      <c r="F29" s="66"/>
      <c r="G29" s="66"/>
      <c r="H29" s="66"/>
      <c r="I29" s="66"/>
      <c r="J29" s="66"/>
      <c r="K29" s="66"/>
      <c r="L29" s="66"/>
      <c r="M29" s="66"/>
      <c r="N29" s="66"/>
      <c r="O29" s="66"/>
      <c r="P29" s="66"/>
      <c r="Q29" s="95"/>
    </row>
    <row r="30" spans="1:17" ht="13.5" customHeight="1">
      <c r="A30" s="1197" t="s">
        <v>200</v>
      </c>
      <c r="B30" s="93">
        <v>4</v>
      </c>
      <c r="C30" s="66">
        <v>0</v>
      </c>
      <c r="D30" s="94">
        <v>48</v>
      </c>
      <c r="E30" s="66">
        <f>SUM(F30:G30)</f>
        <v>1795</v>
      </c>
      <c r="F30" s="66">
        <f aca="true" t="shared" si="9" ref="F30:G32">SUM(I30+L30+O30)</f>
        <v>895</v>
      </c>
      <c r="G30" s="66">
        <f t="shared" si="9"/>
        <v>900</v>
      </c>
      <c r="H30" s="66">
        <f>SUM(I30:J30)</f>
        <v>549</v>
      </c>
      <c r="I30" s="66">
        <v>284</v>
      </c>
      <c r="J30" s="66">
        <v>265</v>
      </c>
      <c r="K30" s="66">
        <f>SUM(L30:M30)</f>
        <v>622</v>
      </c>
      <c r="L30" s="66">
        <v>307</v>
      </c>
      <c r="M30" s="66">
        <v>315</v>
      </c>
      <c r="N30" s="66">
        <f>SUM(O30:P30)</f>
        <v>624</v>
      </c>
      <c r="O30" s="66">
        <v>304</v>
      </c>
      <c r="P30" s="66">
        <v>320</v>
      </c>
      <c r="Q30" s="95">
        <v>85</v>
      </c>
    </row>
    <row r="31" spans="1:17" ht="13.5" customHeight="1">
      <c r="A31" s="1197" t="s">
        <v>202</v>
      </c>
      <c r="B31" s="93">
        <v>6</v>
      </c>
      <c r="C31" s="66">
        <v>1</v>
      </c>
      <c r="D31" s="94">
        <v>39</v>
      </c>
      <c r="E31" s="66">
        <f>SUM(F31:G31)</f>
        <v>1269</v>
      </c>
      <c r="F31" s="66">
        <f t="shared" si="9"/>
        <v>656</v>
      </c>
      <c r="G31" s="66">
        <f t="shared" si="9"/>
        <v>613</v>
      </c>
      <c r="H31" s="66">
        <f>SUM(I31:J31)</f>
        <v>378</v>
      </c>
      <c r="I31" s="66">
        <v>199</v>
      </c>
      <c r="J31" s="66">
        <v>179</v>
      </c>
      <c r="K31" s="66">
        <f>SUM(L31:M31)</f>
        <v>437</v>
      </c>
      <c r="L31" s="66">
        <v>208</v>
      </c>
      <c r="M31" s="66">
        <v>229</v>
      </c>
      <c r="N31" s="66">
        <f>SUM(O31:P31)</f>
        <v>454</v>
      </c>
      <c r="O31" s="66">
        <v>249</v>
      </c>
      <c r="P31" s="66">
        <v>205</v>
      </c>
      <c r="Q31" s="95">
        <v>79</v>
      </c>
    </row>
    <row r="32" spans="1:17" ht="13.5" customHeight="1">
      <c r="A32" s="1197" t="s">
        <v>204</v>
      </c>
      <c r="B32" s="93">
        <v>7</v>
      </c>
      <c r="C32" s="66">
        <v>0</v>
      </c>
      <c r="D32" s="94">
        <v>51</v>
      </c>
      <c r="E32" s="66">
        <f>SUM(F32:G32)</f>
        <v>1697</v>
      </c>
      <c r="F32" s="66">
        <f t="shared" si="9"/>
        <v>861</v>
      </c>
      <c r="G32" s="66">
        <f t="shared" si="9"/>
        <v>836</v>
      </c>
      <c r="H32" s="66">
        <f>SUM(I32:J32)</f>
        <v>553</v>
      </c>
      <c r="I32" s="66">
        <v>291</v>
      </c>
      <c r="J32" s="66">
        <v>262</v>
      </c>
      <c r="K32" s="66">
        <f>SUM(L32:M32)</f>
        <v>571</v>
      </c>
      <c r="L32" s="66">
        <v>289</v>
      </c>
      <c r="M32" s="66">
        <v>282</v>
      </c>
      <c r="N32" s="66">
        <f>SUM(O32:P32)</f>
        <v>573</v>
      </c>
      <c r="O32" s="66">
        <v>281</v>
      </c>
      <c r="P32" s="66">
        <v>292</v>
      </c>
      <c r="Q32" s="95">
        <v>99</v>
      </c>
    </row>
    <row r="33" spans="1:17" ht="13.5" customHeight="1">
      <c r="A33" s="1197"/>
      <c r="B33" s="93"/>
      <c r="C33" s="66"/>
      <c r="D33" s="94"/>
      <c r="E33" s="66"/>
      <c r="F33" s="66"/>
      <c r="G33" s="66"/>
      <c r="H33" s="66"/>
      <c r="I33" s="66"/>
      <c r="J33" s="66"/>
      <c r="K33" s="66"/>
      <c r="L33" s="66"/>
      <c r="M33" s="66"/>
      <c r="N33" s="66"/>
      <c r="O33" s="66"/>
      <c r="P33" s="66"/>
      <c r="Q33" s="95"/>
    </row>
    <row r="34" spans="1:17" ht="13.5" customHeight="1">
      <c r="A34" s="1197" t="s">
        <v>206</v>
      </c>
      <c r="B34" s="93">
        <v>3</v>
      </c>
      <c r="C34" s="66">
        <v>0</v>
      </c>
      <c r="D34" s="94">
        <v>21</v>
      </c>
      <c r="E34" s="66">
        <f>SUM(F34:G34)</f>
        <v>692</v>
      </c>
      <c r="F34" s="66">
        <f aca="true" t="shared" si="10" ref="F34:G38">SUM(I34+L34+O34)</f>
        <v>335</v>
      </c>
      <c r="G34" s="66">
        <f t="shared" si="10"/>
        <v>357</v>
      </c>
      <c r="H34" s="66">
        <f>SUM(I34:J34)</f>
        <v>215</v>
      </c>
      <c r="I34" s="66">
        <v>109</v>
      </c>
      <c r="J34" s="66">
        <v>106</v>
      </c>
      <c r="K34" s="66">
        <f>SUM(L34:M34)</f>
        <v>234</v>
      </c>
      <c r="L34" s="66">
        <v>113</v>
      </c>
      <c r="M34" s="66">
        <v>121</v>
      </c>
      <c r="N34" s="66">
        <f>SUM(O34:P34)</f>
        <v>243</v>
      </c>
      <c r="O34" s="66">
        <v>113</v>
      </c>
      <c r="P34" s="66">
        <v>130</v>
      </c>
      <c r="Q34" s="95">
        <v>41</v>
      </c>
    </row>
    <row r="35" spans="1:17" ht="13.5" customHeight="1">
      <c r="A35" s="1197" t="s">
        <v>208</v>
      </c>
      <c r="B35" s="93">
        <v>1</v>
      </c>
      <c r="C35" s="66">
        <v>0</v>
      </c>
      <c r="D35" s="94">
        <v>13</v>
      </c>
      <c r="E35" s="66">
        <f>SUM(F35:G35)</f>
        <v>513</v>
      </c>
      <c r="F35" s="66">
        <f t="shared" si="10"/>
        <v>269</v>
      </c>
      <c r="G35" s="66">
        <f t="shared" si="10"/>
        <v>244</v>
      </c>
      <c r="H35" s="66">
        <f>SUM(I35:J35)</f>
        <v>161</v>
      </c>
      <c r="I35" s="66">
        <v>87</v>
      </c>
      <c r="J35" s="66">
        <v>74</v>
      </c>
      <c r="K35" s="66">
        <f>SUM(L35:M35)</f>
        <v>177</v>
      </c>
      <c r="L35" s="66">
        <v>89</v>
      </c>
      <c r="M35" s="66">
        <v>88</v>
      </c>
      <c r="N35" s="66">
        <f>SUM(O35:P35)</f>
        <v>175</v>
      </c>
      <c r="O35" s="66">
        <v>93</v>
      </c>
      <c r="P35" s="66">
        <v>82</v>
      </c>
      <c r="Q35" s="95">
        <v>22</v>
      </c>
    </row>
    <row r="36" spans="1:17" ht="13.5" customHeight="1">
      <c r="A36" s="1197" t="s">
        <v>210</v>
      </c>
      <c r="B36" s="93">
        <v>4</v>
      </c>
      <c r="C36" s="66">
        <v>0</v>
      </c>
      <c r="D36" s="94">
        <v>30</v>
      </c>
      <c r="E36" s="66">
        <f>SUM(F36:G36)</f>
        <v>981</v>
      </c>
      <c r="F36" s="66">
        <f t="shared" si="10"/>
        <v>526</v>
      </c>
      <c r="G36" s="66">
        <f t="shared" si="10"/>
        <v>455</v>
      </c>
      <c r="H36" s="66">
        <f>SUM(I36:J36)</f>
        <v>299</v>
      </c>
      <c r="I36" s="66">
        <v>159</v>
      </c>
      <c r="J36" s="66">
        <v>140</v>
      </c>
      <c r="K36" s="66">
        <f>SUM(L36:M36)</f>
        <v>365</v>
      </c>
      <c r="L36" s="66">
        <v>195</v>
      </c>
      <c r="M36" s="66">
        <v>170</v>
      </c>
      <c r="N36" s="66">
        <f>SUM(O36:P36)</f>
        <v>317</v>
      </c>
      <c r="O36" s="66">
        <v>172</v>
      </c>
      <c r="P36" s="66">
        <v>145</v>
      </c>
      <c r="Q36" s="95">
        <v>58</v>
      </c>
    </row>
    <row r="37" spans="1:17" ht="13.5" customHeight="1">
      <c r="A37" s="1197" t="s">
        <v>212</v>
      </c>
      <c r="B37" s="93">
        <v>3</v>
      </c>
      <c r="C37" s="66">
        <v>0</v>
      </c>
      <c r="D37" s="94">
        <v>19</v>
      </c>
      <c r="E37" s="66">
        <f>SUM(F37:G37)</f>
        <v>522</v>
      </c>
      <c r="F37" s="66">
        <f t="shared" si="10"/>
        <v>266</v>
      </c>
      <c r="G37" s="66">
        <f t="shared" si="10"/>
        <v>256</v>
      </c>
      <c r="H37" s="66">
        <f>SUM(I37:J37)</f>
        <v>147</v>
      </c>
      <c r="I37" s="66">
        <v>73</v>
      </c>
      <c r="J37" s="66">
        <v>74</v>
      </c>
      <c r="K37" s="66">
        <f>SUM(L37:M37)</f>
        <v>187</v>
      </c>
      <c r="L37" s="66">
        <v>89</v>
      </c>
      <c r="M37" s="66">
        <v>98</v>
      </c>
      <c r="N37" s="66">
        <f>SUM(O37:P37)</f>
        <v>188</v>
      </c>
      <c r="O37" s="66">
        <v>104</v>
      </c>
      <c r="P37" s="66">
        <v>84</v>
      </c>
      <c r="Q37" s="95">
        <v>37</v>
      </c>
    </row>
    <row r="38" spans="1:17" ht="13.5" customHeight="1">
      <c r="A38" s="1197" t="s">
        <v>214</v>
      </c>
      <c r="B38" s="93">
        <v>3</v>
      </c>
      <c r="C38" s="66">
        <v>0</v>
      </c>
      <c r="D38" s="94">
        <v>20</v>
      </c>
      <c r="E38" s="66">
        <f>SUM(F38:G38)</f>
        <v>613</v>
      </c>
      <c r="F38" s="66">
        <f t="shared" si="10"/>
        <v>314</v>
      </c>
      <c r="G38" s="66">
        <f t="shared" si="10"/>
        <v>299</v>
      </c>
      <c r="H38" s="66">
        <f>SUM(I38:J38)</f>
        <v>183</v>
      </c>
      <c r="I38" s="66">
        <v>91</v>
      </c>
      <c r="J38" s="66">
        <v>92</v>
      </c>
      <c r="K38" s="66">
        <f>SUM(L38:M38)</f>
        <v>218</v>
      </c>
      <c r="L38" s="66">
        <v>109</v>
      </c>
      <c r="M38" s="66">
        <v>109</v>
      </c>
      <c r="N38" s="66">
        <f>SUM(O38:P38)</f>
        <v>212</v>
      </c>
      <c r="O38" s="66">
        <v>114</v>
      </c>
      <c r="P38" s="66">
        <v>98</v>
      </c>
      <c r="Q38" s="95">
        <v>43</v>
      </c>
    </row>
    <row r="39" spans="1:17" ht="13.5" customHeight="1">
      <c r="A39" s="1197"/>
      <c r="B39" s="93"/>
      <c r="C39" s="66"/>
      <c r="D39" s="94"/>
      <c r="E39" s="66"/>
      <c r="F39" s="66"/>
      <c r="G39" s="66"/>
      <c r="H39" s="66"/>
      <c r="I39" s="66"/>
      <c r="J39" s="66"/>
      <c r="K39" s="66"/>
      <c r="L39" s="66"/>
      <c r="M39" s="66"/>
      <c r="N39" s="66"/>
      <c r="O39" s="66"/>
      <c r="P39" s="66"/>
      <c r="Q39" s="95"/>
    </row>
    <row r="40" spans="1:17" ht="13.5" customHeight="1">
      <c r="A40" s="1197" t="s">
        <v>168</v>
      </c>
      <c r="B40" s="93">
        <v>1</v>
      </c>
      <c r="C40" s="66">
        <v>0</v>
      </c>
      <c r="D40" s="94">
        <v>17</v>
      </c>
      <c r="E40" s="66">
        <f>SUM(F40:G40)</f>
        <v>591</v>
      </c>
      <c r="F40" s="66">
        <f aca="true" t="shared" si="11" ref="F40:G44">SUM(I40+L40+O40)</f>
        <v>287</v>
      </c>
      <c r="G40" s="66">
        <f t="shared" si="11"/>
        <v>304</v>
      </c>
      <c r="H40" s="66">
        <f>SUM(I40:J40)</f>
        <v>190</v>
      </c>
      <c r="I40" s="66">
        <v>91</v>
      </c>
      <c r="J40" s="66">
        <v>99</v>
      </c>
      <c r="K40" s="66">
        <f>SUM(L40:M40)</f>
        <v>184</v>
      </c>
      <c r="L40" s="66">
        <v>95</v>
      </c>
      <c r="M40" s="66">
        <v>89</v>
      </c>
      <c r="N40" s="66">
        <f>SUM(O40:P40)</f>
        <v>217</v>
      </c>
      <c r="O40" s="66">
        <v>101</v>
      </c>
      <c r="P40" s="66">
        <v>116</v>
      </c>
      <c r="Q40" s="95">
        <v>32</v>
      </c>
    </row>
    <row r="41" spans="1:17" ht="13.5" customHeight="1">
      <c r="A41" s="1197" t="s">
        <v>169</v>
      </c>
      <c r="B41" s="93">
        <v>3</v>
      </c>
      <c r="C41" s="66">
        <v>0</v>
      </c>
      <c r="D41" s="94">
        <v>18</v>
      </c>
      <c r="E41" s="66">
        <f>SUM(F41:G41)</f>
        <v>492</v>
      </c>
      <c r="F41" s="66">
        <f t="shared" si="11"/>
        <v>249</v>
      </c>
      <c r="G41" s="66">
        <f t="shared" si="11"/>
        <v>243</v>
      </c>
      <c r="H41" s="66">
        <f>SUM(I41:J41)</f>
        <v>144</v>
      </c>
      <c r="I41" s="66">
        <v>74</v>
      </c>
      <c r="J41" s="66">
        <v>70</v>
      </c>
      <c r="K41" s="66">
        <f>SUM(L41:M41)</f>
        <v>173</v>
      </c>
      <c r="L41" s="66">
        <v>94</v>
      </c>
      <c r="M41" s="66">
        <v>79</v>
      </c>
      <c r="N41" s="66">
        <f>SUM(O41:P41)</f>
        <v>175</v>
      </c>
      <c r="O41" s="66">
        <v>81</v>
      </c>
      <c r="P41" s="66">
        <v>94</v>
      </c>
      <c r="Q41" s="95">
        <v>35</v>
      </c>
    </row>
    <row r="42" spans="1:17" ht="13.5" customHeight="1">
      <c r="A42" s="1197" t="s">
        <v>170</v>
      </c>
      <c r="B42" s="93">
        <v>1</v>
      </c>
      <c r="C42" s="66">
        <v>0</v>
      </c>
      <c r="D42" s="94">
        <v>12</v>
      </c>
      <c r="E42" s="66">
        <f>SUM(F42:G42)</f>
        <v>471</v>
      </c>
      <c r="F42" s="66">
        <f t="shared" si="11"/>
        <v>243</v>
      </c>
      <c r="G42" s="66">
        <f t="shared" si="11"/>
        <v>228</v>
      </c>
      <c r="H42" s="66">
        <f>SUM(I42:J42)</f>
        <v>162</v>
      </c>
      <c r="I42" s="66">
        <v>79</v>
      </c>
      <c r="J42" s="66">
        <v>83</v>
      </c>
      <c r="K42" s="66">
        <f>SUM(L42:M42)</f>
        <v>144</v>
      </c>
      <c r="L42" s="66">
        <v>84</v>
      </c>
      <c r="M42" s="66">
        <v>60</v>
      </c>
      <c r="N42" s="66">
        <f>SUM(O42:P42)</f>
        <v>165</v>
      </c>
      <c r="O42" s="66">
        <v>80</v>
      </c>
      <c r="P42" s="66">
        <v>85</v>
      </c>
      <c r="Q42" s="95">
        <v>21</v>
      </c>
    </row>
    <row r="43" spans="1:17" ht="13.5" customHeight="1">
      <c r="A43" s="1197" t="s">
        <v>171</v>
      </c>
      <c r="B43" s="93">
        <v>4</v>
      </c>
      <c r="C43" s="66">
        <v>0</v>
      </c>
      <c r="D43" s="94">
        <v>25</v>
      </c>
      <c r="E43" s="66">
        <f>SUM(F43:G43)</f>
        <v>767</v>
      </c>
      <c r="F43" s="66">
        <f t="shared" si="11"/>
        <v>408</v>
      </c>
      <c r="G43" s="66">
        <f t="shared" si="11"/>
        <v>359</v>
      </c>
      <c r="H43" s="66">
        <f>SUM(I43:J43)</f>
        <v>215</v>
      </c>
      <c r="I43" s="66">
        <v>126</v>
      </c>
      <c r="J43" s="66">
        <v>89</v>
      </c>
      <c r="K43" s="66">
        <f>SUM(L43:M43)</f>
        <v>261</v>
      </c>
      <c r="L43" s="66">
        <v>131</v>
      </c>
      <c r="M43" s="66">
        <v>130</v>
      </c>
      <c r="N43" s="66">
        <f>SUM(O43:P43)</f>
        <v>291</v>
      </c>
      <c r="O43" s="66">
        <v>151</v>
      </c>
      <c r="P43" s="66">
        <v>140</v>
      </c>
      <c r="Q43" s="95">
        <v>49</v>
      </c>
    </row>
    <row r="44" spans="1:17" ht="13.5" customHeight="1">
      <c r="A44" s="1197" t="s">
        <v>173</v>
      </c>
      <c r="B44" s="93">
        <v>3</v>
      </c>
      <c r="C44" s="66">
        <v>0</v>
      </c>
      <c r="D44" s="94">
        <v>13</v>
      </c>
      <c r="E44" s="66">
        <f>SUM(F44:G44)</f>
        <v>420</v>
      </c>
      <c r="F44" s="66">
        <f t="shared" si="11"/>
        <v>223</v>
      </c>
      <c r="G44" s="66">
        <f t="shared" si="11"/>
        <v>197</v>
      </c>
      <c r="H44" s="66">
        <f>SUM(I44:J44)</f>
        <v>118</v>
      </c>
      <c r="I44" s="66">
        <v>69</v>
      </c>
      <c r="J44" s="66">
        <v>49</v>
      </c>
      <c r="K44" s="66">
        <f>SUM(L44:M44)</f>
        <v>155</v>
      </c>
      <c r="L44" s="66">
        <v>90</v>
      </c>
      <c r="M44" s="66">
        <v>65</v>
      </c>
      <c r="N44" s="66">
        <f>SUM(O44:P44)</f>
        <v>147</v>
      </c>
      <c r="O44" s="66">
        <v>64</v>
      </c>
      <c r="P44" s="66">
        <v>83</v>
      </c>
      <c r="Q44" s="95">
        <v>30</v>
      </c>
    </row>
    <row r="45" spans="1:17" ht="13.5" customHeight="1">
      <c r="A45" s="1197"/>
      <c r="B45" s="93"/>
      <c r="C45" s="66"/>
      <c r="D45" s="94"/>
      <c r="E45" s="66"/>
      <c r="F45" s="66"/>
      <c r="G45" s="66"/>
      <c r="H45" s="66"/>
      <c r="I45" s="66"/>
      <c r="J45" s="66"/>
      <c r="K45" s="66"/>
      <c r="L45" s="66"/>
      <c r="M45" s="66"/>
      <c r="N45" s="66"/>
      <c r="O45" s="66"/>
      <c r="P45" s="66"/>
      <c r="Q45" s="95"/>
    </row>
    <row r="46" spans="1:17" ht="13.5" customHeight="1">
      <c r="A46" s="1197" t="s">
        <v>175</v>
      </c>
      <c r="B46" s="93">
        <v>3</v>
      </c>
      <c r="C46" s="66">
        <v>1</v>
      </c>
      <c r="D46" s="94">
        <v>22</v>
      </c>
      <c r="E46" s="66">
        <f>SUM(F46:G46)</f>
        <v>705</v>
      </c>
      <c r="F46" s="66">
        <f aca="true" t="shared" si="12" ref="F46:G50">SUM(I46+L46+O46)</f>
        <v>368</v>
      </c>
      <c r="G46" s="66">
        <f t="shared" si="12"/>
        <v>337</v>
      </c>
      <c r="H46" s="66">
        <f>SUM(I46:J46)</f>
        <v>226</v>
      </c>
      <c r="I46" s="66">
        <v>108</v>
      </c>
      <c r="J46" s="66">
        <v>118</v>
      </c>
      <c r="K46" s="66">
        <f>SUM(L46:M46)</f>
        <v>232</v>
      </c>
      <c r="L46" s="66">
        <v>125</v>
      </c>
      <c r="M46" s="66">
        <v>107</v>
      </c>
      <c r="N46" s="66">
        <f>SUM(O46:P46)</f>
        <v>247</v>
      </c>
      <c r="O46" s="66">
        <v>135</v>
      </c>
      <c r="P46" s="66">
        <v>112</v>
      </c>
      <c r="Q46" s="95">
        <v>47</v>
      </c>
    </row>
    <row r="47" spans="1:17" ht="13.5" customHeight="1">
      <c r="A47" s="1197" t="s">
        <v>177</v>
      </c>
      <c r="B47" s="93">
        <v>3</v>
      </c>
      <c r="C47" s="66">
        <v>0</v>
      </c>
      <c r="D47" s="94">
        <v>14</v>
      </c>
      <c r="E47" s="66">
        <f>SUM(F47:G47)</f>
        <v>344</v>
      </c>
      <c r="F47" s="66">
        <f t="shared" si="12"/>
        <v>177</v>
      </c>
      <c r="G47" s="66">
        <f t="shared" si="12"/>
        <v>167</v>
      </c>
      <c r="H47" s="66">
        <f>SUM(I47:J47)</f>
        <v>94</v>
      </c>
      <c r="I47" s="66">
        <v>50</v>
      </c>
      <c r="J47" s="66">
        <v>44</v>
      </c>
      <c r="K47" s="66">
        <f>SUM(L47:M47)</f>
        <v>117</v>
      </c>
      <c r="L47" s="66">
        <v>58</v>
      </c>
      <c r="M47" s="66">
        <v>59</v>
      </c>
      <c r="N47" s="66">
        <f>SUM(O47:P47)</f>
        <v>133</v>
      </c>
      <c r="O47" s="66">
        <v>69</v>
      </c>
      <c r="P47" s="66">
        <v>64</v>
      </c>
      <c r="Q47" s="95">
        <v>32</v>
      </c>
    </row>
    <row r="48" spans="1:17" ht="13.5" customHeight="1">
      <c r="A48" s="1197" t="s">
        <v>179</v>
      </c>
      <c r="B48" s="93">
        <v>2</v>
      </c>
      <c r="C48" s="66">
        <v>0</v>
      </c>
      <c r="D48" s="94">
        <v>9</v>
      </c>
      <c r="E48" s="66">
        <f>SUM(F48:G48)</f>
        <v>334</v>
      </c>
      <c r="F48" s="66">
        <f t="shared" si="12"/>
        <v>163</v>
      </c>
      <c r="G48" s="66">
        <f t="shared" si="12"/>
        <v>171</v>
      </c>
      <c r="H48" s="66">
        <f>SUM(I48:J48)</f>
        <v>110</v>
      </c>
      <c r="I48" s="66">
        <v>55</v>
      </c>
      <c r="J48" s="66">
        <v>55</v>
      </c>
      <c r="K48" s="66">
        <f>SUM(L48:M48)</f>
        <v>104</v>
      </c>
      <c r="L48" s="66">
        <v>51</v>
      </c>
      <c r="M48" s="66">
        <v>53</v>
      </c>
      <c r="N48" s="66">
        <f>SUM(O48:P48)</f>
        <v>120</v>
      </c>
      <c r="O48" s="66">
        <v>57</v>
      </c>
      <c r="P48" s="66">
        <v>63</v>
      </c>
      <c r="Q48" s="95">
        <v>20</v>
      </c>
    </row>
    <row r="49" spans="1:17" ht="13.5" customHeight="1">
      <c r="A49" s="1197" t="s">
        <v>180</v>
      </c>
      <c r="B49" s="93">
        <v>2</v>
      </c>
      <c r="C49" s="66">
        <v>0</v>
      </c>
      <c r="D49" s="94">
        <v>13</v>
      </c>
      <c r="E49" s="66">
        <f>SUM(F49:G49)</f>
        <v>500</v>
      </c>
      <c r="F49" s="66">
        <f t="shared" si="12"/>
        <v>275</v>
      </c>
      <c r="G49" s="66">
        <f t="shared" si="12"/>
        <v>225</v>
      </c>
      <c r="H49" s="66">
        <f>SUM(I49:J49)</f>
        <v>144</v>
      </c>
      <c r="I49" s="66">
        <v>89</v>
      </c>
      <c r="J49" s="66">
        <v>55</v>
      </c>
      <c r="K49" s="66">
        <f>SUM(L49:M49)</f>
        <v>176</v>
      </c>
      <c r="L49" s="66">
        <v>90</v>
      </c>
      <c r="M49" s="66">
        <v>86</v>
      </c>
      <c r="N49" s="66">
        <f>SUM(O49:P49)</f>
        <v>180</v>
      </c>
      <c r="O49" s="66">
        <v>96</v>
      </c>
      <c r="P49" s="66">
        <v>84</v>
      </c>
      <c r="Q49" s="95">
        <v>26</v>
      </c>
    </row>
    <row r="50" spans="1:17" ht="13.5" customHeight="1">
      <c r="A50" s="1197" t="s">
        <v>183</v>
      </c>
      <c r="B50" s="93">
        <v>4</v>
      </c>
      <c r="C50" s="66">
        <v>0</v>
      </c>
      <c r="D50" s="94">
        <v>33</v>
      </c>
      <c r="E50" s="66">
        <f>SUM(F50:G50)</f>
        <v>1176</v>
      </c>
      <c r="F50" s="66">
        <f t="shared" si="12"/>
        <v>600</v>
      </c>
      <c r="G50" s="66">
        <f t="shared" si="12"/>
        <v>576</v>
      </c>
      <c r="H50" s="66">
        <f>SUM(I50:J50)</f>
        <v>385</v>
      </c>
      <c r="I50" s="66">
        <v>205</v>
      </c>
      <c r="J50" s="66">
        <v>180</v>
      </c>
      <c r="K50" s="66">
        <f>SUM(L50:M50)</f>
        <v>369</v>
      </c>
      <c r="L50" s="66">
        <v>189</v>
      </c>
      <c r="M50" s="66">
        <v>180</v>
      </c>
      <c r="N50" s="66">
        <f>SUM(O50:P50)</f>
        <v>422</v>
      </c>
      <c r="O50" s="66">
        <v>206</v>
      </c>
      <c r="P50" s="66">
        <v>216</v>
      </c>
      <c r="Q50" s="95">
        <v>65</v>
      </c>
    </row>
    <row r="51" spans="1:17" ht="13.5" customHeight="1">
      <c r="A51" s="1197"/>
      <c r="B51" s="93"/>
      <c r="C51" s="66"/>
      <c r="D51" s="94"/>
      <c r="E51" s="66"/>
      <c r="F51" s="66"/>
      <c r="G51" s="66"/>
      <c r="H51" s="66"/>
      <c r="I51" s="66"/>
      <c r="J51" s="66"/>
      <c r="K51" s="66"/>
      <c r="L51" s="66"/>
      <c r="M51" s="66"/>
      <c r="N51" s="66"/>
      <c r="O51" s="66"/>
      <c r="P51" s="66"/>
      <c r="Q51" s="95"/>
    </row>
    <row r="52" spans="1:17" ht="13.5" customHeight="1">
      <c r="A52" s="1197" t="s">
        <v>185</v>
      </c>
      <c r="B52" s="93">
        <v>5</v>
      </c>
      <c r="C52" s="66">
        <v>1</v>
      </c>
      <c r="D52" s="94">
        <v>36</v>
      </c>
      <c r="E52" s="66">
        <f>SUM(F52:G52)</f>
        <v>1034</v>
      </c>
      <c r="F52" s="66">
        <f aca="true" t="shared" si="13" ref="F52:G56">SUM(I52+L52+O52)</f>
        <v>506</v>
      </c>
      <c r="G52" s="66">
        <f t="shared" si="13"/>
        <v>528</v>
      </c>
      <c r="H52" s="66">
        <f>SUM(I52:J52)</f>
        <v>310</v>
      </c>
      <c r="I52" s="66">
        <v>159</v>
      </c>
      <c r="J52" s="66">
        <v>151</v>
      </c>
      <c r="K52" s="66">
        <f>SUM(L52:M52)</f>
        <v>327</v>
      </c>
      <c r="L52" s="66">
        <v>167</v>
      </c>
      <c r="M52" s="66">
        <v>160</v>
      </c>
      <c r="N52" s="66">
        <f>SUM(O52:P52)</f>
        <v>397</v>
      </c>
      <c r="O52" s="66">
        <v>180</v>
      </c>
      <c r="P52" s="66">
        <v>217</v>
      </c>
      <c r="Q52" s="95">
        <v>69</v>
      </c>
    </row>
    <row r="53" spans="1:17" ht="13.5" customHeight="1">
      <c r="A53" s="1197" t="s">
        <v>187</v>
      </c>
      <c r="B53" s="93">
        <v>7</v>
      </c>
      <c r="C53" s="66">
        <v>0</v>
      </c>
      <c r="D53" s="94">
        <v>28</v>
      </c>
      <c r="E53" s="66">
        <f>SUM(F53:G53)</f>
        <v>625</v>
      </c>
      <c r="F53" s="66">
        <f t="shared" si="13"/>
        <v>311</v>
      </c>
      <c r="G53" s="66">
        <f t="shared" si="13"/>
        <v>314</v>
      </c>
      <c r="H53" s="66">
        <f>SUM(I53:J53)</f>
        <v>216</v>
      </c>
      <c r="I53" s="66">
        <v>109</v>
      </c>
      <c r="J53" s="66">
        <v>107</v>
      </c>
      <c r="K53" s="66">
        <f>SUM(L53:M53)</f>
        <v>205</v>
      </c>
      <c r="L53" s="66">
        <v>96</v>
      </c>
      <c r="M53" s="66">
        <v>109</v>
      </c>
      <c r="N53" s="66">
        <f>SUM(O53:P53)</f>
        <v>204</v>
      </c>
      <c r="O53" s="66">
        <v>106</v>
      </c>
      <c r="P53" s="66">
        <v>98</v>
      </c>
      <c r="Q53" s="95">
        <v>65</v>
      </c>
    </row>
    <row r="54" spans="1:17" ht="13.5" customHeight="1">
      <c r="A54" s="1197" t="s">
        <v>189</v>
      </c>
      <c r="B54" s="93">
        <v>2</v>
      </c>
      <c r="C54" s="66">
        <v>0</v>
      </c>
      <c r="D54" s="94">
        <v>23</v>
      </c>
      <c r="E54" s="66">
        <f>SUM(F54:G54)</f>
        <v>847</v>
      </c>
      <c r="F54" s="66">
        <f t="shared" si="13"/>
        <v>419</v>
      </c>
      <c r="G54" s="66">
        <f t="shared" si="13"/>
        <v>428</v>
      </c>
      <c r="H54" s="66">
        <f>SUM(I54:J54)</f>
        <v>260</v>
      </c>
      <c r="I54" s="66">
        <v>137</v>
      </c>
      <c r="J54" s="66">
        <v>123</v>
      </c>
      <c r="K54" s="66">
        <f>SUM(L54:M54)</f>
        <v>291</v>
      </c>
      <c r="L54" s="66">
        <v>140</v>
      </c>
      <c r="M54" s="66">
        <v>151</v>
      </c>
      <c r="N54" s="66">
        <f>SUM(O54:P54)</f>
        <v>296</v>
      </c>
      <c r="O54" s="66">
        <v>142</v>
      </c>
      <c r="P54" s="66">
        <v>154</v>
      </c>
      <c r="Q54" s="95">
        <v>41</v>
      </c>
    </row>
    <row r="55" spans="1:17" ht="13.5" customHeight="1">
      <c r="A55" s="1197" t="s">
        <v>191</v>
      </c>
      <c r="B55" s="93">
        <v>2</v>
      </c>
      <c r="C55" s="66">
        <v>0</v>
      </c>
      <c r="D55" s="94">
        <v>16</v>
      </c>
      <c r="E55" s="66">
        <f>SUM(F55:G55)</f>
        <v>512</v>
      </c>
      <c r="F55" s="66">
        <f t="shared" si="13"/>
        <v>271</v>
      </c>
      <c r="G55" s="66">
        <f t="shared" si="13"/>
        <v>241</v>
      </c>
      <c r="H55" s="66">
        <f>SUM(I55:J55)</f>
        <v>170</v>
      </c>
      <c r="I55" s="66">
        <v>97</v>
      </c>
      <c r="J55" s="66">
        <v>73</v>
      </c>
      <c r="K55" s="66">
        <f>SUM(L55:M55)</f>
        <v>166</v>
      </c>
      <c r="L55" s="66">
        <v>85</v>
      </c>
      <c r="M55" s="66">
        <v>81</v>
      </c>
      <c r="N55" s="66">
        <f>SUM(O55:P55)</f>
        <v>176</v>
      </c>
      <c r="O55" s="66">
        <v>89</v>
      </c>
      <c r="P55" s="66">
        <v>87</v>
      </c>
      <c r="Q55" s="95">
        <v>35</v>
      </c>
    </row>
    <row r="56" spans="1:17" ht="13.5" customHeight="1">
      <c r="A56" s="1197" t="s">
        <v>194</v>
      </c>
      <c r="B56" s="93">
        <v>1</v>
      </c>
      <c r="C56" s="66">
        <v>0</v>
      </c>
      <c r="D56" s="94">
        <v>12</v>
      </c>
      <c r="E56" s="66">
        <f>SUM(F56:G56)</f>
        <v>437</v>
      </c>
      <c r="F56" s="66">
        <f t="shared" si="13"/>
        <v>227</v>
      </c>
      <c r="G56" s="66">
        <f t="shared" si="13"/>
        <v>210</v>
      </c>
      <c r="H56" s="66">
        <f>SUM(I56:J56)</f>
        <v>130</v>
      </c>
      <c r="I56" s="66">
        <v>65</v>
      </c>
      <c r="J56" s="66">
        <v>65</v>
      </c>
      <c r="K56" s="66">
        <f>SUM(L56:M56)</f>
        <v>137</v>
      </c>
      <c r="L56" s="66">
        <v>83</v>
      </c>
      <c r="M56" s="66">
        <v>54</v>
      </c>
      <c r="N56" s="66">
        <f>SUM(O56:P56)</f>
        <v>170</v>
      </c>
      <c r="O56" s="66">
        <v>79</v>
      </c>
      <c r="P56" s="66">
        <v>91</v>
      </c>
      <c r="Q56" s="95">
        <v>22</v>
      </c>
    </row>
    <row r="57" spans="1:17" ht="13.5" customHeight="1">
      <c r="A57" s="1197"/>
      <c r="B57" s="93"/>
      <c r="C57" s="66"/>
      <c r="D57" s="94"/>
      <c r="E57" s="66"/>
      <c r="F57" s="66"/>
      <c r="G57" s="66"/>
      <c r="H57" s="66"/>
      <c r="I57" s="66"/>
      <c r="J57" s="66"/>
      <c r="K57" s="66"/>
      <c r="L57" s="66"/>
      <c r="M57" s="66"/>
      <c r="N57" s="66"/>
      <c r="O57" s="66"/>
      <c r="P57" s="66"/>
      <c r="Q57" s="95"/>
    </row>
    <row r="58" spans="1:17" ht="13.5" customHeight="1">
      <c r="A58" s="1197" t="s">
        <v>195</v>
      </c>
      <c r="B58" s="93">
        <v>1</v>
      </c>
      <c r="C58" s="66">
        <v>0</v>
      </c>
      <c r="D58" s="94">
        <v>24</v>
      </c>
      <c r="E58" s="66">
        <f>SUM(F58:G58)</f>
        <v>951</v>
      </c>
      <c r="F58" s="66">
        <f aca="true" t="shared" si="14" ref="F58:G62">SUM(I58+L58+O58)</f>
        <v>519</v>
      </c>
      <c r="G58" s="66">
        <f t="shared" si="14"/>
        <v>432</v>
      </c>
      <c r="H58" s="66">
        <f>SUM(I58:J58)</f>
        <v>296</v>
      </c>
      <c r="I58" s="66">
        <v>166</v>
      </c>
      <c r="J58" s="66">
        <v>130</v>
      </c>
      <c r="K58" s="66">
        <f>SUM(L58:M58)</f>
        <v>319</v>
      </c>
      <c r="L58" s="66">
        <v>170</v>
      </c>
      <c r="M58" s="66">
        <v>149</v>
      </c>
      <c r="N58" s="66">
        <f>SUM(O58:P58)</f>
        <v>336</v>
      </c>
      <c r="O58" s="66">
        <v>183</v>
      </c>
      <c r="P58" s="66">
        <v>153</v>
      </c>
      <c r="Q58" s="95">
        <v>40</v>
      </c>
    </row>
    <row r="59" spans="1:17" ht="13.5" customHeight="1">
      <c r="A59" s="1197" t="s">
        <v>197</v>
      </c>
      <c r="B59" s="93">
        <v>1</v>
      </c>
      <c r="C59" s="66">
        <v>0</v>
      </c>
      <c r="D59" s="94">
        <v>15</v>
      </c>
      <c r="E59" s="66">
        <f>SUM(F59:G59)</f>
        <v>610</v>
      </c>
      <c r="F59" s="66">
        <f t="shared" si="14"/>
        <v>323</v>
      </c>
      <c r="G59" s="66">
        <f t="shared" si="14"/>
        <v>287</v>
      </c>
      <c r="H59" s="66">
        <f>SUM(I59:J59)</f>
        <v>178</v>
      </c>
      <c r="I59" s="66">
        <v>86</v>
      </c>
      <c r="J59" s="66">
        <v>92</v>
      </c>
      <c r="K59" s="66">
        <f>SUM(L59:M59)</f>
        <v>214</v>
      </c>
      <c r="L59" s="66">
        <v>129</v>
      </c>
      <c r="M59" s="66">
        <v>85</v>
      </c>
      <c r="N59" s="66">
        <f>SUM(O59:P59)</f>
        <v>218</v>
      </c>
      <c r="O59" s="66">
        <v>108</v>
      </c>
      <c r="P59" s="66">
        <v>110</v>
      </c>
      <c r="Q59" s="95">
        <v>25</v>
      </c>
    </row>
    <row r="60" spans="1:17" ht="13.5" customHeight="1">
      <c r="A60" s="1197" t="s">
        <v>199</v>
      </c>
      <c r="B60" s="93">
        <v>1</v>
      </c>
      <c r="C60" s="66">
        <v>0</v>
      </c>
      <c r="D60" s="94">
        <v>13</v>
      </c>
      <c r="E60" s="66">
        <f>SUM(F60:G60)</f>
        <v>516</v>
      </c>
      <c r="F60" s="66">
        <f t="shared" si="14"/>
        <v>255</v>
      </c>
      <c r="G60" s="66">
        <f t="shared" si="14"/>
        <v>261</v>
      </c>
      <c r="H60" s="66">
        <f>SUM(I60:J60)</f>
        <v>166</v>
      </c>
      <c r="I60" s="66">
        <v>86</v>
      </c>
      <c r="J60" s="66">
        <v>80</v>
      </c>
      <c r="K60" s="66">
        <f>SUM(L60:M60)</f>
        <v>170</v>
      </c>
      <c r="L60" s="66">
        <v>87</v>
      </c>
      <c r="M60" s="66">
        <v>83</v>
      </c>
      <c r="N60" s="66">
        <f>SUM(O60:P60)</f>
        <v>180</v>
      </c>
      <c r="O60" s="66">
        <v>82</v>
      </c>
      <c r="P60" s="66">
        <v>98</v>
      </c>
      <c r="Q60" s="95">
        <v>22</v>
      </c>
    </row>
    <row r="61" spans="1:17" ht="13.5" customHeight="1">
      <c r="A61" s="1197" t="s">
        <v>201</v>
      </c>
      <c r="B61" s="93">
        <v>1</v>
      </c>
      <c r="C61" s="66">
        <v>0</v>
      </c>
      <c r="D61" s="94">
        <v>12</v>
      </c>
      <c r="E61" s="66">
        <f>SUM(F61:G61)</f>
        <v>422</v>
      </c>
      <c r="F61" s="66">
        <f t="shared" si="14"/>
        <v>212</v>
      </c>
      <c r="G61" s="66">
        <f t="shared" si="14"/>
        <v>210</v>
      </c>
      <c r="H61" s="66">
        <f>SUM(I61:J61)</f>
        <v>131</v>
      </c>
      <c r="I61" s="66">
        <v>66</v>
      </c>
      <c r="J61" s="66">
        <v>65</v>
      </c>
      <c r="K61" s="66">
        <f>SUM(L61:M61)</f>
        <v>136</v>
      </c>
      <c r="L61" s="66">
        <v>79</v>
      </c>
      <c r="M61" s="66">
        <v>57</v>
      </c>
      <c r="N61" s="66">
        <f>SUM(O61:P61)</f>
        <v>155</v>
      </c>
      <c r="O61" s="66">
        <v>67</v>
      </c>
      <c r="P61" s="66">
        <v>88</v>
      </c>
      <c r="Q61" s="95">
        <v>23</v>
      </c>
    </row>
    <row r="62" spans="1:17" ht="13.5" customHeight="1">
      <c r="A62" s="1197" t="s">
        <v>203</v>
      </c>
      <c r="B62" s="93">
        <v>1</v>
      </c>
      <c r="C62" s="66">
        <v>0</v>
      </c>
      <c r="D62" s="94">
        <v>10</v>
      </c>
      <c r="E62" s="66">
        <f>SUM(F62:G62)</f>
        <v>405</v>
      </c>
      <c r="F62" s="66">
        <f t="shared" si="14"/>
        <v>204</v>
      </c>
      <c r="G62" s="66">
        <f t="shared" si="14"/>
        <v>201</v>
      </c>
      <c r="H62" s="66">
        <f>SUM(I62:J62)</f>
        <v>120</v>
      </c>
      <c r="I62" s="66">
        <v>61</v>
      </c>
      <c r="J62" s="66">
        <v>59</v>
      </c>
      <c r="K62" s="66">
        <f>SUM(L62:M62)</f>
        <v>131</v>
      </c>
      <c r="L62" s="66">
        <v>60</v>
      </c>
      <c r="M62" s="66">
        <v>71</v>
      </c>
      <c r="N62" s="66">
        <f>SUM(O62:P62)</f>
        <v>154</v>
      </c>
      <c r="O62" s="66">
        <v>83</v>
      </c>
      <c r="P62" s="66">
        <v>71</v>
      </c>
      <c r="Q62" s="95">
        <v>23</v>
      </c>
    </row>
    <row r="63" spans="1:17" ht="13.5" customHeight="1">
      <c r="A63" s="1197"/>
      <c r="B63" s="93"/>
      <c r="C63" s="66"/>
      <c r="D63" s="94"/>
      <c r="E63" s="66"/>
      <c r="F63" s="66"/>
      <c r="G63" s="66"/>
      <c r="H63" s="66"/>
      <c r="I63" s="66"/>
      <c r="J63" s="66"/>
      <c r="K63" s="66"/>
      <c r="L63" s="66"/>
      <c r="M63" s="66"/>
      <c r="N63" s="66"/>
      <c r="O63" s="66"/>
      <c r="P63" s="66"/>
      <c r="Q63" s="95"/>
    </row>
    <row r="64" spans="1:17" ht="13.5" customHeight="1">
      <c r="A64" s="1197" t="s">
        <v>205</v>
      </c>
      <c r="B64" s="93">
        <v>2</v>
      </c>
      <c r="C64" s="66">
        <v>1</v>
      </c>
      <c r="D64" s="94">
        <v>13</v>
      </c>
      <c r="E64" s="66">
        <f aca="true" t="shared" si="15" ref="E64:E69">SUM(F64:G64)</f>
        <v>319</v>
      </c>
      <c r="F64" s="66">
        <f aca="true" t="shared" si="16" ref="F64:G69">SUM(I64+L64+O64)</f>
        <v>157</v>
      </c>
      <c r="G64" s="66">
        <f t="shared" si="16"/>
        <v>162</v>
      </c>
      <c r="H64" s="66">
        <f aca="true" t="shared" si="17" ref="H64:H69">SUM(I64:J64)</f>
        <v>97</v>
      </c>
      <c r="I64" s="66">
        <v>49</v>
      </c>
      <c r="J64" s="66">
        <v>48</v>
      </c>
      <c r="K64" s="66">
        <f aca="true" t="shared" si="18" ref="K64:K69">SUM(L64:M64)</f>
        <v>115</v>
      </c>
      <c r="L64" s="66">
        <v>55</v>
      </c>
      <c r="M64" s="66">
        <v>60</v>
      </c>
      <c r="N64" s="66">
        <f aca="true" t="shared" si="19" ref="N64:N69">SUM(O64:P64)</f>
        <v>107</v>
      </c>
      <c r="O64" s="66">
        <v>53</v>
      </c>
      <c r="P64" s="66">
        <v>54</v>
      </c>
      <c r="Q64" s="95">
        <v>27</v>
      </c>
    </row>
    <row r="65" spans="1:17" ht="13.5" customHeight="1">
      <c r="A65" s="1197" t="s">
        <v>207</v>
      </c>
      <c r="B65" s="93">
        <v>6</v>
      </c>
      <c r="C65" s="66">
        <v>0</v>
      </c>
      <c r="D65" s="94">
        <v>28</v>
      </c>
      <c r="E65" s="66">
        <f t="shared" si="15"/>
        <v>788</v>
      </c>
      <c r="F65" s="66">
        <f t="shared" si="16"/>
        <v>386</v>
      </c>
      <c r="G65" s="66">
        <f t="shared" si="16"/>
        <v>402</v>
      </c>
      <c r="H65" s="66">
        <f t="shared" si="17"/>
        <v>259</v>
      </c>
      <c r="I65" s="66">
        <v>137</v>
      </c>
      <c r="J65" s="66">
        <v>122</v>
      </c>
      <c r="K65" s="66">
        <f t="shared" si="18"/>
        <v>245</v>
      </c>
      <c r="L65" s="66">
        <v>117</v>
      </c>
      <c r="M65" s="66">
        <v>128</v>
      </c>
      <c r="N65" s="66">
        <f t="shared" si="19"/>
        <v>284</v>
      </c>
      <c r="O65" s="66">
        <v>132</v>
      </c>
      <c r="P65" s="66">
        <v>152</v>
      </c>
      <c r="Q65" s="95">
        <v>61</v>
      </c>
    </row>
    <row r="66" spans="1:17" ht="13.5" customHeight="1">
      <c r="A66" s="1197" t="s">
        <v>209</v>
      </c>
      <c r="B66" s="93">
        <v>3</v>
      </c>
      <c r="C66" s="66">
        <v>1</v>
      </c>
      <c r="D66" s="94">
        <v>29</v>
      </c>
      <c r="E66" s="66">
        <f t="shared" si="15"/>
        <v>968</v>
      </c>
      <c r="F66" s="66">
        <f t="shared" si="16"/>
        <v>490</v>
      </c>
      <c r="G66" s="66">
        <f t="shared" si="16"/>
        <v>478</v>
      </c>
      <c r="H66" s="66">
        <f t="shared" si="17"/>
        <v>305</v>
      </c>
      <c r="I66" s="66">
        <v>145</v>
      </c>
      <c r="J66" s="66">
        <v>160</v>
      </c>
      <c r="K66" s="66">
        <f t="shared" si="18"/>
        <v>321</v>
      </c>
      <c r="L66" s="66">
        <v>171</v>
      </c>
      <c r="M66" s="66">
        <v>150</v>
      </c>
      <c r="N66" s="66">
        <f t="shared" si="19"/>
        <v>342</v>
      </c>
      <c r="O66" s="66">
        <v>174</v>
      </c>
      <c r="P66" s="66">
        <v>168</v>
      </c>
      <c r="Q66" s="95">
        <v>55</v>
      </c>
    </row>
    <row r="67" spans="1:17" ht="13.5" customHeight="1">
      <c r="A67" s="1197" t="s">
        <v>211</v>
      </c>
      <c r="B67" s="93">
        <v>1</v>
      </c>
      <c r="C67" s="66">
        <v>0</v>
      </c>
      <c r="D67" s="94">
        <v>10</v>
      </c>
      <c r="E67" s="66">
        <f t="shared" si="15"/>
        <v>361</v>
      </c>
      <c r="F67" s="66">
        <f t="shared" si="16"/>
        <v>183</v>
      </c>
      <c r="G67" s="66">
        <f t="shared" si="16"/>
        <v>178</v>
      </c>
      <c r="H67" s="66">
        <f t="shared" si="17"/>
        <v>111</v>
      </c>
      <c r="I67" s="66">
        <v>60</v>
      </c>
      <c r="J67" s="66">
        <v>51</v>
      </c>
      <c r="K67" s="66">
        <f t="shared" si="18"/>
        <v>128</v>
      </c>
      <c r="L67" s="66">
        <v>64</v>
      </c>
      <c r="M67" s="66">
        <v>64</v>
      </c>
      <c r="N67" s="66">
        <f t="shared" si="19"/>
        <v>122</v>
      </c>
      <c r="O67" s="66">
        <v>59</v>
      </c>
      <c r="P67" s="66">
        <v>63</v>
      </c>
      <c r="Q67" s="95">
        <v>19</v>
      </c>
    </row>
    <row r="68" spans="1:17" ht="13.5" customHeight="1">
      <c r="A68" s="1197" t="s">
        <v>213</v>
      </c>
      <c r="B68" s="93">
        <v>1</v>
      </c>
      <c r="C68" s="66">
        <v>0</v>
      </c>
      <c r="D68" s="94">
        <v>10</v>
      </c>
      <c r="E68" s="66">
        <f t="shared" si="15"/>
        <v>333</v>
      </c>
      <c r="F68" s="66">
        <f t="shared" si="16"/>
        <v>176</v>
      </c>
      <c r="G68" s="66">
        <f t="shared" si="16"/>
        <v>157</v>
      </c>
      <c r="H68" s="66">
        <f t="shared" si="17"/>
        <v>107</v>
      </c>
      <c r="I68" s="66">
        <v>50</v>
      </c>
      <c r="J68" s="66">
        <v>57</v>
      </c>
      <c r="K68" s="66">
        <f t="shared" si="18"/>
        <v>111</v>
      </c>
      <c r="L68" s="66">
        <v>66</v>
      </c>
      <c r="M68" s="66">
        <v>45</v>
      </c>
      <c r="N68" s="66">
        <f t="shared" si="19"/>
        <v>115</v>
      </c>
      <c r="O68" s="66">
        <v>60</v>
      </c>
      <c r="P68" s="66">
        <v>55</v>
      </c>
      <c r="Q68" s="95">
        <v>18</v>
      </c>
    </row>
    <row r="69" spans="1:17" ht="13.5" customHeight="1">
      <c r="A69" s="1203" t="s">
        <v>215</v>
      </c>
      <c r="B69" s="100">
        <v>1</v>
      </c>
      <c r="C69" s="101">
        <v>0</v>
      </c>
      <c r="D69" s="102">
        <v>10</v>
      </c>
      <c r="E69" s="101">
        <f t="shared" si="15"/>
        <v>367</v>
      </c>
      <c r="F69" s="101">
        <f t="shared" si="16"/>
        <v>187</v>
      </c>
      <c r="G69" s="101">
        <f t="shared" si="16"/>
        <v>180</v>
      </c>
      <c r="H69" s="101">
        <f t="shared" si="17"/>
        <v>116</v>
      </c>
      <c r="I69" s="101">
        <v>62</v>
      </c>
      <c r="J69" s="101">
        <v>54</v>
      </c>
      <c r="K69" s="101">
        <f t="shared" si="18"/>
        <v>124</v>
      </c>
      <c r="L69" s="101">
        <v>59</v>
      </c>
      <c r="M69" s="101">
        <v>65</v>
      </c>
      <c r="N69" s="101">
        <f t="shared" si="19"/>
        <v>127</v>
      </c>
      <c r="O69" s="101">
        <v>66</v>
      </c>
      <c r="P69" s="101">
        <v>61</v>
      </c>
      <c r="Q69" s="1187">
        <v>18</v>
      </c>
    </row>
    <row r="70" ht="12" customHeight="1">
      <c r="A70" s="1183" t="s">
        <v>1092</v>
      </c>
    </row>
    <row r="71" ht="12" customHeight="1">
      <c r="A71" s="899"/>
    </row>
  </sheetData>
  <mergeCells count="10">
    <mergeCell ref="E4:G4"/>
    <mergeCell ref="E3:P3"/>
    <mergeCell ref="H4:J4"/>
    <mergeCell ref="K4:M4"/>
    <mergeCell ref="N4:P4"/>
    <mergeCell ref="D3:D5"/>
    <mergeCell ref="A3:A5"/>
    <mergeCell ref="B3:C3"/>
    <mergeCell ref="B4:B5"/>
    <mergeCell ref="C4:C5"/>
  </mergeCells>
  <printOptions/>
  <pageMargins left="0.3937007874015748" right="0.31496062992125984" top="0.5905511811023623" bottom="0.3937007874015748" header="0.2755905511811024" footer="0.1968503937007874"/>
  <pageSetup horizontalDpi="400" verticalDpi="400" orientation="portrait" paperSize="9" r:id="rId1"/>
</worksheet>
</file>

<file path=xl/worksheets/sheet35.xml><?xml version="1.0" encoding="utf-8"?>
<worksheet xmlns="http://schemas.openxmlformats.org/spreadsheetml/2006/main" xmlns:r="http://schemas.openxmlformats.org/officeDocument/2006/relationships">
  <sheetPr codeName="Sheet6"/>
  <dimension ref="B1:K18"/>
  <sheetViews>
    <sheetView workbookViewId="0" topLeftCell="A1">
      <selection activeCell="A1" sqref="A1"/>
    </sheetView>
  </sheetViews>
  <sheetFormatPr defaultColWidth="9.00390625" defaultRowHeight="13.5"/>
  <cols>
    <col min="1" max="1" width="2.625" style="17" customWidth="1"/>
    <col min="2" max="11" width="10.625" style="17" customWidth="1"/>
    <col min="12" max="16384" width="9.00390625" style="17" customWidth="1"/>
  </cols>
  <sheetData>
    <row r="1" spans="2:8" ht="14.25">
      <c r="B1" s="18" t="s">
        <v>1107</v>
      </c>
      <c r="F1" s="1204"/>
      <c r="G1" s="1204"/>
      <c r="H1" s="1204"/>
    </row>
    <row r="2" ht="12">
      <c r="C2" s="20"/>
    </row>
    <row r="3" spans="2:3" ht="12.75" thickBot="1">
      <c r="B3" s="20" t="s">
        <v>1101</v>
      </c>
      <c r="C3" s="20"/>
    </row>
    <row r="4" spans="2:11" ht="20.25" customHeight="1" thickTop="1">
      <c r="B4" s="1407" t="s">
        <v>1094</v>
      </c>
      <c r="C4" s="1772" t="s">
        <v>1095</v>
      </c>
      <c r="D4" s="1772"/>
      <c r="E4" s="1772"/>
      <c r="F4" s="1773" t="s">
        <v>1102</v>
      </c>
      <c r="G4" s="1773"/>
      <c r="H4" s="1773"/>
      <c r="I4" s="1773" t="s">
        <v>1103</v>
      </c>
      <c r="J4" s="1773"/>
      <c r="K4" s="1773"/>
    </row>
    <row r="5" spans="2:11" ht="22.5" customHeight="1">
      <c r="B5" s="1771"/>
      <c r="C5" s="1206" t="s">
        <v>1104</v>
      </c>
      <c r="D5" s="1206">
        <v>50</v>
      </c>
      <c r="E5" s="1206">
        <v>51</v>
      </c>
      <c r="F5" s="1206">
        <v>49</v>
      </c>
      <c r="G5" s="1206">
        <v>50</v>
      </c>
      <c r="H5" s="1206">
        <v>51</v>
      </c>
      <c r="I5" s="1206">
        <v>49</v>
      </c>
      <c r="J5" s="1206">
        <v>50</v>
      </c>
      <c r="K5" s="1206">
        <v>51</v>
      </c>
    </row>
    <row r="6" spans="2:11" ht="9" customHeight="1">
      <c r="B6" s="401"/>
      <c r="C6" s="1207"/>
      <c r="D6" s="1208"/>
      <c r="E6" s="1208"/>
      <c r="F6" s="1208"/>
      <c r="G6" s="1208"/>
      <c r="H6" s="1208"/>
      <c r="I6" s="1208"/>
      <c r="J6" s="1208"/>
      <c r="K6" s="1209"/>
    </row>
    <row r="7" spans="2:11" s="1210" customFormat="1" ht="28.5" customHeight="1">
      <c r="B7" s="164" t="s">
        <v>167</v>
      </c>
      <c r="C7" s="39">
        <f>SUM(C9:C17)</f>
        <v>27011500</v>
      </c>
      <c r="D7" s="40">
        <f>SUM(D9:D17)</f>
        <v>29008500</v>
      </c>
      <c r="E7" s="40">
        <f>SUM(E9:E17)</f>
        <v>26762200</v>
      </c>
      <c r="F7" s="40">
        <f aca="true" t="shared" si="0" ref="F7:K7">SUM(F9:F16)</f>
        <v>14490200</v>
      </c>
      <c r="G7" s="40">
        <f t="shared" si="0"/>
        <v>15125200</v>
      </c>
      <c r="H7" s="40">
        <f t="shared" si="0"/>
        <v>14117600</v>
      </c>
      <c r="I7" s="40">
        <f t="shared" si="0"/>
        <v>12521300</v>
      </c>
      <c r="J7" s="40">
        <f t="shared" si="0"/>
        <v>13913300</v>
      </c>
      <c r="K7" s="1211">
        <f t="shared" si="0"/>
        <v>12644600</v>
      </c>
    </row>
    <row r="8" spans="2:11" ht="9" customHeight="1">
      <c r="B8" s="168"/>
      <c r="C8" s="413"/>
      <c r="D8" s="414"/>
      <c r="E8" s="414"/>
      <c r="F8" s="414"/>
      <c r="G8" s="414"/>
      <c r="H8" s="414"/>
      <c r="I8" s="414"/>
      <c r="J8" s="414"/>
      <c r="K8" s="1212"/>
    </row>
    <row r="9" spans="2:11" ht="19.5" customHeight="1">
      <c r="B9" s="169" t="s">
        <v>1096</v>
      </c>
      <c r="C9" s="410">
        <v>1650500</v>
      </c>
      <c r="D9" s="406">
        <v>1644200</v>
      </c>
      <c r="E9" s="406">
        <v>1183000</v>
      </c>
      <c r="F9" s="406">
        <v>841800</v>
      </c>
      <c r="G9" s="406">
        <v>825700</v>
      </c>
      <c r="H9" s="406">
        <v>618500</v>
      </c>
      <c r="I9" s="406">
        <v>808700</v>
      </c>
      <c r="J9" s="406">
        <v>818500</v>
      </c>
      <c r="K9" s="419">
        <v>564500</v>
      </c>
    </row>
    <row r="10" spans="2:11" ht="19.5" customHeight="1">
      <c r="B10" s="169" t="s">
        <v>1097</v>
      </c>
      <c r="C10" s="410">
        <v>7950400</v>
      </c>
      <c r="D10" s="406">
        <v>7950200</v>
      </c>
      <c r="E10" s="406">
        <v>7696400</v>
      </c>
      <c r="F10" s="406">
        <v>3621500</v>
      </c>
      <c r="G10" s="406">
        <v>3597800</v>
      </c>
      <c r="H10" s="406">
        <v>3655600</v>
      </c>
      <c r="I10" s="406">
        <v>4328900</v>
      </c>
      <c r="J10" s="406">
        <v>4382400</v>
      </c>
      <c r="K10" s="419">
        <v>4040800</v>
      </c>
    </row>
    <row r="11" spans="2:11" ht="19.5" customHeight="1">
      <c r="B11" s="169" t="s">
        <v>1098</v>
      </c>
      <c r="C11" s="410">
        <v>2251900</v>
      </c>
      <c r="D11" s="406">
        <v>2453600</v>
      </c>
      <c r="E11" s="406">
        <v>2156700</v>
      </c>
      <c r="F11" s="406">
        <v>833100</v>
      </c>
      <c r="G11" s="406">
        <v>908900</v>
      </c>
      <c r="H11" s="406">
        <v>804400</v>
      </c>
      <c r="I11" s="406">
        <v>1418800</v>
      </c>
      <c r="J11" s="406">
        <v>1544700</v>
      </c>
      <c r="K11" s="419">
        <v>1352300</v>
      </c>
    </row>
    <row r="12" spans="2:11" ht="19.5" customHeight="1">
      <c r="B12" s="169" t="s">
        <v>1099</v>
      </c>
      <c r="C12" s="410">
        <v>1447200</v>
      </c>
      <c r="D12" s="406">
        <v>1605800</v>
      </c>
      <c r="E12" s="406">
        <v>1039000</v>
      </c>
      <c r="F12" s="406">
        <v>990900</v>
      </c>
      <c r="G12" s="406">
        <v>1085000</v>
      </c>
      <c r="H12" s="406">
        <v>714800</v>
      </c>
      <c r="I12" s="406">
        <v>456300</v>
      </c>
      <c r="J12" s="406">
        <v>520800</v>
      </c>
      <c r="K12" s="419">
        <v>324200</v>
      </c>
    </row>
    <row r="13" spans="2:11" ht="19.5" customHeight="1">
      <c r="B13" s="169"/>
      <c r="C13" s="30"/>
      <c r="D13" s="20"/>
      <c r="E13" s="20"/>
      <c r="F13" s="406"/>
      <c r="G13" s="406"/>
      <c r="H13" s="406"/>
      <c r="I13" s="406"/>
      <c r="J13" s="406"/>
      <c r="K13" s="419"/>
    </row>
    <row r="14" spans="2:11" ht="19.5" customHeight="1">
      <c r="B14" s="169" t="s">
        <v>1100</v>
      </c>
      <c r="C14" s="30">
        <v>9739500</v>
      </c>
      <c r="D14" s="20">
        <v>10166900</v>
      </c>
      <c r="E14" s="20">
        <v>9935800</v>
      </c>
      <c r="F14" s="406">
        <v>6353000</v>
      </c>
      <c r="G14" s="406">
        <v>6432000</v>
      </c>
      <c r="H14" s="406">
        <v>6455500</v>
      </c>
      <c r="I14" s="406">
        <v>3386500</v>
      </c>
      <c r="J14" s="406">
        <v>3734900</v>
      </c>
      <c r="K14" s="419">
        <v>3480300</v>
      </c>
    </row>
    <row r="15" spans="2:11" ht="19.5" customHeight="1">
      <c r="B15" s="169" t="s">
        <v>1105</v>
      </c>
      <c r="C15" s="410">
        <v>2766500</v>
      </c>
      <c r="D15" s="406">
        <v>3287700</v>
      </c>
      <c r="E15" s="406">
        <v>3073100</v>
      </c>
      <c r="F15" s="406">
        <v>1106300</v>
      </c>
      <c r="G15" s="406">
        <v>1182200</v>
      </c>
      <c r="H15" s="406">
        <v>980200</v>
      </c>
      <c r="I15" s="406">
        <v>1660200</v>
      </c>
      <c r="J15" s="406">
        <v>2105500</v>
      </c>
      <c r="K15" s="419">
        <v>2092900</v>
      </c>
    </row>
    <row r="16" spans="2:11" ht="19.5" customHeight="1">
      <c r="B16" s="169" t="s">
        <v>1613</v>
      </c>
      <c r="C16" s="410">
        <v>1205500</v>
      </c>
      <c r="D16" s="406">
        <v>1900100</v>
      </c>
      <c r="E16" s="406">
        <v>1678200</v>
      </c>
      <c r="F16" s="406">
        <v>743600</v>
      </c>
      <c r="G16" s="406">
        <v>1093600</v>
      </c>
      <c r="H16" s="406">
        <v>888600</v>
      </c>
      <c r="I16" s="406">
        <v>461900</v>
      </c>
      <c r="J16" s="406">
        <v>806500</v>
      </c>
      <c r="K16" s="419">
        <v>789600</v>
      </c>
    </row>
    <row r="17" spans="2:11" ht="10.5" customHeight="1">
      <c r="B17" s="154"/>
      <c r="C17" s="421"/>
      <c r="D17" s="45"/>
      <c r="E17" s="45"/>
      <c r="F17" s="45"/>
      <c r="G17" s="45"/>
      <c r="H17" s="45"/>
      <c r="I17" s="1123"/>
      <c r="J17" s="1123"/>
      <c r="K17" s="47"/>
    </row>
    <row r="18" spans="2:8" ht="19.5" customHeight="1">
      <c r="B18" s="17" t="s">
        <v>1106</v>
      </c>
      <c r="H18" s="1213"/>
    </row>
    <row r="20" ht="12.75"/>
  </sheetData>
  <mergeCells count="4">
    <mergeCell ref="B4:B5"/>
    <mergeCell ref="C4:E4"/>
    <mergeCell ref="F4:H4"/>
    <mergeCell ref="I4:K4"/>
  </mergeCells>
  <printOptions/>
  <pageMargins left="0.75" right="0.75" top="1" bottom="1" header="0.512" footer="0.512"/>
  <pageSetup orientation="portrait" paperSize="9"/>
  <drawing r:id="rId1"/>
</worksheet>
</file>

<file path=xl/worksheets/sheet36.xml><?xml version="1.0" encoding="utf-8"?>
<worksheet xmlns="http://schemas.openxmlformats.org/spreadsheetml/2006/main" xmlns:r="http://schemas.openxmlformats.org/officeDocument/2006/relationships">
  <dimension ref="A1:AG51"/>
  <sheetViews>
    <sheetView workbookViewId="0" topLeftCell="A1">
      <selection activeCell="A1" sqref="A1"/>
    </sheetView>
  </sheetViews>
  <sheetFormatPr defaultColWidth="9.00390625" defaultRowHeight="13.5"/>
  <cols>
    <col min="1" max="1" width="9.00390625" style="1210" customWidth="1"/>
    <col min="2" max="8" width="6.625" style="1210" customWidth="1"/>
    <col min="9" max="10" width="7.625" style="1210" customWidth="1"/>
    <col min="11" max="12" width="6.625" style="1210" customWidth="1"/>
    <col min="13" max="13" width="9.00390625" style="1210" bestFit="1" customWidth="1"/>
    <col min="14" max="14" width="7.625" style="1210" customWidth="1"/>
    <col min="15" max="16" width="6.625" style="1210" customWidth="1"/>
    <col min="17" max="17" width="5.25390625" style="1210" bestFit="1" customWidth="1"/>
    <col min="18" max="18" width="7.75390625" style="1210" bestFit="1" customWidth="1"/>
    <col min="19" max="20" width="7.625" style="1210" customWidth="1"/>
    <col min="21" max="22" width="6.625" style="1210" customWidth="1"/>
    <col min="23" max="23" width="7.625" style="1210" customWidth="1"/>
    <col min="24" max="24" width="12.00390625" style="1210" bestFit="1" customWidth="1"/>
    <col min="25" max="25" width="11.875" style="1210" bestFit="1" customWidth="1"/>
    <col min="26" max="26" width="11.75390625" style="1210" bestFit="1" customWidth="1"/>
    <col min="27" max="27" width="11.625" style="1210" bestFit="1" customWidth="1"/>
    <col min="28" max="28" width="6.50390625" style="1210" customWidth="1"/>
    <col min="29" max="29" width="8.00390625" style="1210" customWidth="1"/>
    <col min="30" max="30" width="10.50390625" style="1210" customWidth="1"/>
    <col min="31" max="31" width="9.25390625" style="1210" customWidth="1"/>
    <col min="32" max="32" width="8.875" style="1210" customWidth="1"/>
    <col min="33" max="16384" width="6.625" style="1210" customWidth="1"/>
  </cols>
  <sheetData>
    <row r="1" ht="14.25">
      <c r="A1" s="18" t="s">
        <v>1157</v>
      </c>
    </row>
    <row r="2" spans="1:31" ht="15.75" customHeight="1">
      <c r="A2" s="17" t="s">
        <v>1127</v>
      </c>
      <c r="B2" s="18"/>
      <c r="C2" s="18"/>
      <c r="D2" s="18"/>
      <c r="E2" s="18"/>
      <c r="F2" s="18"/>
      <c r="G2" s="18"/>
      <c r="H2" s="1214"/>
      <c r="I2" s="1214"/>
      <c r="J2" s="1214"/>
      <c r="K2" s="1214"/>
      <c r="L2" s="1214"/>
      <c r="AC2" s="19"/>
      <c r="AD2" s="1785" t="s">
        <v>1128</v>
      </c>
      <c r="AE2" s="1215" t="s">
        <v>1129</v>
      </c>
    </row>
    <row r="3" spans="1:33" ht="15.75" customHeight="1" thickBot="1">
      <c r="A3" s="1214"/>
      <c r="AC3" s="1216"/>
      <c r="AD3" s="1786"/>
      <c r="AE3" s="1217" t="s">
        <v>1130</v>
      </c>
      <c r="AF3" s="1217"/>
      <c r="AG3" s="1217"/>
    </row>
    <row r="4" spans="1:32" s="17" customFormat="1" ht="18" customHeight="1" thickTop="1">
      <c r="A4" s="1516" t="s">
        <v>1131</v>
      </c>
      <c r="B4" s="1772" t="s">
        <v>1132</v>
      </c>
      <c r="C4" s="1772"/>
      <c r="D4" s="1772"/>
      <c r="E4" s="1772"/>
      <c r="F4" s="1772"/>
      <c r="G4" s="1772"/>
      <c r="H4" s="1772"/>
      <c r="I4" s="1772" t="s">
        <v>1133</v>
      </c>
      <c r="J4" s="1772"/>
      <c r="K4" s="1772"/>
      <c r="L4" s="1772"/>
      <c r="M4" s="1772" t="s">
        <v>1134</v>
      </c>
      <c r="N4" s="1772"/>
      <c r="O4" s="1414" t="s">
        <v>1135</v>
      </c>
      <c r="P4" s="1787" t="s">
        <v>1136</v>
      </c>
      <c r="Q4" s="1790" t="s">
        <v>1137</v>
      </c>
      <c r="R4" s="1790"/>
      <c r="S4" s="1772" t="s">
        <v>1138</v>
      </c>
      <c r="T4" s="1772"/>
      <c r="U4" s="1772"/>
      <c r="V4" s="1772"/>
      <c r="W4" s="1787" t="s">
        <v>1139</v>
      </c>
      <c r="X4" s="1411" t="s">
        <v>1140</v>
      </c>
      <c r="Y4" s="1412"/>
      <c r="Z4" s="1412"/>
      <c r="AA4" s="1412"/>
      <c r="AB4" s="1779"/>
      <c r="AC4" s="1779"/>
      <c r="AD4" s="1779"/>
      <c r="AE4" s="1779"/>
      <c r="AF4" s="1780"/>
    </row>
    <row r="5" spans="1:32" s="17" customFormat="1" ht="18" customHeight="1">
      <c r="A5" s="1783"/>
      <c r="B5" s="1774" t="s">
        <v>167</v>
      </c>
      <c r="C5" s="1774" t="s">
        <v>1108</v>
      </c>
      <c r="D5" s="1774" t="s">
        <v>1141</v>
      </c>
      <c r="E5" s="1774" t="s">
        <v>1109</v>
      </c>
      <c r="F5" s="1774" t="s">
        <v>1110</v>
      </c>
      <c r="G5" s="1774" t="s">
        <v>1142</v>
      </c>
      <c r="H5" s="1774" t="s">
        <v>1613</v>
      </c>
      <c r="I5" s="1774" t="s">
        <v>167</v>
      </c>
      <c r="J5" s="1774" t="s">
        <v>1143</v>
      </c>
      <c r="K5" s="1774" t="s">
        <v>1144</v>
      </c>
      <c r="L5" s="1774" t="s">
        <v>1145</v>
      </c>
      <c r="M5" s="1774" t="s">
        <v>1108</v>
      </c>
      <c r="N5" s="1774" t="s">
        <v>1141</v>
      </c>
      <c r="O5" s="1415"/>
      <c r="P5" s="1788"/>
      <c r="Q5" s="1774" t="s">
        <v>1146</v>
      </c>
      <c r="R5" s="1774" t="s">
        <v>1147</v>
      </c>
      <c r="S5" s="1774" t="s">
        <v>833</v>
      </c>
      <c r="T5" s="1774" t="s">
        <v>1111</v>
      </c>
      <c r="U5" s="1774" t="s">
        <v>1112</v>
      </c>
      <c r="V5" s="1774" t="s">
        <v>1148</v>
      </c>
      <c r="W5" s="1788"/>
      <c r="X5" s="1774" t="s">
        <v>446</v>
      </c>
      <c r="Y5" s="1776" t="s">
        <v>1113</v>
      </c>
      <c r="Z5" s="1777"/>
      <c r="AA5" s="1778"/>
      <c r="AB5" s="1781" t="s">
        <v>1149</v>
      </c>
      <c r="AC5" s="1781" t="s">
        <v>1150</v>
      </c>
      <c r="AD5" s="1781" t="s">
        <v>1151</v>
      </c>
      <c r="AE5" s="1781" t="s">
        <v>1152</v>
      </c>
      <c r="AF5" s="1774" t="s">
        <v>841</v>
      </c>
    </row>
    <row r="6" spans="1:32" s="17" customFormat="1" ht="24">
      <c r="A6" s="1784"/>
      <c r="B6" s="1775"/>
      <c r="C6" s="1775"/>
      <c r="D6" s="1775"/>
      <c r="E6" s="1775"/>
      <c r="F6" s="1775"/>
      <c r="G6" s="1775"/>
      <c r="H6" s="1775"/>
      <c r="I6" s="1775"/>
      <c r="J6" s="1775"/>
      <c r="K6" s="1775"/>
      <c r="L6" s="1775"/>
      <c r="M6" s="1775"/>
      <c r="N6" s="1775"/>
      <c r="O6" s="1416"/>
      <c r="P6" s="1789"/>
      <c r="Q6" s="1775"/>
      <c r="R6" s="1775"/>
      <c r="S6" s="1775"/>
      <c r="T6" s="1775"/>
      <c r="U6" s="1775"/>
      <c r="V6" s="1775"/>
      <c r="W6" s="1789"/>
      <c r="X6" s="1775"/>
      <c r="Y6" s="1219" t="s">
        <v>848</v>
      </c>
      <c r="Z6" s="1205" t="s">
        <v>1153</v>
      </c>
      <c r="AA6" s="1218" t="s">
        <v>1154</v>
      </c>
      <c r="AB6" s="1782"/>
      <c r="AC6" s="1782"/>
      <c r="AD6" s="1782"/>
      <c r="AE6" s="1782"/>
      <c r="AF6" s="1775"/>
    </row>
    <row r="7" spans="1:32" s="17" customFormat="1" ht="15.75" customHeight="1">
      <c r="A7" s="1220"/>
      <c r="B7" s="646"/>
      <c r="C7" s="646"/>
      <c r="D7" s="646"/>
      <c r="E7" s="646"/>
      <c r="F7" s="646"/>
      <c r="G7" s="646"/>
      <c r="H7" s="646"/>
      <c r="I7" s="646"/>
      <c r="J7" s="646"/>
      <c r="K7" s="646"/>
      <c r="L7" s="646"/>
      <c r="M7" s="646"/>
      <c r="N7" s="646"/>
      <c r="O7" s="1221"/>
      <c r="P7" s="1221"/>
      <c r="Q7" s="646"/>
      <c r="R7" s="646"/>
      <c r="S7" s="646"/>
      <c r="T7" s="646"/>
      <c r="U7" s="646"/>
      <c r="V7" s="646"/>
      <c r="W7" s="1221"/>
      <c r="X7" s="1222"/>
      <c r="Y7" s="1222"/>
      <c r="Z7" s="1222"/>
      <c r="AA7" s="1222"/>
      <c r="AB7" s="646"/>
      <c r="AC7" s="646"/>
      <c r="AD7" s="646"/>
      <c r="AE7" s="646"/>
      <c r="AF7" s="1223"/>
    </row>
    <row r="8" spans="1:32" s="17" customFormat="1" ht="15.75" customHeight="1">
      <c r="A8" s="1224" t="s">
        <v>1155</v>
      </c>
      <c r="B8" s="370">
        <v>699</v>
      </c>
      <c r="C8" s="370">
        <v>486</v>
      </c>
      <c r="D8" s="370">
        <v>106</v>
      </c>
      <c r="E8" s="370">
        <v>0</v>
      </c>
      <c r="F8" s="370">
        <v>2</v>
      </c>
      <c r="G8" s="370">
        <v>28</v>
      </c>
      <c r="H8" s="370">
        <v>77</v>
      </c>
      <c r="I8" s="370">
        <v>603</v>
      </c>
      <c r="J8" s="370">
        <v>223</v>
      </c>
      <c r="K8" s="370">
        <v>74</v>
      </c>
      <c r="L8" s="370">
        <v>306</v>
      </c>
      <c r="M8" s="370">
        <v>35138</v>
      </c>
      <c r="N8" s="370">
        <v>4793</v>
      </c>
      <c r="O8" s="282">
        <v>2</v>
      </c>
      <c r="P8" s="370">
        <v>28</v>
      </c>
      <c r="Q8" s="370">
        <v>23</v>
      </c>
      <c r="R8" s="370">
        <v>166</v>
      </c>
      <c r="S8" s="370">
        <v>375</v>
      </c>
      <c r="T8" s="370">
        <v>120</v>
      </c>
      <c r="U8" s="370">
        <v>41</v>
      </c>
      <c r="V8" s="370">
        <v>214</v>
      </c>
      <c r="W8" s="282">
        <v>1621</v>
      </c>
      <c r="X8" s="370">
        <v>1033426</v>
      </c>
      <c r="Y8" s="370">
        <v>992876</v>
      </c>
      <c r="Z8" s="370">
        <v>364969</v>
      </c>
      <c r="AA8" s="370">
        <v>627907</v>
      </c>
      <c r="AB8" s="370">
        <v>0</v>
      </c>
      <c r="AC8" s="370">
        <v>10622</v>
      </c>
      <c r="AD8" s="370">
        <v>23571</v>
      </c>
      <c r="AE8" s="370">
        <v>4134</v>
      </c>
      <c r="AF8" s="371">
        <v>2223</v>
      </c>
    </row>
    <row r="9" spans="1:32" s="17" customFormat="1" ht="15.75" customHeight="1">
      <c r="A9" s="1220">
        <v>49</v>
      </c>
      <c r="B9" s="370">
        <v>642</v>
      </c>
      <c r="C9" s="370">
        <v>485</v>
      </c>
      <c r="D9" s="370">
        <v>57</v>
      </c>
      <c r="E9" s="370">
        <v>0</v>
      </c>
      <c r="F9" s="370">
        <v>3</v>
      </c>
      <c r="G9" s="370">
        <v>37</v>
      </c>
      <c r="H9" s="370">
        <v>60</v>
      </c>
      <c r="I9" s="370">
        <v>622</v>
      </c>
      <c r="J9" s="370">
        <v>224</v>
      </c>
      <c r="K9" s="370">
        <v>52</v>
      </c>
      <c r="L9" s="370">
        <v>346</v>
      </c>
      <c r="M9" s="370">
        <v>33069</v>
      </c>
      <c r="N9" s="370">
        <v>2221</v>
      </c>
      <c r="O9" s="282">
        <v>3</v>
      </c>
      <c r="P9" s="370">
        <v>39</v>
      </c>
      <c r="Q9" s="370">
        <v>10</v>
      </c>
      <c r="R9" s="370">
        <v>121</v>
      </c>
      <c r="S9" s="370">
        <v>359</v>
      </c>
      <c r="T9" s="370">
        <v>99</v>
      </c>
      <c r="U9" s="370">
        <v>38</v>
      </c>
      <c r="V9" s="370">
        <v>222</v>
      </c>
      <c r="W9" s="282">
        <v>1446</v>
      </c>
      <c r="X9" s="370">
        <v>1253380</v>
      </c>
      <c r="Y9" s="370">
        <v>1239605</v>
      </c>
      <c r="Z9" s="370">
        <v>378301</v>
      </c>
      <c r="AA9" s="370">
        <v>861304</v>
      </c>
      <c r="AB9" s="370">
        <v>0</v>
      </c>
      <c r="AC9" s="370">
        <v>4050</v>
      </c>
      <c r="AD9" s="370">
        <v>1350</v>
      </c>
      <c r="AE9" s="370">
        <v>7463</v>
      </c>
      <c r="AF9" s="371">
        <v>912</v>
      </c>
    </row>
    <row r="10" spans="1:32" s="17" customFormat="1" ht="15.75" customHeight="1">
      <c r="A10" s="1220">
        <v>50</v>
      </c>
      <c r="B10" s="370">
        <v>739</v>
      </c>
      <c r="C10" s="370">
        <v>527</v>
      </c>
      <c r="D10" s="370">
        <v>89</v>
      </c>
      <c r="E10" s="370">
        <v>0</v>
      </c>
      <c r="F10" s="370">
        <v>2</v>
      </c>
      <c r="G10" s="370">
        <v>32</v>
      </c>
      <c r="H10" s="370">
        <v>89</v>
      </c>
      <c r="I10" s="370">
        <v>647</v>
      </c>
      <c r="J10" s="370">
        <v>203</v>
      </c>
      <c r="K10" s="370">
        <v>63</v>
      </c>
      <c r="L10" s="370">
        <v>381</v>
      </c>
      <c r="M10" s="370">
        <v>28574</v>
      </c>
      <c r="N10" s="370">
        <v>2420</v>
      </c>
      <c r="O10" s="282">
        <v>2</v>
      </c>
      <c r="P10" s="370">
        <v>32</v>
      </c>
      <c r="Q10" s="370">
        <v>28</v>
      </c>
      <c r="R10" s="370">
        <v>152</v>
      </c>
      <c r="S10" s="370">
        <v>386</v>
      </c>
      <c r="T10" s="370">
        <v>106</v>
      </c>
      <c r="U10" s="370">
        <v>40</v>
      </c>
      <c r="V10" s="370">
        <v>240</v>
      </c>
      <c r="W10" s="282">
        <v>1602</v>
      </c>
      <c r="X10" s="370">
        <v>1007061</v>
      </c>
      <c r="Y10" s="370">
        <v>988265</v>
      </c>
      <c r="Z10" s="370">
        <v>401978</v>
      </c>
      <c r="AA10" s="370">
        <v>586287</v>
      </c>
      <c r="AB10" s="370">
        <v>0</v>
      </c>
      <c r="AC10" s="370">
        <v>5668</v>
      </c>
      <c r="AD10" s="370">
        <v>125</v>
      </c>
      <c r="AE10" s="370">
        <v>10567</v>
      </c>
      <c r="AF10" s="371">
        <v>2436</v>
      </c>
    </row>
    <row r="11" spans="1:32" s="17" customFormat="1" ht="15.75" customHeight="1">
      <c r="A11" s="1220"/>
      <c r="B11" s="370"/>
      <c r="C11" s="370"/>
      <c r="D11" s="370"/>
      <c r="E11" s="370"/>
      <c r="F11" s="370"/>
      <c r="G11" s="370"/>
      <c r="H11" s="370"/>
      <c r="I11" s="370"/>
      <c r="J11" s="370"/>
      <c r="K11" s="370"/>
      <c r="L11" s="370"/>
      <c r="M11" s="370"/>
      <c r="N11" s="370"/>
      <c r="O11" s="282"/>
      <c r="P11" s="370"/>
      <c r="Q11" s="370"/>
      <c r="R11" s="370"/>
      <c r="S11" s="370"/>
      <c r="T11" s="370"/>
      <c r="U11" s="370"/>
      <c r="V11" s="370"/>
      <c r="W11" s="282"/>
      <c r="X11" s="370"/>
      <c r="Y11" s="370"/>
      <c r="Z11" s="370"/>
      <c r="AA11" s="370"/>
      <c r="AB11" s="370"/>
      <c r="AC11" s="370"/>
      <c r="AD11" s="370"/>
      <c r="AE11" s="370"/>
      <c r="AF11" s="371"/>
    </row>
    <row r="12" spans="1:32" s="156" customFormat="1" ht="16.5" customHeight="1">
      <c r="A12" s="1225">
        <v>51</v>
      </c>
      <c r="B12" s="320">
        <f aca="true" t="shared" si="0" ref="B12:AF12">SUM(B14:B26)</f>
        <v>742</v>
      </c>
      <c r="C12" s="320">
        <f t="shared" si="0"/>
        <v>496</v>
      </c>
      <c r="D12" s="320">
        <f t="shared" si="0"/>
        <v>116</v>
      </c>
      <c r="E12" s="320">
        <f t="shared" si="0"/>
        <v>0</v>
      </c>
      <c r="F12" s="320">
        <f t="shared" si="0"/>
        <v>3</v>
      </c>
      <c r="G12" s="320">
        <f t="shared" si="0"/>
        <v>20</v>
      </c>
      <c r="H12" s="320">
        <f t="shared" si="0"/>
        <v>107</v>
      </c>
      <c r="I12" s="320">
        <f t="shared" si="0"/>
        <v>2427</v>
      </c>
      <c r="J12" s="320">
        <f t="shared" si="0"/>
        <v>1957</v>
      </c>
      <c r="K12" s="320">
        <f t="shared" si="0"/>
        <v>86</v>
      </c>
      <c r="L12" s="320">
        <f t="shared" si="0"/>
        <v>384</v>
      </c>
      <c r="M12" s="320">
        <f t="shared" si="0"/>
        <v>186292</v>
      </c>
      <c r="N12" s="320">
        <f t="shared" si="0"/>
        <v>5245</v>
      </c>
      <c r="O12" s="320">
        <f t="shared" si="0"/>
        <v>3</v>
      </c>
      <c r="P12" s="320">
        <f t="shared" si="0"/>
        <v>36</v>
      </c>
      <c r="Q12" s="320">
        <f t="shared" si="0"/>
        <v>15</v>
      </c>
      <c r="R12" s="320">
        <f t="shared" si="0"/>
        <v>1137</v>
      </c>
      <c r="S12" s="320">
        <f t="shared" si="0"/>
        <v>1402</v>
      </c>
      <c r="T12" s="1226">
        <f t="shared" si="0"/>
        <v>1109</v>
      </c>
      <c r="U12" s="1226">
        <f t="shared" si="0"/>
        <v>48</v>
      </c>
      <c r="V12" s="1226">
        <f t="shared" si="0"/>
        <v>245</v>
      </c>
      <c r="W12" s="1226">
        <f t="shared" si="0"/>
        <v>4925</v>
      </c>
      <c r="X12" s="1226">
        <f t="shared" si="0"/>
        <v>41870102</v>
      </c>
      <c r="Y12" s="1226">
        <f t="shared" si="0"/>
        <v>40940616</v>
      </c>
      <c r="Z12" s="1226">
        <f t="shared" si="0"/>
        <v>19318304</v>
      </c>
      <c r="AA12" s="1226">
        <f t="shared" si="0"/>
        <v>21622312</v>
      </c>
      <c r="AB12" s="1226">
        <f t="shared" si="0"/>
        <v>0</v>
      </c>
      <c r="AC12" s="1226">
        <f t="shared" si="0"/>
        <v>13897</v>
      </c>
      <c r="AD12" s="1226">
        <f t="shared" si="0"/>
        <v>2622</v>
      </c>
      <c r="AE12" s="1226">
        <f t="shared" si="0"/>
        <v>6742</v>
      </c>
      <c r="AF12" s="1227">
        <f t="shared" si="0"/>
        <v>906225</v>
      </c>
    </row>
    <row r="13" spans="1:32" s="17" customFormat="1" ht="16.5" customHeight="1">
      <c r="A13" s="169"/>
      <c r="B13" s="1228">
        <v>1</v>
      </c>
      <c r="C13" s="1228">
        <v>1</v>
      </c>
      <c r="D13" s="1228"/>
      <c r="E13" s="1228"/>
      <c r="F13" s="1228"/>
      <c r="G13" s="1228"/>
      <c r="H13" s="1228"/>
      <c r="I13" s="1228">
        <v>1774</v>
      </c>
      <c r="J13" s="1228">
        <v>1738</v>
      </c>
      <c r="K13" s="1228">
        <v>15</v>
      </c>
      <c r="L13" s="1228">
        <v>20</v>
      </c>
      <c r="M13" s="1228">
        <v>152105</v>
      </c>
      <c r="N13" s="1228"/>
      <c r="O13" s="1229"/>
      <c r="P13" s="1228"/>
      <c r="Q13" s="1228">
        <v>1</v>
      </c>
      <c r="R13" s="1228">
        <v>1003</v>
      </c>
      <c r="S13" s="1228">
        <v>1023</v>
      </c>
      <c r="T13" s="1228">
        <v>1003</v>
      </c>
      <c r="U13" s="1228">
        <v>5</v>
      </c>
      <c r="V13" s="1228">
        <v>15</v>
      </c>
      <c r="W13" s="1229">
        <v>3300</v>
      </c>
      <c r="X13" s="1228">
        <v>40500000</v>
      </c>
      <c r="Y13" s="1228">
        <v>39600000</v>
      </c>
      <c r="Z13" s="1228">
        <v>18700000</v>
      </c>
      <c r="AA13" s="1228">
        <v>20900000</v>
      </c>
      <c r="AB13" s="1228"/>
      <c r="AC13" s="1228"/>
      <c r="AD13" s="1228"/>
      <c r="AE13" s="1228"/>
      <c r="AF13" s="1230">
        <v>900000</v>
      </c>
    </row>
    <row r="14" spans="1:32" s="17" customFormat="1" ht="16.5" customHeight="1">
      <c r="A14" s="418" t="s">
        <v>1114</v>
      </c>
      <c r="B14" s="282">
        <v>52</v>
      </c>
      <c r="C14" s="370">
        <v>47</v>
      </c>
      <c r="D14" s="370">
        <v>0</v>
      </c>
      <c r="E14" s="370">
        <v>0</v>
      </c>
      <c r="F14" s="370">
        <v>0</v>
      </c>
      <c r="G14" s="370">
        <v>1</v>
      </c>
      <c r="H14" s="370">
        <v>4</v>
      </c>
      <c r="I14" s="282">
        <v>65</v>
      </c>
      <c r="J14" s="370">
        <v>30</v>
      </c>
      <c r="K14" s="370">
        <v>2</v>
      </c>
      <c r="L14" s="370">
        <v>33</v>
      </c>
      <c r="M14" s="370">
        <v>3323</v>
      </c>
      <c r="N14" s="370">
        <v>0</v>
      </c>
      <c r="O14" s="370">
        <v>0</v>
      </c>
      <c r="P14" s="370">
        <v>2</v>
      </c>
      <c r="Q14" s="282">
        <v>2</v>
      </c>
      <c r="R14" s="370">
        <v>9</v>
      </c>
      <c r="S14" s="370">
        <v>25</v>
      </c>
      <c r="T14" s="370">
        <v>7</v>
      </c>
      <c r="U14" s="370">
        <v>1</v>
      </c>
      <c r="V14" s="370">
        <v>17</v>
      </c>
      <c r="W14" s="370">
        <v>101</v>
      </c>
      <c r="X14" s="370">
        <v>95701</v>
      </c>
      <c r="Y14" s="370">
        <v>95611</v>
      </c>
      <c r="Z14" s="370">
        <v>41899</v>
      </c>
      <c r="AA14" s="370">
        <v>53712</v>
      </c>
      <c r="AB14" s="370">
        <v>0</v>
      </c>
      <c r="AC14" s="370">
        <v>0</v>
      </c>
      <c r="AD14" s="370">
        <v>0</v>
      </c>
      <c r="AE14" s="370">
        <v>70</v>
      </c>
      <c r="AF14" s="371">
        <v>20</v>
      </c>
    </row>
    <row r="15" spans="1:32" s="17" customFormat="1" ht="16.5" customHeight="1">
      <c r="A15" s="1231" t="s">
        <v>1115</v>
      </c>
      <c r="B15" s="282">
        <v>45</v>
      </c>
      <c r="C15" s="370">
        <v>41</v>
      </c>
      <c r="D15" s="370">
        <v>0</v>
      </c>
      <c r="E15" s="370">
        <v>0</v>
      </c>
      <c r="F15" s="370">
        <v>0</v>
      </c>
      <c r="G15" s="370">
        <v>2</v>
      </c>
      <c r="H15" s="370">
        <v>2</v>
      </c>
      <c r="I15" s="282">
        <v>56</v>
      </c>
      <c r="J15" s="370">
        <v>22</v>
      </c>
      <c r="K15" s="370">
        <v>5</v>
      </c>
      <c r="L15" s="370">
        <v>29</v>
      </c>
      <c r="M15" s="370">
        <v>2895</v>
      </c>
      <c r="N15" s="370">
        <v>0</v>
      </c>
      <c r="O15" s="370">
        <v>0</v>
      </c>
      <c r="P15" s="370">
        <v>4</v>
      </c>
      <c r="Q15" s="282">
        <v>3</v>
      </c>
      <c r="R15" s="370">
        <v>6</v>
      </c>
      <c r="S15" s="370">
        <v>29</v>
      </c>
      <c r="T15" s="370">
        <v>9</v>
      </c>
      <c r="U15" s="370">
        <v>4</v>
      </c>
      <c r="V15" s="370">
        <v>16</v>
      </c>
      <c r="W15" s="370">
        <v>125</v>
      </c>
      <c r="X15" s="370">
        <v>75052</v>
      </c>
      <c r="Y15" s="370">
        <v>74695</v>
      </c>
      <c r="Z15" s="370">
        <v>40625</v>
      </c>
      <c r="AA15" s="370">
        <v>34070</v>
      </c>
      <c r="AB15" s="370">
        <v>0</v>
      </c>
      <c r="AC15" s="370">
        <v>0</v>
      </c>
      <c r="AD15" s="370">
        <v>0</v>
      </c>
      <c r="AE15" s="370">
        <v>347</v>
      </c>
      <c r="AF15" s="371">
        <v>10</v>
      </c>
    </row>
    <row r="16" spans="1:32" s="17" customFormat="1" ht="16.5" customHeight="1">
      <c r="A16" s="1231" t="s">
        <v>1116</v>
      </c>
      <c r="B16" s="282">
        <v>94</v>
      </c>
      <c r="C16" s="370">
        <v>57</v>
      </c>
      <c r="D16" s="370">
        <v>9</v>
      </c>
      <c r="E16" s="370">
        <v>0</v>
      </c>
      <c r="F16" s="370">
        <v>0</v>
      </c>
      <c r="G16" s="370">
        <v>2</v>
      </c>
      <c r="H16" s="370">
        <v>26</v>
      </c>
      <c r="I16" s="282">
        <v>79</v>
      </c>
      <c r="J16" s="370">
        <v>27</v>
      </c>
      <c r="K16" s="370">
        <v>12</v>
      </c>
      <c r="L16" s="370">
        <v>40</v>
      </c>
      <c r="M16" s="370">
        <v>5956</v>
      </c>
      <c r="N16" s="370">
        <v>131</v>
      </c>
      <c r="O16" s="370">
        <v>0</v>
      </c>
      <c r="P16" s="370">
        <v>4</v>
      </c>
      <c r="Q16" s="370">
        <v>2</v>
      </c>
      <c r="R16" s="370">
        <v>17</v>
      </c>
      <c r="S16" s="370">
        <v>47</v>
      </c>
      <c r="T16" s="370">
        <v>19</v>
      </c>
      <c r="U16" s="370">
        <v>6</v>
      </c>
      <c r="V16" s="370">
        <v>22</v>
      </c>
      <c r="W16" s="370">
        <v>232</v>
      </c>
      <c r="X16" s="370">
        <v>241743</v>
      </c>
      <c r="Y16" s="370">
        <v>241433</v>
      </c>
      <c r="Z16" s="370">
        <v>141516</v>
      </c>
      <c r="AA16" s="370">
        <v>99917</v>
      </c>
      <c r="AB16" s="370">
        <v>0</v>
      </c>
      <c r="AC16" s="370">
        <v>17</v>
      </c>
      <c r="AD16" s="370">
        <v>0</v>
      </c>
      <c r="AE16" s="370">
        <v>230</v>
      </c>
      <c r="AF16" s="371">
        <v>63</v>
      </c>
    </row>
    <row r="17" spans="1:32" s="17" customFormat="1" ht="16.5" customHeight="1">
      <c r="A17" s="1231" t="s">
        <v>1117</v>
      </c>
      <c r="B17" s="282">
        <v>103</v>
      </c>
      <c r="C17" s="370">
        <v>53</v>
      </c>
      <c r="D17" s="370">
        <v>27</v>
      </c>
      <c r="E17" s="370">
        <v>0</v>
      </c>
      <c r="F17" s="370">
        <v>1</v>
      </c>
      <c r="G17" s="370">
        <v>3</v>
      </c>
      <c r="H17" s="370">
        <v>19</v>
      </c>
      <c r="I17" s="282">
        <v>69</v>
      </c>
      <c r="J17" s="370">
        <v>25</v>
      </c>
      <c r="K17" s="370">
        <v>8</v>
      </c>
      <c r="L17" s="370">
        <v>36</v>
      </c>
      <c r="M17" s="370">
        <v>3457</v>
      </c>
      <c r="N17" s="370">
        <v>1024</v>
      </c>
      <c r="O17" s="370">
        <v>1</v>
      </c>
      <c r="P17" s="370">
        <v>3</v>
      </c>
      <c r="Q17" s="282">
        <v>0</v>
      </c>
      <c r="R17" s="370">
        <v>22</v>
      </c>
      <c r="S17" s="370">
        <v>38</v>
      </c>
      <c r="T17" s="370">
        <v>12</v>
      </c>
      <c r="U17" s="370">
        <v>3</v>
      </c>
      <c r="V17" s="370">
        <v>23</v>
      </c>
      <c r="W17" s="370">
        <v>145</v>
      </c>
      <c r="X17" s="370">
        <v>109929</v>
      </c>
      <c r="Y17" s="370">
        <v>104862</v>
      </c>
      <c r="Z17" s="370">
        <v>46669</v>
      </c>
      <c r="AA17" s="370">
        <v>58193</v>
      </c>
      <c r="AB17" s="370">
        <v>0</v>
      </c>
      <c r="AC17" s="370">
        <v>2018</v>
      </c>
      <c r="AD17" s="370">
        <v>2580</v>
      </c>
      <c r="AE17" s="370">
        <v>313</v>
      </c>
      <c r="AF17" s="371">
        <v>156</v>
      </c>
    </row>
    <row r="18" spans="1:32" s="17" customFormat="1" ht="16.5" customHeight="1">
      <c r="A18" s="1231" t="s">
        <v>1118</v>
      </c>
      <c r="B18" s="282">
        <v>123</v>
      </c>
      <c r="C18" s="370">
        <v>53</v>
      </c>
      <c r="D18" s="370">
        <v>56</v>
      </c>
      <c r="E18" s="370">
        <v>0</v>
      </c>
      <c r="F18" s="370">
        <v>0</v>
      </c>
      <c r="G18" s="370">
        <v>2</v>
      </c>
      <c r="H18" s="370">
        <v>12</v>
      </c>
      <c r="I18" s="282">
        <v>62</v>
      </c>
      <c r="J18" s="370">
        <v>15</v>
      </c>
      <c r="K18" s="370">
        <v>7</v>
      </c>
      <c r="L18" s="370">
        <v>40</v>
      </c>
      <c r="M18" s="370">
        <v>2239</v>
      </c>
      <c r="N18" s="370">
        <v>3374</v>
      </c>
      <c r="O18" s="370">
        <v>0</v>
      </c>
      <c r="P18" s="370">
        <v>2</v>
      </c>
      <c r="Q18" s="282">
        <v>2</v>
      </c>
      <c r="R18" s="370">
        <v>18</v>
      </c>
      <c r="S18" s="370">
        <v>40</v>
      </c>
      <c r="T18" s="370">
        <v>6</v>
      </c>
      <c r="U18" s="370">
        <v>5</v>
      </c>
      <c r="V18" s="370">
        <v>29</v>
      </c>
      <c r="W18" s="370">
        <v>164</v>
      </c>
      <c r="X18" s="370">
        <v>110094</v>
      </c>
      <c r="Y18" s="370">
        <v>99920</v>
      </c>
      <c r="Z18" s="370">
        <v>33214</v>
      </c>
      <c r="AA18" s="370">
        <v>66706</v>
      </c>
      <c r="AB18" s="370">
        <v>0</v>
      </c>
      <c r="AC18" s="370">
        <v>9836</v>
      </c>
      <c r="AD18" s="370">
        <v>0</v>
      </c>
      <c r="AE18" s="370">
        <v>302</v>
      </c>
      <c r="AF18" s="371">
        <v>36</v>
      </c>
    </row>
    <row r="19" spans="1:32" s="17" customFormat="1" ht="15.75" customHeight="1">
      <c r="A19" s="1231" t="s">
        <v>1119</v>
      </c>
      <c r="B19" s="282">
        <v>37</v>
      </c>
      <c r="C19" s="370">
        <v>26</v>
      </c>
      <c r="D19" s="370">
        <v>5</v>
      </c>
      <c r="E19" s="370">
        <v>0</v>
      </c>
      <c r="F19" s="370">
        <v>0</v>
      </c>
      <c r="G19" s="370">
        <v>1</v>
      </c>
      <c r="H19" s="370">
        <v>5</v>
      </c>
      <c r="I19" s="282">
        <v>28</v>
      </c>
      <c r="J19" s="370">
        <v>7</v>
      </c>
      <c r="K19" s="370">
        <v>2</v>
      </c>
      <c r="L19" s="370">
        <v>19</v>
      </c>
      <c r="M19" s="370">
        <v>1384</v>
      </c>
      <c r="N19" s="370">
        <v>221</v>
      </c>
      <c r="O19" s="370">
        <v>0</v>
      </c>
      <c r="P19" s="370">
        <v>2</v>
      </c>
      <c r="Q19" s="370">
        <v>0</v>
      </c>
      <c r="R19" s="370">
        <v>6</v>
      </c>
      <c r="S19" s="370">
        <v>20</v>
      </c>
      <c r="T19" s="370">
        <v>4</v>
      </c>
      <c r="U19" s="370">
        <v>3</v>
      </c>
      <c r="V19" s="370">
        <v>13</v>
      </c>
      <c r="W19" s="370">
        <v>97</v>
      </c>
      <c r="X19" s="370">
        <v>47564</v>
      </c>
      <c r="Y19" s="370">
        <v>46942</v>
      </c>
      <c r="Z19" s="370">
        <v>21974</v>
      </c>
      <c r="AA19" s="370">
        <v>24968</v>
      </c>
      <c r="AB19" s="370">
        <v>0</v>
      </c>
      <c r="AC19" s="370">
        <v>5</v>
      </c>
      <c r="AD19" s="370">
        <v>0</v>
      </c>
      <c r="AE19" s="370">
        <v>577</v>
      </c>
      <c r="AF19" s="371">
        <v>40</v>
      </c>
    </row>
    <row r="20" spans="1:32" s="17" customFormat="1" ht="15.75" customHeight="1">
      <c r="A20" s="418"/>
      <c r="B20" s="282"/>
      <c r="C20" s="370"/>
      <c r="D20" s="370"/>
      <c r="E20" s="370"/>
      <c r="F20" s="370"/>
      <c r="G20" s="370"/>
      <c r="H20" s="370"/>
      <c r="I20" s="282"/>
      <c r="J20" s="370"/>
      <c r="K20" s="370"/>
      <c r="L20" s="370"/>
      <c r="M20" s="370"/>
      <c r="N20" s="370"/>
      <c r="O20" s="370"/>
      <c r="P20" s="370"/>
      <c r="Q20" s="282"/>
      <c r="R20" s="370"/>
      <c r="S20" s="370"/>
      <c r="T20" s="370"/>
      <c r="U20" s="370"/>
      <c r="V20" s="370"/>
      <c r="W20" s="370"/>
      <c r="X20" s="370"/>
      <c r="Y20" s="370"/>
      <c r="Z20" s="370"/>
      <c r="AA20" s="1232"/>
      <c r="AB20" s="370"/>
      <c r="AC20" s="370"/>
      <c r="AD20" s="370"/>
      <c r="AE20" s="370"/>
      <c r="AF20" s="371"/>
    </row>
    <row r="21" spans="1:32" s="17" customFormat="1" ht="15.75" customHeight="1">
      <c r="A21" s="1231" t="s">
        <v>1120</v>
      </c>
      <c r="B21" s="282">
        <v>66</v>
      </c>
      <c r="C21" s="370">
        <v>41</v>
      </c>
      <c r="D21" s="370">
        <v>12</v>
      </c>
      <c r="E21" s="370">
        <v>0</v>
      </c>
      <c r="F21" s="370">
        <v>0</v>
      </c>
      <c r="G21" s="370">
        <v>2</v>
      </c>
      <c r="H21" s="370">
        <v>11</v>
      </c>
      <c r="I21" s="282">
        <v>70</v>
      </c>
      <c r="J21" s="370">
        <v>21</v>
      </c>
      <c r="K21" s="370">
        <v>9</v>
      </c>
      <c r="L21" s="370">
        <v>40</v>
      </c>
      <c r="M21" s="370">
        <v>2911</v>
      </c>
      <c r="N21" s="370">
        <v>365</v>
      </c>
      <c r="O21" s="370">
        <v>0</v>
      </c>
      <c r="P21" s="370">
        <v>2</v>
      </c>
      <c r="Q21" s="370">
        <v>1</v>
      </c>
      <c r="R21" s="370">
        <v>8</v>
      </c>
      <c r="S21" s="370">
        <v>41</v>
      </c>
      <c r="T21" s="370">
        <v>8</v>
      </c>
      <c r="U21" s="370">
        <v>3</v>
      </c>
      <c r="V21" s="370">
        <v>30</v>
      </c>
      <c r="W21" s="370">
        <v>183</v>
      </c>
      <c r="X21" s="370">
        <v>123105</v>
      </c>
      <c r="Y21" s="370">
        <v>120491</v>
      </c>
      <c r="Z21" s="370">
        <v>58954</v>
      </c>
      <c r="AA21" s="370">
        <v>61537</v>
      </c>
      <c r="AB21" s="370">
        <v>0</v>
      </c>
      <c r="AC21" s="370">
        <v>1611</v>
      </c>
      <c r="AD21" s="370">
        <v>0</v>
      </c>
      <c r="AE21" s="370">
        <v>80</v>
      </c>
      <c r="AF21" s="371">
        <v>923</v>
      </c>
    </row>
    <row r="22" spans="1:32" s="17" customFormat="1" ht="15.75" customHeight="1">
      <c r="A22" s="1231" t="s">
        <v>1121</v>
      </c>
      <c r="B22" s="282">
        <v>23</v>
      </c>
      <c r="C22" s="370">
        <v>17</v>
      </c>
      <c r="D22" s="370">
        <v>3</v>
      </c>
      <c r="E22" s="370">
        <v>0</v>
      </c>
      <c r="F22" s="370">
        <v>1</v>
      </c>
      <c r="G22" s="370">
        <v>0</v>
      </c>
      <c r="H22" s="370">
        <v>2</v>
      </c>
      <c r="I22" s="282">
        <v>22</v>
      </c>
      <c r="J22" s="370">
        <v>8</v>
      </c>
      <c r="K22" s="370">
        <v>0</v>
      </c>
      <c r="L22" s="370">
        <v>14</v>
      </c>
      <c r="M22" s="370">
        <v>684</v>
      </c>
      <c r="N22" s="370">
        <v>18</v>
      </c>
      <c r="O22" s="370">
        <v>1</v>
      </c>
      <c r="P22" s="370">
        <v>0</v>
      </c>
      <c r="Q22" s="370">
        <v>1</v>
      </c>
      <c r="R22" s="370">
        <v>4</v>
      </c>
      <c r="S22" s="370">
        <v>13</v>
      </c>
      <c r="T22" s="370">
        <v>4</v>
      </c>
      <c r="U22" s="370">
        <v>0</v>
      </c>
      <c r="V22" s="370">
        <v>9</v>
      </c>
      <c r="W22" s="370">
        <v>54</v>
      </c>
      <c r="X22" s="370">
        <v>19328</v>
      </c>
      <c r="Y22" s="370">
        <v>19264</v>
      </c>
      <c r="Z22" s="370">
        <v>8872</v>
      </c>
      <c r="AA22" s="370">
        <v>10392</v>
      </c>
      <c r="AB22" s="370">
        <v>0</v>
      </c>
      <c r="AC22" s="370">
        <v>25</v>
      </c>
      <c r="AD22" s="370">
        <v>39</v>
      </c>
      <c r="AE22" s="370">
        <v>0</v>
      </c>
      <c r="AF22" s="371">
        <v>0</v>
      </c>
    </row>
    <row r="23" spans="1:32" s="17" customFormat="1" ht="15.75" customHeight="1">
      <c r="A23" s="1231" t="s">
        <v>1122</v>
      </c>
      <c r="B23" s="282">
        <v>37</v>
      </c>
      <c r="C23" s="370">
        <v>29</v>
      </c>
      <c r="D23" s="370">
        <v>0</v>
      </c>
      <c r="E23" s="370">
        <v>0</v>
      </c>
      <c r="F23" s="370">
        <v>0</v>
      </c>
      <c r="G23" s="370">
        <v>1</v>
      </c>
      <c r="H23" s="370">
        <v>7</v>
      </c>
      <c r="I23" s="282">
        <v>38</v>
      </c>
      <c r="J23" s="370">
        <v>15</v>
      </c>
      <c r="K23" s="370">
        <v>3</v>
      </c>
      <c r="L23" s="370">
        <v>20</v>
      </c>
      <c r="M23" s="370">
        <v>3260</v>
      </c>
      <c r="N23" s="370">
        <v>0</v>
      </c>
      <c r="O23" s="370">
        <v>0</v>
      </c>
      <c r="P23" s="370">
        <v>3</v>
      </c>
      <c r="Q23" s="370">
        <v>0</v>
      </c>
      <c r="R23" s="370">
        <v>8</v>
      </c>
      <c r="S23" s="370">
        <v>21</v>
      </c>
      <c r="T23" s="370">
        <v>6</v>
      </c>
      <c r="U23" s="370">
        <v>2</v>
      </c>
      <c r="V23" s="370">
        <v>13</v>
      </c>
      <c r="W23" s="370">
        <v>102</v>
      </c>
      <c r="X23" s="370">
        <v>184407</v>
      </c>
      <c r="Y23" s="370">
        <v>182600</v>
      </c>
      <c r="Z23" s="370">
        <v>70370</v>
      </c>
      <c r="AA23" s="370">
        <v>112230</v>
      </c>
      <c r="AB23" s="370">
        <v>0</v>
      </c>
      <c r="AC23" s="370">
        <v>0</v>
      </c>
      <c r="AD23" s="370">
        <v>0</v>
      </c>
      <c r="AE23" s="370">
        <v>1763</v>
      </c>
      <c r="AF23" s="371">
        <v>44</v>
      </c>
    </row>
    <row r="24" spans="1:32" s="17" customFormat="1" ht="15.75" customHeight="1">
      <c r="A24" s="1231" t="s">
        <v>1123</v>
      </c>
      <c r="B24" s="282">
        <v>54</v>
      </c>
      <c r="C24" s="370">
        <v>38</v>
      </c>
      <c r="D24" s="370">
        <v>2</v>
      </c>
      <c r="E24" s="370">
        <v>0</v>
      </c>
      <c r="F24" s="370">
        <v>0</v>
      </c>
      <c r="G24" s="370">
        <v>4</v>
      </c>
      <c r="H24" s="370">
        <v>10</v>
      </c>
      <c r="I24" s="282">
        <v>1812</v>
      </c>
      <c r="J24" s="370">
        <v>1746</v>
      </c>
      <c r="K24" s="370">
        <v>18</v>
      </c>
      <c r="L24" s="370">
        <v>48</v>
      </c>
      <c r="M24" s="370">
        <v>153651</v>
      </c>
      <c r="N24" s="370">
        <v>85</v>
      </c>
      <c r="O24" s="370">
        <v>0</v>
      </c>
      <c r="P24" s="370">
        <v>12</v>
      </c>
      <c r="Q24" s="370">
        <v>1</v>
      </c>
      <c r="R24" s="370">
        <v>1014</v>
      </c>
      <c r="S24" s="370">
        <v>1046</v>
      </c>
      <c r="T24" s="370">
        <v>1006</v>
      </c>
      <c r="U24" s="370">
        <v>6</v>
      </c>
      <c r="V24" s="370">
        <v>34</v>
      </c>
      <c r="W24" s="370">
        <v>3397</v>
      </c>
      <c r="X24" s="370">
        <v>40552101</v>
      </c>
      <c r="Y24" s="370">
        <v>39645310</v>
      </c>
      <c r="Z24" s="370">
        <v>18725211</v>
      </c>
      <c r="AA24" s="370">
        <v>20920099</v>
      </c>
      <c r="AB24" s="370">
        <v>0</v>
      </c>
      <c r="AC24" s="370">
        <v>170</v>
      </c>
      <c r="AD24" s="370">
        <v>0</v>
      </c>
      <c r="AE24" s="370">
        <v>3023</v>
      </c>
      <c r="AF24" s="371">
        <v>903598</v>
      </c>
    </row>
    <row r="25" spans="1:32" s="17" customFormat="1" ht="15.75" customHeight="1">
      <c r="A25" s="1231" t="s">
        <v>1124</v>
      </c>
      <c r="B25" s="282">
        <v>51</v>
      </c>
      <c r="C25" s="370">
        <v>43</v>
      </c>
      <c r="D25" s="370">
        <v>2</v>
      </c>
      <c r="E25" s="370">
        <v>0</v>
      </c>
      <c r="F25" s="370">
        <v>0</v>
      </c>
      <c r="G25" s="370">
        <v>1</v>
      </c>
      <c r="H25" s="370">
        <v>5</v>
      </c>
      <c r="I25" s="282">
        <v>51</v>
      </c>
      <c r="J25" s="370">
        <v>15</v>
      </c>
      <c r="K25" s="370">
        <v>5</v>
      </c>
      <c r="L25" s="370">
        <v>31</v>
      </c>
      <c r="M25" s="370">
        <v>2441</v>
      </c>
      <c r="N25" s="370">
        <v>27</v>
      </c>
      <c r="O25" s="370">
        <v>0</v>
      </c>
      <c r="P25" s="370">
        <v>1</v>
      </c>
      <c r="Q25" s="282">
        <v>1</v>
      </c>
      <c r="R25" s="370">
        <v>4</v>
      </c>
      <c r="S25" s="370">
        <v>29</v>
      </c>
      <c r="T25" s="370">
        <v>8</v>
      </c>
      <c r="U25" s="370">
        <v>4</v>
      </c>
      <c r="V25" s="370">
        <v>17</v>
      </c>
      <c r="W25" s="370">
        <v>119</v>
      </c>
      <c r="X25" s="370">
        <v>94698</v>
      </c>
      <c r="Y25" s="370">
        <v>93142</v>
      </c>
      <c r="Z25" s="370">
        <v>48037</v>
      </c>
      <c r="AA25" s="370">
        <v>45105</v>
      </c>
      <c r="AB25" s="370">
        <v>0</v>
      </c>
      <c r="AC25" s="370">
        <v>215</v>
      </c>
      <c r="AD25" s="370">
        <v>0</v>
      </c>
      <c r="AE25" s="370">
        <v>32</v>
      </c>
      <c r="AF25" s="371">
        <v>1309</v>
      </c>
    </row>
    <row r="26" spans="1:32" s="17" customFormat="1" ht="15.75" customHeight="1">
      <c r="A26" s="1231" t="s">
        <v>1125</v>
      </c>
      <c r="B26" s="282">
        <v>57</v>
      </c>
      <c r="C26" s="370">
        <v>51</v>
      </c>
      <c r="D26" s="370">
        <v>0</v>
      </c>
      <c r="E26" s="370">
        <v>0</v>
      </c>
      <c r="F26" s="370">
        <v>1</v>
      </c>
      <c r="G26" s="370">
        <v>1</v>
      </c>
      <c r="H26" s="370">
        <v>4</v>
      </c>
      <c r="I26" s="282">
        <v>75</v>
      </c>
      <c r="J26" s="370">
        <v>26</v>
      </c>
      <c r="K26" s="370">
        <v>15</v>
      </c>
      <c r="L26" s="370">
        <v>34</v>
      </c>
      <c r="M26" s="370">
        <v>4091</v>
      </c>
      <c r="N26" s="370">
        <v>0</v>
      </c>
      <c r="O26" s="370">
        <v>1</v>
      </c>
      <c r="P26" s="370">
        <v>1</v>
      </c>
      <c r="Q26" s="370">
        <v>2</v>
      </c>
      <c r="R26" s="370">
        <v>21</v>
      </c>
      <c r="S26" s="370">
        <v>53</v>
      </c>
      <c r="T26" s="370">
        <v>20</v>
      </c>
      <c r="U26" s="370">
        <v>11</v>
      </c>
      <c r="V26" s="370">
        <v>22</v>
      </c>
      <c r="W26" s="370">
        <v>206</v>
      </c>
      <c r="X26" s="370">
        <v>216380</v>
      </c>
      <c r="Y26" s="370">
        <v>216346</v>
      </c>
      <c r="Z26" s="370">
        <v>80963</v>
      </c>
      <c r="AA26" s="370">
        <v>135383</v>
      </c>
      <c r="AB26" s="370">
        <v>0</v>
      </c>
      <c r="AC26" s="370">
        <v>0</v>
      </c>
      <c r="AD26" s="370">
        <v>3</v>
      </c>
      <c r="AE26" s="370">
        <v>5</v>
      </c>
      <c r="AF26" s="371">
        <v>26</v>
      </c>
    </row>
    <row r="27" spans="1:32" s="17" customFormat="1" ht="15.75" customHeight="1">
      <c r="A27" s="154"/>
      <c r="B27" s="373"/>
      <c r="C27" s="373"/>
      <c r="D27" s="373"/>
      <c r="E27" s="373"/>
      <c r="F27" s="373"/>
      <c r="G27" s="373"/>
      <c r="H27" s="373"/>
      <c r="I27" s="373"/>
      <c r="J27" s="373"/>
      <c r="K27" s="373"/>
      <c r="L27" s="373"/>
      <c r="M27" s="373"/>
      <c r="N27" s="373"/>
      <c r="O27" s="373"/>
      <c r="P27" s="373"/>
      <c r="Q27" s="373"/>
      <c r="R27" s="373"/>
      <c r="S27" s="1233"/>
      <c r="T27" s="373"/>
      <c r="U27" s="373"/>
      <c r="V27" s="1233"/>
      <c r="W27" s="1233"/>
      <c r="X27" s="1233"/>
      <c r="Y27" s="1233"/>
      <c r="Z27" s="1233"/>
      <c r="AA27" s="1233"/>
      <c r="AB27" s="1233"/>
      <c r="AC27" s="1233"/>
      <c r="AD27" s="373"/>
      <c r="AE27" s="373"/>
      <c r="AF27" s="374"/>
    </row>
    <row r="28" spans="1:32" s="17" customFormat="1" ht="15.75" customHeight="1">
      <c r="A28" s="17" t="s">
        <v>1156</v>
      </c>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row>
    <row r="29" spans="2:32" s="17" customFormat="1" ht="15.75" customHeight="1">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row>
    <row r="30" spans="1:32" s="17" customFormat="1" ht="15.75" customHeight="1">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row>
    <row r="31" spans="1:32" s="17" customFormat="1" ht="15.75" customHeight="1">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row>
    <row r="32" spans="1:32" s="17" customFormat="1" ht="15.75" customHeight="1">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row>
    <row r="33" spans="1:32" s="17" customFormat="1" ht="15.75" customHeight="1">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row>
    <row r="34" spans="1:32" ht="15.75" customHeight="1">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row>
    <row r="35" spans="1:32" ht="11.25">
      <c r="A35" s="159"/>
      <c r="B35" s="15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row>
    <row r="36" spans="1:32" ht="12">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row>
    <row r="37" spans="1:32" ht="12">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row>
    <row r="38" spans="1:32" ht="12">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row>
    <row r="39" spans="1:32" ht="12">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row>
    <row r="40" spans="1:32" ht="12">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row>
    <row r="41" spans="1:32" ht="12">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row>
    <row r="42" spans="1:32" ht="12">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row>
    <row r="43" spans="1:32" ht="12">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row>
    <row r="44" spans="1:32" ht="12">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row>
    <row r="45" spans="1:32" ht="12">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row>
    <row r="46" spans="1:32" ht="12">
      <c r="A46" s="20"/>
      <c r="B46" s="20"/>
      <c r="C46" s="20"/>
      <c r="D46" s="20"/>
      <c r="E46" s="20"/>
      <c r="F46" s="20"/>
      <c r="G46" s="20"/>
      <c r="H46" s="20"/>
      <c r="I46" s="20"/>
      <c r="J46" s="20"/>
      <c r="K46" s="20"/>
      <c r="L46" s="20"/>
      <c r="M46" s="20"/>
      <c r="N46" s="20"/>
      <c r="O46" s="17"/>
      <c r="P46" s="17"/>
      <c r="Q46" s="17"/>
      <c r="R46" s="17"/>
      <c r="S46" s="17"/>
      <c r="T46" s="17"/>
      <c r="U46" s="17"/>
      <c r="V46" s="17"/>
      <c r="W46" s="17"/>
      <c r="X46" s="17"/>
      <c r="Y46" s="17"/>
      <c r="Z46" s="17"/>
      <c r="AA46" s="17"/>
      <c r="AB46" s="17"/>
      <c r="AC46" s="17"/>
      <c r="AD46" s="17"/>
      <c r="AE46" s="17"/>
      <c r="AF46" s="17"/>
    </row>
    <row r="47" spans="1:32" ht="12">
      <c r="A47" s="20"/>
      <c r="B47" s="20"/>
      <c r="C47" s="20"/>
      <c r="D47" s="20"/>
      <c r="E47" s="20"/>
      <c r="F47" s="20"/>
      <c r="G47" s="20"/>
      <c r="H47" s="20"/>
      <c r="I47" s="20"/>
      <c r="J47" s="20"/>
      <c r="K47" s="20"/>
      <c r="L47" s="20"/>
      <c r="M47" s="20"/>
      <c r="N47" s="20"/>
      <c r="O47" s="17"/>
      <c r="P47" s="17"/>
      <c r="Q47" s="17"/>
      <c r="R47" s="17"/>
      <c r="S47" s="17"/>
      <c r="T47" s="17"/>
      <c r="U47" s="17"/>
      <c r="V47" s="17"/>
      <c r="W47" s="17"/>
      <c r="X47" s="17"/>
      <c r="Y47" s="17"/>
      <c r="Z47" s="17"/>
      <c r="AA47" s="17"/>
      <c r="AB47" s="17"/>
      <c r="AC47" s="17"/>
      <c r="AD47" s="17"/>
      <c r="AE47" s="17"/>
      <c r="AF47" s="17"/>
    </row>
    <row r="48" spans="1:32" ht="12">
      <c r="A48" s="20"/>
      <c r="B48" s="20"/>
      <c r="C48" s="20"/>
      <c r="D48" s="20"/>
      <c r="E48" s="20"/>
      <c r="F48" s="20"/>
      <c r="G48" s="20"/>
      <c r="H48" s="20"/>
      <c r="I48" s="20"/>
      <c r="J48" s="20"/>
      <c r="K48" s="20"/>
      <c r="L48" s="20"/>
      <c r="M48" s="20"/>
      <c r="N48" s="20"/>
      <c r="O48" s="17"/>
      <c r="P48" s="17"/>
      <c r="Q48" s="17"/>
      <c r="R48" s="17"/>
      <c r="S48" s="17"/>
      <c r="T48" s="17"/>
      <c r="U48" s="17"/>
      <c r="V48" s="17"/>
      <c r="W48" s="17"/>
      <c r="X48" s="17"/>
      <c r="Y48" s="17"/>
      <c r="Z48" s="17"/>
      <c r="AA48" s="17"/>
      <c r="AB48" s="17"/>
      <c r="AC48" s="17"/>
      <c r="AD48" s="17"/>
      <c r="AE48" s="17"/>
      <c r="AF48" s="17"/>
    </row>
    <row r="49" spans="1:32" ht="12">
      <c r="A49" s="20"/>
      <c r="B49" s="20"/>
      <c r="C49" s="20"/>
      <c r="D49" s="20"/>
      <c r="E49" s="20"/>
      <c r="F49" s="20"/>
      <c r="G49" s="20"/>
      <c r="H49" s="20"/>
      <c r="I49" s="20"/>
      <c r="J49" s="20"/>
      <c r="K49" s="20"/>
      <c r="L49" s="20"/>
      <c r="M49" s="20"/>
      <c r="N49" s="20"/>
      <c r="O49" s="17"/>
      <c r="P49" s="17"/>
      <c r="Q49" s="17"/>
      <c r="R49" s="17"/>
      <c r="S49" s="17"/>
      <c r="T49" s="17"/>
      <c r="U49" s="17"/>
      <c r="V49" s="17"/>
      <c r="W49" s="17"/>
      <c r="X49" s="17"/>
      <c r="Y49" s="17"/>
      <c r="Z49" s="17"/>
      <c r="AA49" s="17"/>
      <c r="AB49" s="17"/>
      <c r="AC49" s="17"/>
      <c r="AD49" s="17"/>
      <c r="AE49" s="17"/>
      <c r="AF49" s="17"/>
    </row>
    <row r="50" spans="1:32" ht="12">
      <c r="A50" s="20"/>
      <c r="B50" s="20"/>
      <c r="C50" s="20"/>
      <c r="D50" s="20"/>
      <c r="E50" s="20"/>
      <c r="F50" s="20"/>
      <c r="G50" s="20"/>
      <c r="H50" s="20"/>
      <c r="I50" s="20"/>
      <c r="J50" s="20"/>
      <c r="K50" s="20"/>
      <c r="L50" s="20"/>
      <c r="M50" s="20"/>
      <c r="N50" s="20"/>
      <c r="O50" s="17"/>
      <c r="P50" s="17"/>
      <c r="Q50" s="17"/>
      <c r="R50" s="17"/>
      <c r="S50" s="17"/>
      <c r="T50" s="17"/>
      <c r="U50" s="17"/>
      <c r="V50" s="17"/>
      <c r="W50" s="17"/>
      <c r="X50" s="17"/>
      <c r="Y50" s="17"/>
      <c r="Z50" s="17"/>
      <c r="AA50" s="17"/>
      <c r="AB50" s="17"/>
      <c r="AC50" s="17"/>
      <c r="AD50" s="17"/>
      <c r="AE50" s="17"/>
      <c r="AF50" s="17"/>
    </row>
    <row r="51" ht="11.25">
      <c r="A51" s="1210" t="s">
        <v>1126</v>
      </c>
    </row>
  </sheetData>
  <mergeCells count="37">
    <mergeCell ref="O4:O6"/>
    <mergeCell ref="Q4:R4"/>
    <mergeCell ref="S4:V4"/>
    <mergeCell ref="I5:I6"/>
    <mergeCell ref="J5:J6"/>
    <mergeCell ref="K5:K6"/>
    <mergeCell ref="U5:U6"/>
    <mergeCell ref="AD2:AD3"/>
    <mergeCell ref="L5:L6"/>
    <mergeCell ref="M5:M6"/>
    <mergeCell ref="N5:N6"/>
    <mergeCell ref="Q5:Q6"/>
    <mergeCell ref="W4:W6"/>
    <mergeCell ref="P4:P6"/>
    <mergeCell ref="R5:R6"/>
    <mergeCell ref="S5:S6"/>
    <mergeCell ref="T5:T6"/>
    <mergeCell ref="A4:A6"/>
    <mergeCell ref="B4:H4"/>
    <mergeCell ref="I4:L4"/>
    <mergeCell ref="M4:N4"/>
    <mergeCell ref="B5:B6"/>
    <mergeCell ref="C5:C6"/>
    <mergeCell ref="D5:D6"/>
    <mergeCell ref="E5:E6"/>
    <mergeCell ref="F5:F6"/>
    <mergeCell ref="H5:H6"/>
    <mergeCell ref="G5:G6"/>
    <mergeCell ref="Y5:AA5"/>
    <mergeCell ref="X4:AF4"/>
    <mergeCell ref="X5:X6"/>
    <mergeCell ref="AB5:AB6"/>
    <mergeCell ref="AC5:AC6"/>
    <mergeCell ref="AD5:AD6"/>
    <mergeCell ref="AE5:AE6"/>
    <mergeCell ref="AF5:AF6"/>
    <mergeCell ref="V5:V6"/>
  </mergeCells>
  <printOptions/>
  <pageMargins left="0.75" right="0.75" top="1" bottom="1" header="0.512" footer="0.512"/>
  <pageSetup orientation="portrait" paperSize="9"/>
</worksheet>
</file>

<file path=xl/worksheets/sheet37.xml><?xml version="1.0" encoding="utf-8"?>
<worksheet xmlns="http://schemas.openxmlformats.org/spreadsheetml/2006/main" xmlns:r="http://schemas.openxmlformats.org/officeDocument/2006/relationships">
  <dimension ref="A1:K29"/>
  <sheetViews>
    <sheetView workbookViewId="0" topLeftCell="A1">
      <selection activeCell="A1" sqref="A1"/>
    </sheetView>
  </sheetViews>
  <sheetFormatPr defaultColWidth="9.00390625" defaultRowHeight="13.5"/>
  <cols>
    <col min="1" max="1" width="2.625" style="17" customWidth="1"/>
    <col min="2" max="2" width="13.625" style="17" customWidth="1"/>
    <col min="3" max="11" width="9.625" style="17" customWidth="1"/>
    <col min="12" max="16384" width="9.00390625" style="17" customWidth="1"/>
  </cols>
  <sheetData>
    <row r="1" ht="14.25">
      <c r="B1" s="1234" t="s">
        <v>1180</v>
      </c>
    </row>
    <row r="2" spans="2:11" ht="12.75" thickBot="1">
      <c r="B2" s="20" t="s">
        <v>1175</v>
      </c>
      <c r="C2" s="20"/>
      <c r="D2" s="20"/>
      <c r="E2" s="20"/>
      <c r="F2" s="20"/>
      <c r="G2" s="20"/>
      <c r="H2" s="20"/>
      <c r="I2" s="20"/>
      <c r="J2" s="406"/>
      <c r="K2" s="151"/>
    </row>
    <row r="3" spans="1:11" ht="12" customHeight="1" thickTop="1">
      <c r="A3" s="36"/>
      <c r="B3" s="1303" t="s">
        <v>1176</v>
      </c>
      <c r="C3" s="932" t="s">
        <v>1158</v>
      </c>
      <c r="D3" s="394"/>
      <c r="E3" s="933"/>
      <c r="F3" s="932" t="s">
        <v>1159</v>
      </c>
      <c r="G3" s="394"/>
      <c r="H3" s="933"/>
      <c r="I3" s="932" t="s">
        <v>1177</v>
      </c>
      <c r="J3" s="394"/>
      <c r="K3" s="933"/>
    </row>
    <row r="4" spans="1:11" ht="24" customHeight="1">
      <c r="A4" s="36"/>
      <c r="B4" s="1791"/>
      <c r="C4" s="1219" t="s">
        <v>1342</v>
      </c>
      <c r="D4" s="1205">
        <v>50</v>
      </c>
      <c r="E4" s="666" t="s">
        <v>1178</v>
      </c>
      <c r="F4" s="1205">
        <v>51</v>
      </c>
      <c r="G4" s="1219">
        <v>50</v>
      </c>
      <c r="H4" s="154" t="s">
        <v>1178</v>
      </c>
      <c r="I4" s="1219">
        <v>51</v>
      </c>
      <c r="J4" s="1205">
        <v>50</v>
      </c>
      <c r="K4" s="1235" t="s">
        <v>1178</v>
      </c>
    </row>
    <row r="5" spans="1:11" ht="7.5" customHeight="1">
      <c r="A5" s="36"/>
      <c r="B5" s="36"/>
      <c r="C5" s="31"/>
      <c r="D5" s="31"/>
      <c r="E5" s="31"/>
      <c r="F5" s="31"/>
      <c r="G5" s="31"/>
      <c r="H5" s="31"/>
      <c r="I5" s="31"/>
      <c r="J5" s="31"/>
      <c r="K5" s="32"/>
    </row>
    <row r="6" spans="1:11" s="156" customFormat="1" ht="12" customHeight="1">
      <c r="A6" s="656"/>
      <c r="B6" s="1236" t="s">
        <v>167</v>
      </c>
      <c r="C6" s="320">
        <f aca="true" t="shared" si="0" ref="C6:K6">SUM(C8:C11)</f>
        <v>3102</v>
      </c>
      <c r="D6" s="320">
        <f t="shared" si="0"/>
        <v>2860</v>
      </c>
      <c r="E6" s="1237">
        <f t="shared" si="0"/>
        <v>242</v>
      </c>
      <c r="F6" s="320">
        <f t="shared" si="0"/>
        <v>121</v>
      </c>
      <c r="G6" s="320">
        <f t="shared" si="0"/>
        <v>146</v>
      </c>
      <c r="H6" s="1237">
        <f t="shared" si="0"/>
        <v>-25</v>
      </c>
      <c r="I6" s="320">
        <f t="shared" si="0"/>
        <v>3803</v>
      </c>
      <c r="J6" s="320">
        <f t="shared" si="0"/>
        <v>3550</v>
      </c>
      <c r="K6" s="1238">
        <f t="shared" si="0"/>
        <v>253</v>
      </c>
    </row>
    <row r="7" spans="1:11" s="1210" customFormat="1" ht="7.5" customHeight="1">
      <c r="A7" s="1239"/>
      <c r="B7" s="662"/>
      <c r="C7" s="1240"/>
      <c r="D7" s="1240"/>
      <c r="E7" s="1241"/>
      <c r="F7" s="1240"/>
      <c r="G7" s="1240"/>
      <c r="H7" s="1241"/>
      <c r="I7" s="1240"/>
      <c r="J7" s="1240"/>
      <c r="K7" s="1242"/>
    </row>
    <row r="8" spans="1:11" s="156" customFormat="1" ht="12" customHeight="1">
      <c r="A8" s="656"/>
      <c r="B8" s="1236" t="s">
        <v>172</v>
      </c>
      <c r="C8" s="320">
        <f>SUM(C13+C18+C19+C22)</f>
        <v>1242</v>
      </c>
      <c r="D8" s="320">
        <f>SUM(D13+D18+D19+D22)</f>
        <v>1131</v>
      </c>
      <c r="E8" s="1237">
        <f>C8-D8</f>
        <v>111</v>
      </c>
      <c r="F8" s="320">
        <f>SUM(F13+F18+F19+F22)</f>
        <v>28</v>
      </c>
      <c r="G8" s="320">
        <f>SUM(G13+G18+G19+G22)</f>
        <v>30</v>
      </c>
      <c r="H8" s="1237">
        <f>F8-G8</f>
        <v>-2</v>
      </c>
      <c r="I8" s="320">
        <f>SUM(I13+I18+I19+I22)</f>
        <v>1523</v>
      </c>
      <c r="J8" s="320">
        <f>SUM(J13+J18+J19+J22)</f>
        <v>1398</v>
      </c>
      <c r="K8" s="1238">
        <f>I8-J8</f>
        <v>125</v>
      </c>
    </row>
    <row r="9" spans="1:11" s="156" customFormat="1" ht="12" customHeight="1">
      <c r="A9" s="656"/>
      <c r="B9" s="1236" t="s">
        <v>1160</v>
      </c>
      <c r="C9" s="320">
        <f>SUM(C17+C20+C23)</f>
        <v>495</v>
      </c>
      <c r="D9" s="320">
        <f>SUM(D17+D20+D23)</f>
        <v>516</v>
      </c>
      <c r="E9" s="1237">
        <f>C9-D9</f>
        <v>-21</v>
      </c>
      <c r="F9" s="320">
        <f>SUM(F17+F20+F23)</f>
        <v>28</v>
      </c>
      <c r="G9" s="320">
        <f>SUM(G17+G20+G23)</f>
        <v>48</v>
      </c>
      <c r="H9" s="1237">
        <f>F9-G9</f>
        <v>-20</v>
      </c>
      <c r="I9" s="320">
        <f>SUM(I17+I20+I23)</f>
        <v>624</v>
      </c>
      <c r="J9" s="320">
        <f>SUM(J17+J20+J23)</f>
        <v>700</v>
      </c>
      <c r="K9" s="1238">
        <f>I9-J9</f>
        <v>-76</v>
      </c>
    </row>
    <row r="10" spans="1:11" s="156" customFormat="1" ht="12" customHeight="1">
      <c r="A10" s="656"/>
      <c r="B10" s="1236" t="s">
        <v>176</v>
      </c>
      <c r="C10" s="320">
        <f>SUM(C14+C21+C24+C25)</f>
        <v>616</v>
      </c>
      <c r="D10" s="320">
        <f>SUM(D14+D21+D24+D25)</f>
        <v>514</v>
      </c>
      <c r="E10" s="1237">
        <f>C10-D10</f>
        <v>102</v>
      </c>
      <c r="F10" s="320">
        <f>SUM(F14+F21+F24+F25)</f>
        <v>25</v>
      </c>
      <c r="G10" s="320">
        <f>SUM(G14+G21+G24+G25)</f>
        <v>26</v>
      </c>
      <c r="H10" s="1237">
        <f>F10-G10</f>
        <v>-1</v>
      </c>
      <c r="I10" s="320">
        <f>SUM(I14+I21+I24+I25)</f>
        <v>765</v>
      </c>
      <c r="J10" s="320">
        <f>SUM(J14+J21+J24+J25)</f>
        <v>632</v>
      </c>
      <c r="K10" s="1238">
        <f>I10-J10</f>
        <v>133</v>
      </c>
    </row>
    <row r="11" spans="1:11" s="156" customFormat="1" ht="12" customHeight="1">
      <c r="A11" s="656"/>
      <c r="B11" s="1236" t="s">
        <v>178</v>
      </c>
      <c r="C11" s="320">
        <f>SUM(C15+C16+C26+C27)</f>
        <v>749</v>
      </c>
      <c r="D11" s="320">
        <f>SUM(D15+D16+D26+D27)</f>
        <v>699</v>
      </c>
      <c r="E11" s="1237">
        <f>C11-D11</f>
        <v>50</v>
      </c>
      <c r="F11" s="320">
        <f>SUM(F15+F16+F26+F27)</f>
        <v>40</v>
      </c>
      <c r="G11" s="320">
        <f>SUM(G15+G16+G26+G27)</f>
        <v>42</v>
      </c>
      <c r="H11" s="1237">
        <f>F11-G11</f>
        <v>-2</v>
      </c>
      <c r="I11" s="320">
        <f>SUM(I15+I16+I26+I27)</f>
        <v>891</v>
      </c>
      <c r="J11" s="320">
        <f>SUM(J15+J16+J26+J27)</f>
        <v>820</v>
      </c>
      <c r="K11" s="1238">
        <f>I11-J11</f>
        <v>71</v>
      </c>
    </row>
    <row r="12" spans="1:11" ht="7.5" customHeight="1">
      <c r="A12" s="36"/>
      <c r="B12" s="1243"/>
      <c r="C12" s="1244"/>
      <c r="D12" s="1244"/>
      <c r="E12" s="1245"/>
      <c r="F12" s="1244"/>
      <c r="G12" s="1244"/>
      <c r="H12" s="1245"/>
      <c r="I12" s="1244"/>
      <c r="J12" s="1244"/>
      <c r="K12" s="1246"/>
    </row>
    <row r="13" spans="1:11" ht="12" customHeight="1">
      <c r="A13" s="36"/>
      <c r="B13" s="648" t="s">
        <v>1161</v>
      </c>
      <c r="C13" s="282">
        <v>740</v>
      </c>
      <c r="D13" s="282">
        <v>673</v>
      </c>
      <c r="E13" s="1247">
        <f aca="true" t="shared" si="1" ref="E13:E27">C13-D13</f>
        <v>67</v>
      </c>
      <c r="F13" s="282">
        <v>17</v>
      </c>
      <c r="G13" s="282">
        <v>10</v>
      </c>
      <c r="H13" s="1247">
        <f aca="true" t="shared" si="2" ref="H13:H27">F13-G13</f>
        <v>7</v>
      </c>
      <c r="I13" s="282">
        <v>884</v>
      </c>
      <c r="J13" s="282">
        <v>781</v>
      </c>
      <c r="K13" s="1248">
        <f aca="true" t="shared" si="3" ref="K13:K27">I13-J13</f>
        <v>103</v>
      </c>
    </row>
    <row r="14" spans="1:11" ht="12" customHeight="1">
      <c r="A14" s="36"/>
      <c r="B14" s="648" t="s">
        <v>1162</v>
      </c>
      <c r="C14" s="282">
        <v>261</v>
      </c>
      <c r="D14" s="282">
        <v>241</v>
      </c>
      <c r="E14" s="1247">
        <f t="shared" si="1"/>
        <v>20</v>
      </c>
      <c r="F14" s="282">
        <v>13</v>
      </c>
      <c r="G14" s="282">
        <v>8</v>
      </c>
      <c r="H14" s="1247">
        <f t="shared" si="2"/>
        <v>5</v>
      </c>
      <c r="I14" s="282">
        <v>317</v>
      </c>
      <c r="J14" s="282">
        <v>296</v>
      </c>
      <c r="K14" s="1248">
        <f t="shared" si="3"/>
        <v>21</v>
      </c>
    </row>
    <row r="15" spans="1:11" ht="12" customHeight="1">
      <c r="A15" s="36"/>
      <c r="B15" s="648" t="s">
        <v>1163</v>
      </c>
      <c r="C15" s="282">
        <v>346</v>
      </c>
      <c r="D15" s="282">
        <v>325</v>
      </c>
      <c r="E15" s="1247">
        <f t="shared" si="1"/>
        <v>21</v>
      </c>
      <c r="F15" s="282">
        <v>15</v>
      </c>
      <c r="G15" s="282">
        <v>18</v>
      </c>
      <c r="H15" s="1247">
        <f t="shared" si="2"/>
        <v>-3</v>
      </c>
      <c r="I15" s="282">
        <v>425</v>
      </c>
      <c r="J15" s="282">
        <v>396</v>
      </c>
      <c r="K15" s="1248">
        <f t="shared" si="3"/>
        <v>29</v>
      </c>
    </row>
    <row r="16" spans="1:11" ht="12" customHeight="1">
      <c r="A16" s="36"/>
      <c r="B16" s="648" t="s">
        <v>1164</v>
      </c>
      <c r="C16" s="282">
        <v>303</v>
      </c>
      <c r="D16" s="282">
        <v>278</v>
      </c>
      <c r="E16" s="1247">
        <f t="shared" si="1"/>
        <v>25</v>
      </c>
      <c r="F16" s="282">
        <v>19</v>
      </c>
      <c r="G16" s="282">
        <v>19</v>
      </c>
      <c r="H16" s="1247">
        <f t="shared" si="2"/>
        <v>0</v>
      </c>
      <c r="I16" s="282">
        <v>348</v>
      </c>
      <c r="J16" s="282">
        <v>319</v>
      </c>
      <c r="K16" s="1248">
        <f t="shared" si="3"/>
        <v>29</v>
      </c>
    </row>
    <row r="17" spans="1:11" ht="12" customHeight="1">
      <c r="A17" s="36"/>
      <c r="B17" s="648" t="s">
        <v>1165</v>
      </c>
      <c r="C17" s="282">
        <v>164</v>
      </c>
      <c r="D17" s="282">
        <v>207</v>
      </c>
      <c r="E17" s="1247">
        <f t="shared" si="1"/>
        <v>-43</v>
      </c>
      <c r="F17" s="282">
        <v>18</v>
      </c>
      <c r="G17" s="282">
        <v>28</v>
      </c>
      <c r="H17" s="1247">
        <f t="shared" si="2"/>
        <v>-10</v>
      </c>
      <c r="I17" s="282">
        <v>213</v>
      </c>
      <c r="J17" s="282">
        <v>271</v>
      </c>
      <c r="K17" s="1248">
        <f t="shared" si="3"/>
        <v>-58</v>
      </c>
    </row>
    <row r="18" spans="1:11" ht="12" customHeight="1">
      <c r="A18" s="36"/>
      <c r="B18" s="648" t="s">
        <v>1166</v>
      </c>
      <c r="C18" s="282">
        <v>253</v>
      </c>
      <c r="D18" s="282">
        <v>201</v>
      </c>
      <c r="E18" s="1247">
        <f t="shared" si="1"/>
        <v>52</v>
      </c>
      <c r="F18" s="282">
        <v>2</v>
      </c>
      <c r="G18" s="282">
        <v>10</v>
      </c>
      <c r="H18" s="1247">
        <f t="shared" si="2"/>
        <v>-8</v>
      </c>
      <c r="I18" s="282">
        <v>323</v>
      </c>
      <c r="J18" s="282">
        <v>264</v>
      </c>
      <c r="K18" s="1248">
        <f t="shared" si="3"/>
        <v>59</v>
      </c>
    </row>
    <row r="19" spans="1:11" ht="12" customHeight="1">
      <c r="A19" s="36"/>
      <c r="B19" s="648" t="s">
        <v>1167</v>
      </c>
      <c r="C19" s="282">
        <v>96</v>
      </c>
      <c r="D19" s="282">
        <v>108</v>
      </c>
      <c r="E19" s="1247">
        <f t="shared" si="1"/>
        <v>-12</v>
      </c>
      <c r="F19" s="282">
        <v>5</v>
      </c>
      <c r="G19" s="282">
        <v>5</v>
      </c>
      <c r="H19" s="1247">
        <f t="shared" si="2"/>
        <v>0</v>
      </c>
      <c r="I19" s="282">
        <v>118</v>
      </c>
      <c r="J19" s="282">
        <v>151</v>
      </c>
      <c r="K19" s="1248">
        <f t="shared" si="3"/>
        <v>-33</v>
      </c>
    </row>
    <row r="20" spans="1:11" ht="12" customHeight="1">
      <c r="A20" s="36"/>
      <c r="B20" s="648" t="s">
        <v>996</v>
      </c>
      <c r="C20" s="282">
        <v>229</v>
      </c>
      <c r="D20" s="282">
        <v>199</v>
      </c>
      <c r="E20" s="1247">
        <f t="shared" si="1"/>
        <v>30</v>
      </c>
      <c r="F20" s="282">
        <v>4</v>
      </c>
      <c r="G20" s="282">
        <v>12</v>
      </c>
      <c r="H20" s="1247">
        <f t="shared" si="2"/>
        <v>-8</v>
      </c>
      <c r="I20" s="282">
        <v>296</v>
      </c>
      <c r="J20" s="282">
        <v>265</v>
      </c>
      <c r="K20" s="1248">
        <f t="shared" si="3"/>
        <v>31</v>
      </c>
    </row>
    <row r="21" spans="1:11" ht="12" customHeight="1">
      <c r="A21" s="36"/>
      <c r="B21" s="648" t="s">
        <v>1168</v>
      </c>
      <c r="C21" s="282">
        <v>112</v>
      </c>
      <c r="D21" s="282">
        <v>84</v>
      </c>
      <c r="E21" s="1247">
        <f t="shared" si="1"/>
        <v>28</v>
      </c>
      <c r="F21" s="282">
        <v>4</v>
      </c>
      <c r="G21" s="282">
        <v>8</v>
      </c>
      <c r="H21" s="1247">
        <f t="shared" si="2"/>
        <v>-4</v>
      </c>
      <c r="I21" s="282">
        <v>138</v>
      </c>
      <c r="J21" s="282">
        <v>98</v>
      </c>
      <c r="K21" s="1248">
        <f t="shared" si="3"/>
        <v>40</v>
      </c>
    </row>
    <row r="22" spans="1:11" ht="12" customHeight="1">
      <c r="A22" s="36"/>
      <c r="B22" s="648" t="s">
        <v>1169</v>
      </c>
      <c r="C22" s="282">
        <v>153</v>
      </c>
      <c r="D22" s="282">
        <v>149</v>
      </c>
      <c r="E22" s="1247">
        <f t="shared" si="1"/>
        <v>4</v>
      </c>
      <c r="F22" s="282">
        <v>4</v>
      </c>
      <c r="G22" s="282">
        <v>5</v>
      </c>
      <c r="H22" s="1247">
        <f t="shared" si="2"/>
        <v>-1</v>
      </c>
      <c r="I22" s="282">
        <v>198</v>
      </c>
      <c r="J22" s="282">
        <v>202</v>
      </c>
      <c r="K22" s="1248">
        <f t="shared" si="3"/>
        <v>-4</v>
      </c>
    </row>
    <row r="23" spans="1:11" ht="12" customHeight="1">
      <c r="A23" s="36"/>
      <c r="B23" s="648" t="s">
        <v>1170</v>
      </c>
      <c r="C23" s="282">
        <v>102</v>
      </c>
      <c r="D23" s="282">
        <v>110</v>
      </c>
      <c r="E23" s="1247">
        <f t="shared" si="1"/>
        <v>-8</v>
      </c>
      <c r="F23" s="282">
        <v>6</v>
      </c>
      <c r="G23" s="282">
        <v>8</v>
      </c>
      <c r="H23" s="1247">
        <f t="shared" si="2"/>
        <v>-2</v>
      </c>
      <c r="I23" s="282">
        <v>115</v>
      </c>
      <c r="J23" s="282">
        <v>164</v>
      </c>
      <c r="K23" s="1248">
        <f t="shared" si="3"/>
        <v>-49</v>
      </c>
    </row>
    <row r="24" spans="1:11" ht="12" customHeight="1">
      <c r="A24" s="36"/>
      <c r="B24" s="648" t="s">
        <v>1171</v>
      </c>
      <c r="C24" s="282">
        <v>197</v>
      </c>
      <c r="D24" s="282">
        <v>150</v>
      </c>
      <c r="E24" s="1247">
        <f t="shared" si="1"/>
        <v>47</v>
      </c>
      <c r="F24" s="282">
        <v>4</v>
      </c>
      <c r="G24" s="282">
        <v>10</v>
      </c>
      <c r="H24" s="1247">
        <f t="shared" si="2"/>
        <v>-6</v>
      </c>
      <c r="I24" s="282">
        <v>246</v>
      </c>
      <c r="J24" s="282">
        <v>193</v>
      </c>
      <c r="K24" s="1248">
        <f t="shared" si="3"/>
        <v>53</v>
      </c>
    </row>
    <row r="25" spans="1:11" ht="12" customHeight="1">
      <c r="A25" s="36"/>
      <c r="B25" s="648" t="s">
        <v>1172</v>
      </c>
      <c r="C25" s="282">
        <v>46</v>
      </c>
      <c r="D25" s="282">
        <v>39</v>
      </c>
      <c r="E25" s="1247">
        <f t="shared" si="1"/>
        <v>7</v>
      </c>
      <c r="F25" s="282">
        <v>4</v>
      </c>
      <c r="G25" s="282">
        <v>0</v>
      </c>
      <c r="H25" s="1247">
        <f t="shared" si="2"/>
        <v>4</v>
      </c>
      <c r="I25" s="282">
        <v>64</v>
      </c>
      <c r="J25" s="282">
        <v>45</v>
      </c>
      <c r="K25" s="1248">
        <f t="shared" si="3"/>
        <v>19</v>
      </c>
    </row>
    <row r="26" spans="1:11" ht="11.25" customHeight="1">
      <c r="A26" s="36"/>
      <c r="B26" s="648" t="s">
        <v>1173</v>
      </c>
      <c r="C26" s="282">
        <v>73</v>
      </c>
      <c r="D26" s="282">
        <v>71</v>
      </c>
      <c r="E26" s="1247">
        <f t="shared" si="1"/>
        <v>2</v>
      </c>
      <c r="F26" s="282">
        <v>4</v>
      </c>
      <c r="G26" s="282">
        <v>5</v>
      </c>
      <c r="H26" s="1247">
        <f t="shared" si="2"/>
        <v>-1</v>
      </c>
      <c r="I26" s="282">
        <v>78</v>
      </c>
      <c r="J26" s="282">
        <v>71</v>
      </c>
      <c r="K26" s="1248">
        <f t="shared" si="3"/>
        <v>7</v>
      </c>
    </row>
    <row r="27" spans="1:11" ht="11.25" customHeight="1">
      <c r="A27" s="36"/>
      <c r="B27" s="154" t="s">
        <v>1174</v>
      </c>
      <c r="C27" s="1233">
        <v>27</v>
      </c>
      <c r="D27" s="1233">
        <v>25</v>
      </c>
      <c r="E27" s="1249">
        <f t="shared" si="1"/>
        <v>2</v>
      </c>
      <c r="F27" s="1233">
        <v>2</v>
      </c>
      <c r="G27" s="1233">
        <v>0</v>
      </c>
      <c r="H27" s="1249">
        <f t="shared" si="2"/>
        <v>2</v>
      </c>
      <c r="I27" s="1233">
        <v>40</v>
      </c>
      <c r="J27" s="1233">
        <v>34</v>
      </c>
      <c r="K27" s="1250">
        <f t="shared" si="3"/>
        <v>6</v>
      </c>
    </row>
    <row r="28" spans="2:11" ht="12">
      <c r="B28" s="17" t="s">
        <v>1179</v>
      </c>
      <c r="C28" s="20"/>
      <c r="D28" s="20"/>
      <c r="E28" s="20"/>
      <c r="F28" s="20"/>
      <c r="G28" s="20"/>
      <c r="H28" s="20"/>
      <c r="I28" s="20"/>
      <c r="J28" s="20"/>
      <c r="K28" s="20"/>
    </row>
    <row r="29" spans="3:11" ht="12">
      <c r="C29" s="20"/>
      <c r="D29" s="20"/>
      <c r="E29" s="20"/>
      <c r="F29" s="20"/>
      <c r="G29" s="20"/>
      <c r="H29" s="20"/>
      <c r="I29" s="20"/>
      <c r="J29" s="20"/>
      <c r="K29" s="20"/>
    </row>
  </sheetData>
  <mergeCells count="1">
    <mergeCell ref="B3:B4"/>
  </mergeCells>
  <printOptions/>
  <pageMargins left="0.75" right="0.75" top="1" bottom="1" header="0.512" footer="0.512"/>
  <pageSetup orientation="portrait" paperSize="9"/>
</worksheet>
</file>

<file path=xl/worksheets/sheet38.xml><?xml version="1.0" encoding="utf-8"?>
<worksheet xmlns="http://schemas.openxmlformats.org/spreadsheetml/2006/main" xmlns:r="http://schemas.openxmlformats.org/officeDocument/2006/relationships">
  <sheetPr codeName="Sheet4"/>
  <dimension ref="A1:F492"/>
  <sheetViews>
    <sheetView workbookViewId="0" topLeftCell="A1">
      <selection activeCell="A1" sqref="A1"/>
    </sheetView>
  </sheetViews>
  <sheetFormatPr defaultColWidth="9.00390625" defaultRowHeight="13.5"/>
  <cols>
    <col min="1" max="1" width="6.75390625" style="2" customWidth="1"/>
    <col min="2" max="2" width="6.875" style="2" customWidth="1"/>
    <col min="3" max="3" width="82.50390625" style="2" customWidth="1"/>
    <col min="4" max="4" width="9.625" style="2" customWidth="1"/>
    <col min="5" max="6" width="10.25390625" style="2" customWidth="1"/>
    <col min="7" max="9" width="9.00390625" style="2" customWidth="1"/>
    <col min="10" max="10" width="15.625" style="2" customWidth="1"/>
    <col min="11" max="16384" width="9.00390625" style="2" customWidth="1"/>
  </cols>
  <sheetData>
    <row r="1" spans="1:6" ht="12" customHeight="1">
      <c r="A1" s="1" t="s">
        <v>622</v>
      </c>
      <c r="B1" s="1"/>
      <c r="C1" s="1"/>
      <c r="D1" s="1"/>
      <c r="E1" s="1"/>
      <c r="F1" s="1"/>
    </row>
    <row r="2" spans="1:6" ht="12" customHeight="1">
      <c r="A2" s="1"/>
      <c r="B2" s="1"/>
      <c r="C2" s="1"/>
      <c r="D2" s="1"/>
      <c r="E2" s="1"/>
      <c r="F2" s="1"/>
    </row>
    <row r="3" spans="2:6" ht="12" customHeight="1">
      <c r="B3" s="1" t="s">
        <v>598</v>
      </c>
      <c r="C3" s="1"/>
      <c r="E3" s="1"/>
      <c r="F3" s="1"/>
    </row>
    <row r="4" spans="2:6" ht="12" customHeight="1">
      <c r="B4" s="3" t="s">
        <v>601</v>
      </c>
      <c r="C4" s="1" t="s">
        <v>605</v>
      </c>
      <c r="E4" s="1"/>
      <c r="F4" s="1"/>
    </row>
    <row r="5" spans="2:3" ht="26.25" customHeight="1">
      <c r="B5" s="3" t="s">
        <v>602</v>
      </c>
      <c r="C5" s="5" t="s">
        <v>623</v>
      </c>
    </row>
    <row r="6" spans="2:6" ht="12" customHeight="1">
      <c r="B6" s="3" t="s">
        <v>606</v>
      </c>
      <c r="C6" s="5" t="s">
        <v>624</v>
      </c>
      <c r="E6" s="1"/>
      <c r="F6" s="1"/>
    </row>
    <row r="7" spans="2:6" ht="12" customHeight="1">
      <c r="B7" s="3"/>
      <c r="C7" s="5" t="s">
        <v>625</v>
      </c>
      <c r="E7" s="1"/>
      <c r="F7" s="1"/>
    </row>
    <row r="8" spans="2:6" ht="12" customHeight="1">
      <c r="B8" s="3"/>
      <c r="C8" s="5" t="s">
        <v>626</v>
      </c>
      <c r="E8" s="1"/>
      <c r="F8" s="1"/>
    </row>
    <row r="9" spans="2:6" ht="12" customHeight="1">
      <c r="B9" s="3"/>
      <c r="C9" s="5" t="s">
        <v>627</v>
      </c>
      <c r="E9" s="1"/>
      <c r="F9" s="1"/>
    </row>
    <row r="10" spans="2:6" ht="12" customHeight="1">
      <c r="B10" s="3"/>
      <c r="C10" s="5" t="s">
        <v>628</v>
      </c>
      <c r="E10" s="1"/>
      <c r="F10" s="1"/>
    </row>
    <row r="11" spans="2:6" ht="12" customHeight="1">
      <c r="B11" s="3"/>
      <c r="C11" s="5" t="s">
        <v>629</v>
      </c>
      <c r="E11" s="1"/>
      <c r="F11" s="1"/>
    </row>
    <row r="12" spans="2:6" ht="12" customHeight="1">
      <c r="B12" s="3" t="s">
        <v>607</v>
      </c>
      <c r="C12" s="4" t="s">
        <v>630</v>
      </c>
      <c r="E12" s="1"/>
      <c r="F12" s="1"/>
    </row>
    <row r="13" spans="2:3" ht="12" customHeight="1">
      <c r="B13" s="3" t="s">
        <v>608</v>
      </c>
      <c r="C13" s="5" t="s">
        <v>631</v>
      </c>
    </row>
    <row r="14" spans="2:3" ht="12" customHeight="1">
      <c r="B14" s="3"/>
      <c r="C14" s="5" t="s">
        <v>633</v>
      </c>
    </row>
    <row r="15" spans="2:3" ht="12" customHeight="1">
      <c r="B15" s="3"/>
      <c r="C15" s="5" t="s">
        <v>632</v>
      </c>
    </row>
    <row r="16" spans="2:3" ht="11.25" customHeight="1">
      <c r="B16" s="3"/>
      <c r="C16" s="5" t="s">
        <v>634</v>
      </c>
    </row>
    <row r="17" spans="2:3" ht="24.75" customHeight="1">
      <c r="B17" s="3" t="s">
        <v>636</v>
      </c>
      <c r="C17" s="5" t="s">
        <v>635</v>
      </c>
    </row>
    <row r="18" spans="2:3" ht="24" customHeight="1">
      <c r="B18" s="3" t="s">
        <v>609</v>
      </c>
      <c r="C18" s="5" t="s">
        <v>637</v>
      </c>
    </row>
    <row r="19" spans="2:6" ht="24.75" customHeight="1">
      <c r="B19" s="3" t="s">
        <v>639</v>
      </c>
      <c r="C19" s="5" t="s">
        <v>638</v>
      </c>
      <c r="E19" s="1"/>
      <c r="F19" s="1"/>
    </row>
    <row r="20" spans="2:3" ht="12" customHeight="1">
      <c r="B20" s="1"/>
      <c r="C20" s="5"/>
    </row>
    <row r="21" spans="2:6" ht="12" customHeight="1">
      <c r="B21" s="1"/>
      <c r="C21" s="1" t="s">
        <v>640</v>
      </c>
      <c r="F21" s="1"/>
    </row>
    <row r="22" spans="2:6" ht="12">
      <c r="B22" s="1"/>
      <c r="C22" s="1" t="s">
        <v>641</v>
      </c>
      <c r="E22" s="1"/>
      <c r="F22" s="1"/>
    </row>
    <row r="23" spans="1:6" ht="12">
      <c r="A23" s="1"/>
      <c r="B23" s="1"/>
      <c r="C23" s="1"/>
      <c r="D23" s="1"/>
      <c r="E23" s="1"/>
      <c r="F23" s="1"/>
    </row>
    <row r="24" spans="1:4" ht="12">
      <c r="A24" s="1"/>
      <c r="B24" s="1"/>
      <c r="C24" s="1"/>
      <c r="D24" s="1"/>
    </row>
    <row r="25" spans="2:4" ht="12">
      <c r="B25" s="1" t="s">
        <v>599</v>
      </c>
      <c r="C25" s="1"/>
      <c r="D25" s="1"/>
    </row>
    <row r="26" ht="12">
      <c r="B26" s="2" t="s">
        <v>642</v>
      </c>
    </row>
    <row r="27" spans="2:3" ht="12">
      <c r="B27" s="2">
        <v>1</v>
      </c>
      <c r="C27" s="6" t="s">
        <v>600</v>
      </c>
    </row>
    <row r="28" spans="2:3" ht="12">
      <c r="B28" s="2">
        <v>2</v>
      </c>
      <c r="C28" s="6" t="s">
        <v>643</v>
      </c>
    </row>
    <row r="29" spans="2:3" ht="12">
      <c r="B29" s="2">
        <v>3</v>
      </c>
      <c r="C29" s="6" t="s">
        <v>644</v>
      </c>
    </row>
    <row r="30" spans="2:3" ht="12">
      <c r="B30" s="2">
        <v>4</v>
      </c>
      <c r="C30" s="6" t="s">
        <v>645</v>
      </c>
    </row>
    <row r="31" spans="2:3" ht="12">
      <c r="B31" s="2">
        <v>5</v>
      </c>
      <c r="C31" s="6" t="s">
        <v>646</v>
      </c>
    </row>
    <row r="32" spans="2:3" ht="12">
      <c r="B32" s="2">
        <v>6</v>
      </c>
      <c r="C32" s="6" t="s">
        <v>654</v>
      </c>
    </row>
    <row r="33" spans="2:3" ht="12">
      <c r="B33" s="2">
        <v>7</v>
      </c>
      <c r="C33" s="6" t="s">
        <v>647</v>
      </c>
    </row>
    <row r="34" spans="2:3" ht="12">
      <c r="B34" s="2">
        <v>8</v>
      </c>
      <c r="C34" s="2" t="s">
        <v>610</v>
      </c>
    </row>
    <row r="35" spans="2:3" ht="12">
      <c r="B35" s="2">
        <v>9</v>
      </c>
      <c r="C35" s="2" t="s">
        <v>648</v>
      </c>
    </row>
    <row r="36" spans="2:3" ht="12">
      <c r="B36" s="2">
        <v>10</v>
      </c>
      <c r="C36" s="6" t="s">
        <v>649</v>
      </c>
    </row>
    <row r="37" spans="2:3" ht="12">
      <c r="B37" s="2">
        <v>11</v>
      </c>
      <c r="C37" s="2" t="s">
        <v>650</v>
      </c>
    </row>
    <row r="38" spans="2:3" ht="12">
      <c r="B38" s="2">
        <v>12</v>
      </c>
      <c r="C38" s="6" t="s">
        <v>651</v>
      </c>
    </row>
    <row r="39" spans="2:3" ht="12">
      <c r="B39" s="2">
        <v>13</v>
      </c>
      <c r="C39" s="2" t="s">
        <v>652</v>
      </c>
    </row>
    <row r="40" spans="2:3" ht="12">
      <c r="B40" s="2">
        <v>14</v>
      </c>
      <c r="C40" s="6" t="s">
        <v>653</v>
      </c>
    </row>
    <row r="41" ht="12">
      <c r="C41" s="6"/>
    </row>
    <row r="42" ht="12">
      <c r="B42" s="2" t="s">
        <v>611</v>
      </c>
    </row>
    <row r="43" spans="2:3" ht="12">
      <c r="B43" s="2">
        <v>1</v>
      </c>
      <c r="C43" s="6" t="s">
        <v>655</v>
      </c>
    </row>
    <row r="44" spans="2:3" ht="12">
      <c r="B44" s="11">
        <v>2</v>
      </c>
      <c r="C44" s="12" t="s">
        <v>656</v>
      </c>
    </row>
    <row r="45" spans="2:3" ht="12">
      <c r="B45" s="2">
        <v>3</v>
      </c>
      <c r="C45" s="6" t="s">
        <v>657</v>
      </c>
    </row>
    <row r="46" spans="2:3" ht="12">
      <c r="B46" s="2">
        <v>4</v>
      </c>
      <c r="C46" s="2" t="s">
        <v>658</v>
      </c>
    </row>
    <row r="47" spans="2:3" ht="12">
      <c r="B47" s="11">
        <v>5</v>
      </c>
      <c r="C47" s="11" t="s">
        <v>659</v>
      </c>
    </row>
    <row r="48" spans="2:3" ht="12">
      <c r="B48" s="2">
        <v>6</v>
      </c>
      <c r="C48" s="2" t="s">
        <v>660</v>
      </c>
    </row>
    <row r="49" ht="12">
      <c r="C49" s="2" t="s">
        <v>52</v>
      </c>
    </row>
    <row r="50" ht="12">
      <c r="C50" s="2" t="s">
        <v>53</v>
      </c>
    </row>
    <row r="51" spans="2:3" ht="12">
      <c r="B51" s="2">
        <v>7</v>
      </c>
      <c r="C51" s="2" t="s">
        <v>661</v>
      </c>
    </row>
    <row r="52" spans="2:3" ht="12">
      <c r="B52" s="2">
        <v>8</v>
      </c>
      <c r="C52" s="2" t="s">
        <v>662</v>
      </c>
    </row>
    <row r="53" spans="2:3" ht="12">
      <c r="B53" s="2">
        <v>9</v>
      </c>
      <c r="C53" s="2" t="s">
        <v>40</v>
      </c>
    </row>
    <row r="54" spans="2:3" ht="12">
      <c r="B54" s="2">
        <v>10</v>
      </c>
      <c r="C54" s="2" t="s">
        <v>41</v>
      </c>
    </row>
    <row r="55" spans="2:3" ht="12">
      <c r="B55" s="2">
        <v>11</v>
      </c>
      <c r="C55" s="2" t="s">
        <v>42</v>
      </c>
    </row>
    <row r="56" spans="2:3" ht="12">
      <c r="B56" s="2">
        <v>12</v>
      </c>
      <c r="C56" s="2" t="s">
        <v>43</v>
      </c>
    </row>
    <row r="57" spans="2:3" ht="12">
      <c r="B57" s="2">
        <v>13</v>
      </c>
      <c r="C57" s="2" t="s">
        <v>44</v>
      </c>
    </row>
    <row r="58" spans="2:3" ht="12">
      <c r="B58" s="2">
        <v>14</v>
      </c>
      <c r="C58" s="2" t="s">
        <v>45</v>
      </c>
    </row>
    <row r="59" spans="2:3" ht="12">
      <c r="B59" s="2">
        <v>15</v>
      </c>
      <c r="C59" s="2" t="s">
        <v>46</v>
      </c>
    </row>
    <row r="60" spans="2:3" ht="12">
      <c r="B60" s="2">
        <v>16</v>
      </c>
      <c r="C60" s="2" t="s">
        <v>47</v>
      </c>
    </row>
    <row r="61" spans="2:3" ht="12">
      <c r="B61" s="2">
        <v>17</v>
      </c>
      <c r="C61" s="2" t="s">
        <v>48</v>
      </c>
    </row>
    <row r="62" spans="2:3" ht="12">
      <c r="B62" s="2">
        <v>18</v>
      </c>
      <c r="C62" s="2" t="s">
        <v>49</v>
      </c>
    </row>
    <row r="63" spans="2:3" ht="12">
      <c r="B63" s="2">
        <v>19</v>
      </c>
      <c r="C63" s="2" t="s">
        <v>50</v>
      </c>
    </row>
    <row r="64" spans="2:3" ht="12">
      <c r="B64" s="11">
        <v>20</v>
      </c>
      <c r="C64" s="11" t="s">
        <v>51</v>
      </c>
    </row>
    <row r="66" ht="12">
      <c r="B66" s="2" t="s">
        <v>612</v>
      </c>
    </row>
    <row r="67" spans="2:3" ht="12">
      <c r="B67" s="11">
        <v>1</v>
      </c>
      <c r="C67" s="11" t="s">
        <v>54</v>
      </c>
    </row>
    <row r="68" spans="2:3" ht="12">
      <c r="B68" s="2">
        <v>2</v>
      </c>
      <c r="C68" s="2" t="s">
        <v>55</v>
      </c>
    </row>
    <row r="69" spans="2:3" ht="12">
      <c r="B69" s="2">
        <v>3</v>
      </c>
      <c r="C69" s="2" t="s">
        <v>56</v>
      </c>
    </row>
    <row r="70" spans="2:3" ht="12">
      <c r="B70" s="2">
        <v>4</v>
      </c>
      <c r="C70" s="2" t="s">
        <v>57</v>
      </c>
    </row>
    <row r="71" spans="2:3" ht="12">
      <c r="B71" s="2">
        <v>5</v>
      </c>
      <c r="C71" s="2" t="s">
        <v>58</v>
      </c>
    </row>
    <row r="73" ht="12">
      <c r="B73" s="2" t="s">
        <v>613</v>
      </c>
    </row>
    <row r="74" spans="2:3" ht="12">
      <c r="B74" s="11">
        <v>1</v>
      </c>
      <c r="C74" s="11" t="s">
        <v>59</v>
      </c>
    </row>
    <row r="75" spans="2:3" ht="12">
      <c r="B75" s="11">
        <v>2</v>
      </c>
      <c r="C75" s="13" t="s">
        <v>60</v>
      </c>
    </row>
    <row r="76" spans="2:3" ht="12">
      <c r="B76" s="2">
        <v>3</v>
      </c>
      <c r="C76" s="7" t="s">
        <v>61</v>
      </c>
    </row>
    <row r="77" spans="2:3" ht="12">
      <c r="B77" s="2">
        <v>4</v>
      </c>
      <c r="C77" s="7" t="s">
        <v>62</v>
      </c>
    </row>
    <row r="78" spans="2:3" ht="12">
      <c r="B78" s="2">
        <v>5</v>
      </c>
      <c r="C78" s="7" t="s">
        <v>63</v>
      </c>
    </row>
    <row r="79" spans="2:3" ht="12">
      <c r="B79" s="2">
        <v>6</v>
      </c>
      <c r="C79" s="7" t="s">
        <v>64</v>
      </c>
    </row>
    <row r="80" spans="2:3" ht="12">
      <c r="B80" s="2">
        <v>7</v>
      </c>
      <c r="C80" s="2" t="s">
        <v>65</v>
      </c>
    </row>
    <row r="81" ht="12">
      <c r="C81" s="2" t="s">
        <v>900</v>
      </c>
    </row>
    <row r="82" ht="12">
      <c r="C82" s="2" t="s">
        <v>901</v>
      </c>
    </row>
    <row r="83" spans="2:3" ht="12">
      <c r="B83" s="2">
        <v>8</v>
      </c>
      <c r="C83" s="2" t="s">
        <v>66</v>
      </c>
    </row>
    <row r="84" spans="2:3" ht="12">
      <c r="B84" s="11">
        <v>9</v>
      </c>
      <c r="C84" s="11" t="s">
        <v>67</v>
      </c>
    </row>
    <row r="85" spans="2:3" ht="12">
      <c r="B85" s="2">
        <v>10</v>
      </c>
      <c r="C85" s="2" t="s">
        <v>884</v>
      </c>
    </row>
    <row r="86" ht="12">
      <c r="C86" s="2" t="s">
        <v>902</v>
      </c>
    </row>
    <row r="87" ht="12">
      <c r="C87" s="2" t="s">
        <v>903</v>
      </c>
    </row>
    <row r="88" ht="12">
      <c r="C88" s="2" t="s">
        <v>904</v>
      </c>
    </row>
    <row r="89" spans="2:3" ht="12">
      <c r="B89" s="2">
        <v>11</v>
      </c>
      <c r="C89" s="2" t="s">
        <v>885</v>
      </c>
    </row>
    <row r="90" spans="2:3" ht="12">
      <c r="B90" s="2">
        <v>12</v>
      </c>
      <c r="C90" s="2" t="s">
        <v>886</v>
      </c>
    </row>
    <row r="91" spans="2:3" ht="12">
      <c r="B91" s="2">
        <v>13</v>
      </c>
      <c r="C91" s="7" t="s">
        <v>887</v>
      </c>
    </row>
    <row r="92" spans="2:3" ht="12">
      <c r="B92" s="2">
        <v>14</v>
      </c>
      <c r="C92" s="2" t="s">
        <v>888</v>
      </c>
    </row>
    <row r="93" spans="2:3" ht="12">
      <c r="B93" s="2">
        <v>15</v>
      </c>
      <c r="C93" s="7" t="s">
        <v>889</v>
      </c>
    </row>
    <row r="94" spans="2:3" ht="12">
      <c r="B94" s="2">
        <v>16</v>
      </c>
      <c r="C94" s="2" t="s">
        <v>890</v>
      </c>
    </row>
    <row r="95" spans="2:3" ht="12">
      <c r="B95" s="2">
        <v>17</v>
      </c>
      <c r="C95" s="2" t="s">
        <v>891</v>
      </c>
    </row>
    <row r="96" spans="2:3" ht="12">
      <c r="B96" s="2">
        <v>18</v>
      </c>
      <c r="C96" s="2" t="s">
        <v>892</v>
      </c>
    </row>
    <row r="97" spans="2:3" ht="12">
      <c r="B97" s="11">
        <v>19</v>
      </c>
      <c r="C97" s="11" t="s">
        <v>893</v>
      </c>
    </row>
    <row r="98" spans="2:3" ht="12">
      <c r="B98" s="2">
        <v>20</v>
      </c>
      <c r="C98" s="2" t="s">
        <v>894</v>
      </c>
    </row>
    <row r="99" spans="2:3" ht="12">
      <c r="B99" s="2">
        <v>21</v>
      </c>
      <c r="C99" s="2" t="s">
        <v>895</v>
      </c>
    </row>
    <row r="100" spans="2:3" ht="12">
      <c r="B100" s="2">
        <v>22</v>
      </c>
      <c r="C100" s="2" t="s">
        <v>896</v>
      </c>
    </row>
    <row r="101" spans="2:3" ht="12">
      <c r="B101" s="2">
        <v>23</v>
      </c>
      <c r="C101" s="2" t="s">
        <v>897</v>
      </c>
    </row>
    <row r="102" spans="2:3" ht="12">
      <c r="B102" s="2">
        <v>24</v>
      </c>
      <c r="C102" s="2" t="s">
        <v>898</v>
      </c>
    </row>
    <row r="103" spans="2:3" ht="12">
      <c r="B103" s="2">
        <v>25</v>
      </c>
      <c r="C103" s="2" t="s">
        <v>899</v>
      </c>
    </row>
    <row r="104" ht="12">
      <c r="C104" s="7"/>
    </row>
    <row r="105" ht="12">
      <c r="B105" s="2" t="s">
        <v>614</v>
      </c>
    </row>
    <row r="106" spans="2:3" ht="12">
      <c r="B106" s="11">
        <v>1</v>
      </c>
      <c r="C106" s="12" t="s">
        <v>905</v>
      </c>
    </row>
    <row r="107" spans="2:3" ht="12">
      <c r="B107" s="2">
        <v>2</v>
      </c>
      <c r="C107" s="6" t="s">
        <v>906</v>
      </c>
    </row>
    <row r="108" spans="2:3" ht="11.25" customHeight="1">
      <c r="B108" s="2">
        <v>3</v>
      </c>
      <c r="C108" s="6" t="s">
        <v>907</v>
      </c>
    </row>
    <row r="109" spans="2:3" ht="12">
      <c r="B109" s="2">
        <v>4</v>
      </c>
      <c r="C109" s="6" t="s">
        <v>908</v>
      </c>
    </row>
    <row r="110" ht="12">
      <c r="C110" s="6" t="s">
        <v>914</v>
      </c>
    </row>
    <row r="111" ht="12">
      <c r="C111" s="6" t="s">
        <v>915</v>
      </c>
    </row>
    <row r="112" ht="12">
      <c r="C112" s="6" t="s">
        <v>916</v>
      </c>
    </row>
    <row r="113" spans="2:3" ht="12">
      <c r="B113" s="2">
        <v>5</v>
      </c>
      <c r="C113" s="6" t="s">
        <v>909</v>
      </c>
    </row>
    <row r="114" ht="12">
      <c r="C114" s="6" t="s">
        <v>917</v>
      </c>
    </row>
    <row r="115" ht="12">
      <c r="C115" s="6" t="s">
        <v>918</v>
      </c>
    </row>
    <row r="116" ht="12">
      <c r="C116" s="6" t="s">
        <v>919</v>
      </c>
    </row>
    <row r="117" ht="12">
      <c r="C117" s="6" t="s">
        <v>920</v>
      </c>
    </row>
    <row r="118" spans="2:3" ht="12">
      <c r="B118" s="2">
        <v>6</v>
      </c>
      <c r="C118" s="6" t="s">
        <v>910</v>
      </c>
    </row>
    <row r="119" spans="2:3" ht="12">
      <c r="B119" s="2">
        <v>7</v>
      </c>
      <c r="C119" s="6" t="s">
        <v>911</v>
      </c>
    </row>
    <row r="120" spans="2:3" ht="12">
      <c r="B120" s="2">
        <v>8</v>
      </c>
      <c r="C120" s="6" t="s">
        <v>912</v>
      </c>
    </row>
    <row r="121" spans="2:3" ht="12">
      <c r="B121" s="2">
        <v>9</v>
      </c>
      <c r="C121" s="6" t="s">
        <v>913</v>
      </c>
    </row>
    <row r="122" ht="12">
      <c r="C122" s="6"/>
    </row>
    <row r="123" ht="12">
      <c r="B123" s="2" t="s">
        <v>615</v>
      </c>
    </row>
    <row r="124" spans="2:3" ht="24" customHeight="1">
      <c r="B124" s="11">
        <v>1</v>
      </c>
      <c r="C124" s="14" t="s">
        <v>921</v>
      </c>
    </row>
    <row r="125" spans="2:3" ht="12" customHeight="1">
      <c r="B125" s="2">
        <v>2</v>
      </c>
      <c r="C125" s="10" t="s">
        <v>922</v>
      </c>
    </row>
    <row r="126" spans="2:3" ht="12">
      <c r="B126" s="2">
        <v>3</v>
      </c>
      <c r="C126" s="2" t="s">
        <v>923</v>
      </c>
    </row>
    <row r="127" spans="2:3" ht="12">
      <c r="B127" s="2">
        <v>4</v>
      </c>
      <c r="C127" s="2" t="s">
        <v>574</v>
      </c>
    </row>
    <row r="128" spans="2:3" ht="12">
      <c r="B128" s="11">
        <v>5</v>
      </c>
      <c r="C128" s="11" t="s">
        <v>575</v>
      </c>
    </row>
    <row r="129" spans="2:3" ht="12">
      <c r="B129" s="2">
        <v>6</v>
      </c>
      <c r="C129" s="2" t="s">
        <v>576</v>
      </c>
    </row>
    <row r="130" spans="2:3" ht="12">
      <c r="B130" s="2">
        <v>7</v>
      </c>
      <c r="C130" s="2" t="s">
        <v>577</v>
      </c>
    </row>
    <row r="131" spans="2:3" ht="12">
      <c r="B131" s="2">
        <v>8</v>
      </c>
      <c r="C131" s="6" t="s">
        <v>578</v>
      </c>
    </row>
    <row r="132" spans="2:3" ht="12">
      <c r="B132" s="2">
        <v>9</v>
      </c>
      <c r="C132" s="6" t="s">
        <v>579</v>
      </c>
    </row>
    <row r="133" ht="12">
      <c r="C133" s="6"/>
    </row>
    <row r="134" ht="12">
      <c r="B134" s="2" t="s">
        <v>597</v>
      </c>
    </row>
    <row r="135" spans="2:3" ht="12">
      <c r="B135" s="2">
        <v>1</v>
      </c>
      <c r="C135" s="2" t="s">
        <v>580</v>
      </c>
    </row>
    <row r="136" spans="2:3" ht="12">
      <c r="B136" s="2">
        <v>2</v>
      </c>
      <c r="C136" s="2" t="s">
        <v>581</v>
      </c>
    </row>
    <row r="137" spans="2:3" ht="12">
      <c r="B137" s="2">
        <v>3</v>
      </c>
      <c r="C137" s="2" t="s">
        <v>582</v>
      </c>
    </row>
    <row r="138" spans="2:3" ht="12">
      <c r="B138" s="2">
        <v>4</v>
      </c>
      <c r="C138" s="2" t="s">
        <v>583</v>
      </c>
    </row>
    <row r="139" spans="2:3" ht="24" customHeight="1">
      <c r="B139" s="11">
        <v>5</v>
      </c>
      <c r="C139" s="14" t="s">
        <v>584</v>
      </c>
    </row>
    <row r="140" spans="2:3" ht="24" customHeight="1">
      <c r="B140" s="2">
        <v>6</v>
      </c>
      <c r="C140" s="10" t="s">
        <v>585</v>
      </c>
    </row>
    <row r="141" spans="2:3" ht="24">
      <c r="B141" s="11">
        <v>7</v>
      </c>
      <c r="C141" s="15" t="s">
        <v>573</v>
      </c>
    </row>
    <row r="142" spans="2:3" ht="39" customHeight="1">
      <c r="B142" s="2">
        <v>8</v>
      </c>
      <c r="C142" s="9" t="s">
        <v>586</v>
      </c>
    </row>
    <row r="143" spans="2:3" ht="38.25" customHeight="1">
      <c r="B143" s="2">
        <v>9</v>
      </c>
      <c r="C143" s="9" t="s">
        <v>587</v>
      </c>
    </row>
    <row r="144" spans="2:3" ht="12">
      <c r="B144" s="2">
        <v>10</v>
      </c>
      <c r="C144" s="2" t="s">
        <v>588</v>
      </c>
    </row>
    <row r="145" ht="12">
      <c r="C145" s="2" t="s">
        <v>590</v>
      </c>
    </row>
    <row r="146" ht="12">
      <c r="C146" s="2" t="s">
        <v>591</v>
      </c>
    </row>
    <row r="147" spans="2:3" ht="12">
      <c r="B147" s="2">
        <v>11</v>
      </c>
      <c r="C147" s="2" t="s">
        <v>589</v>
      </c>
    </row>
    <row r="149" ht="12">
      <c r="B149" s="2" t="s">
        <v>616</v>
      </c>
    </row>
    <row r="150" spans="2:3" ht="12">
      <c r="B150" s="2">
        <v>1</v>
      </c>
      <c r="C150" s="2" t="s">
        <v>592</v>
      </c>
    </row>
    <row r="151" ht="12">
      <c r="C151" s="2" t="s">
        <v>942</v>
      </c>
    </row>
    <row r="152" ht="12">
      <c r="C152" s="2" t="s">
        <v>943</v>
      </c>
    </row>
    <row r="153" ht="12">
      <c r="C153" s="2" t="s">
        <v>944</v>
      </c>
    </row>
    <row r="154" spans="2:3" ht="12">
      <c r="B154" s="2">
        <v>2</v>
      </c>
      <c r="C154" s="2" t="s">
        <v>593</v>
      </c>
    </row>
    <row r="155" spans="2:3" ht="12">
      <c r="B155" s="2">
        <v>3</v>
      </c>
      <c r="C155" s="2" t="s">
        <v>594</v>
      </c>
    </row>
    <row r="156" spans="2:3" ht="24" customHeight="1">
      <c r="B156" s="2">
        <v>4</v>
      </c>
      <c r="C156" s="10" t="s">
        <v>924</v>
      </c>
    </row>
    <row r="157" spans="2:3" ht="12">
      <c r="B157" s="2">
        <v>5</v>
      </c>
      <c r="C157" s="2" t="s">
        <v>925</v>
      </c>
    </row>
    <row r="158" spans="2:3" ht="12">
      <c r="B158" s="2">
        <v>6</v>
      </c>
      <c r="C158" s="2" t="s">
        <v>926</v>
      </c>
    </row>
    <row r="159" spans="2:3" ht="12">
      <c r="B159" s="2">
        <v>7</v>
      </c>
      <c r="C159" s="2" t="s">
        <v>927</v>
      </c>
    </row>
    <row r="160" spans="2:3" ht="24" customHeight="1">
      <c r="B160" s="2">
        <v>8</v>
      </c>
      <c r="C160" s="10" t="s">
        <v>928</v>
      </c>
    </row>
    <row r="161" spans="2:3" ht="12" customHeight="1">
      <c r="B161" s="2">
        <v>9</v>
      </c>
      <c r="C161" s="10" t="s">
        <v>929</v>
      </c>
    </row>
    <row r="162" spans="2:3" ht="12" customHeight="1">
      <c r="B162" s="2">
        <v>10</v>
      </c>
      <c r="C162" s="10" t="s">
        <v>936</v>
      </c>
    </row>
    <row r="163" spans="2:3" ht="12" customHeight="1">
      <c r="B163" s="2">
        <v>11</v>
      </c>
      <c r="C163" s="10" t="s">
        <v>937</v>
      </c>
    </row>
    <row r="164" ht="12" customHeight="1">
      <c r="C164" s="10" t="s">
        <v>945</v>
      </c>
    </row>
    <row r="165" ht="12" customHeight="1">
      <c r="C165" s="10" t="s">
        <v>946</v>
      </c>
    </row>
    <row r="166" spans="2:3" ht="12">
      <c r="B166" s="2">
        <v>12</v>
      </c>
      <c r="C166" s="2" t="s">
        <v>938</v>
      </c>
    </row>
    <row r="167" spans="2:3" ht="12">
      <c r="B167" s="2">
        <v>13</v>
      </c>
      <c r="C167" s="2" t="s">
        <v>939</v>
      </c>
    </row>
    <row r="168" spans="2:3" ht="12">
      <c r="B168" s="2">
        <v>14</v>
      </c>
      <c r="C168" s="2" t="s">
        <v>604</v>
      </c>
    </row>
    <row r="169" spans="2:3" ht="12">
      <c r="B169" s="2">
        <v>15</v>
      </c>
      <c r="C169" s="2" t="s">
        <v>617</v>
      </c>
    </row>
    <row r="170" ht="12">
      <c r="C170" s="2" t="s">
        <v>947</v>
      </c>
    </row>
    <row r="171" ht="12">
      <c r="C171" s="2" t="s">
        <v>948</v>
      </c>
    </row>
    <row r="172" ht="12">
      <c r="C172" s="2" t="s">
        <v>949</v>
      </c>
    </row>
    <row r="173" ht="12">
      <c r="C173" s="2" t="s">
        <v>950</v>
      </c>
    </row>
    <row r="174" spans="2:3" ht="12">
      <c r="B174" s="11">
        <v>16</v>
      </c>
      <c r="C174" s="11" t="s">
        <v>940</v>
      </c>
    </row>
    <row r="175" spans="2:3" ht="12">
      <c r="B175" s="2">
        <v>17</v>
      </c>
      <c r="C175" s="2" t="s">
        <v>941</v>
      </c>
    </row>
    <row r="177" ht="12">
      <c r="B177" s="2" t="s">
        <v>242</v>
      </c>
    </row>
    <row r="178" spans="2:3" ht="12">
      <c r="B178" s="2">
        <v>1</v>
      </c>
      <c r="C178" s="2" t="s">
        <v>951</v>
      </c>
    </row>
    <row r="179" spans="2:3" ht="12">
      <c r="B179" s="2">
        <v>2</v>
      </c>
      <c r="C179" s="2" t="s">
        <v>952</v>
      </c>
    </row>
    <row r="180" spans="2:3" ht="12">
      <c r="B180" s="11">
        <v>3</v>
      </c>
      <c r="C180" s="11" t="s">
        <v>953</v>
      </c>
    </row>
    <row r="181" spans="2:3" ht="12">
      <c r="B181" s="2">
        <v>4</v>
      </c>
      <c r="C181" s="2" t="s">
        <v>954</v>
      </c>
    </row>
    <row r="182" spans="2:3" ht="12">
      <c r="B182" s="2">
        <v>5</v>
      </c>
      <c r="C182" s="2" t="s">
        <v>955</v>
      </c>
    </row>
    <row r="183" spans="2:3" ht="12">
      <c r="B183" s="2">
        <v>6</v>
      </c>
      <c r="C183" s="2" t="s">
        <v>956</v>
      </c>
    </row>
    <row r="184" spans="2:3" ht="12">
      <c r="B184" s="2">
        <v>7</v>
      </c>
      <c r="C184" s="2" t="s">
        <v>957</v>
      </c>
    </row>
    <row r="185" spans="2:3" ht="12">
      <c r="B185" s="2">
        <v>8</v>
      </c>
      <c r="C185" s="2" t="s">
        <v>958</v>
      </c>
    </row>
    <row r="186" spans="2:3" ht="12">
      <c r="B186" s="2">
        <v>9</v>
      </c>
      <c r="C186" s="2" t="s">
        <v>959</v>
      </c>
    </row>
    <row r="187" spans="2:3" ht="12">
      <c r="B187" s="2">
        <v>10</v>
      </c>
      <c r="C187" s="2" t="s">
        <v>236</v>
      </c>
    </row>
    <row r="188" spans="2:3" ht="12">
      <c r="B188" s="11">
        <v>11</v>
      </c>
      <c r="C188" s="11" t="s">
        <v>237</v>
      </c>
    </row>
    <row r="189" ht="12">
      <c r="C189" s="11" t="s">
        <v>239</v>
      </c>
    </row>
    <row r="190" ht="12">
      <c r="C190" s="2" t="s">
        <v>240</v>
      </c>
    </row>
    <row r="191" spans="2:3" ht="12">
      <c r="B191" s="2">
        <v>12</v>
      </c>
      <c r="C191" s="2" t="s">
        <v>238</v>
      </c>
    </row>
    <row r="193" ht="12">
      <c r="B193" s="2" t="s">
        <v>241</v>
      </c>
    </row>
    <row r="194" spans="2:3" ht="12">
      <c r="B194" s="2">
        <v>1</v>
      </c>
      <c r="C194" s="2" t="s">
        <v>243</v>
      </c>
    </row>
    <row r="195" ht="12">
      <c r="C195" s="2" t="s">
        <v>255</v>
      </c>
    </row>
    <row r="196" ht="12">
      <c r="C196" s="2" t="s">
        <v>256</v>
      </c>
    </row>
    <row r="197" spans="2:3" ht="12">
      <c r="B197" s="2">
        <v>2</v>
      </c>
      <c r="C197" s="2" t="s">
        <v>244</v>
      </c>
    </row>
    <row r="198" ht="12">
      <c r="C198" s="2" t="s">
        <v>255</v>
      </c>
    </row>
    <row r="199" ht="12">
      <c r="C199" s="2" t="s">
        <v>256</v>
      </c>
    </row>
    <row r="200" spans="2:3" ht="12">
      <c r="B200" s="2">
        <v>3</v>
      </c>
      <c r="C200" s="2" t="s">
        <v>245</v>
      </c>
    </row>
    <row r="201" ht="12">
      <c r="C201" s="2" t="s">
        <v>257</v>
      </c>
    </row>
    <row r="202" ht="12">
      <c r="C202" s="2" t="s">
        <v>258</v>
      </c>
    </row>
    <row r="203" spans="2:3" ht="12">
      <c r="B203" s="2">
        <v>4</v>
      </c>
      <c r="C203" s="2" t="s">
        <v>246</v>
      </c>
    </row>
    <row r="204" spans="2:3" ht="12">
      <c r="B204" s="2">
        <v>5</v>
      </c>
      <c r="C204" s="2" t="s">
        <v>247</v>
      </c>
    </row>
    <row r="205" ht="12">
      <c r="C205" s="2" t="s">
        <v>259</v>
      </c>
    </row>
    <row r="206" ht="12">
      <c r="C206" s="2" t="s">
        <v>260</v>
      </c>
    </row>
    <row r="207" ht="12">
      <c r="C207" s="2" t="s">
        <v>261</v>
      </c>
    </row>
    <row r="208" ht="12">
      <c r="C208" s="2" t="s">
        <v>262</v>
      </c>
    </row>
    <row r="209" spans="2:3" ht="12">
      <c r="B209" s="11">
        <v>6</v>
      </c>
      <c r="C209" s="11" t="s">
        <v>248</v>
      </c>
    </row>
    <row r="210" ht="12">
      <c r="C210" s="11" t="s">
        <v>263</v>
      </c>
    </row>
    <row r="211" ht="12">
      <c r="C211" s="2" t="s">
        <v>264</v>
      </c>
    </row>
    <row r="212" spans="2:3" ht="12">
      <c r="B212" s="2">
        <v>7</v>
      </c>
      <c r="C212" s="2" t="s">
        <v>249</v>
      </c>
    </row>
    <row r="213" spans="2:3" ht="12">
      <c r="B213" s="2">
        <v>8</v>
      </c>
      <c r="C213" s="2" t="s">
        <v>250</v>
      </c>
    </row>
    <row r="214" spans="2:3" ht="12">
      <c r="B214" s="2">
        <v>9</v>
      </c>
      <c r="C214" s="2" t="s">
        <v>251</v>
      </c>
    </row>
    <row r="215" spans="2:3" ht="12">
      <c r="B215" s="2">
        <v>10</v>
      </c>
      <c r="C215" s="2" t="s">
        <v>252</v>
      </c>
    </row>
    <row r="216" spans="2:3" ht="12">
      <c r="B216" s="2">
        <v>11</v>
      </c>
      <c r="C216" s="2" t="s">
        <v>253</v>
      </c>
    </row>
    <row r="217" spans="2:3" ht="12">
      <c r="B217" s="2">
        <v>12</v>
      </c>
      <c r="C217" s="2" t="s">
        <v>254</v>
      </c>
    </row>
    <row r="219" ht="12">
      <c r="B219" s="2" t="s">
        <v>265</v>
      </c>
    </row>
    <row r="220" spans="2:3" ht="12">
      <c r="B220" s="11">
        <v>1</v>
      </c>
      <c r="C220" s="11" t="s">
        <v>528</v>
      </c>
    </row>
    <row r="221" spans="2:3" ht="12">
      <c r="B221" s="2">
        <v>2</v>
      </c>
      <c r="C221" s="2" t="s">
        <v>529</v>
      </c>
    </row>
    <row r="222" spans="2:3" ht="24" customHeight="1">
      <c r="B222" s="2">
        <v>3</v>
      </c>
      <c r="C222" s="10" t="s">
        <v>530</v>
      </c>
    </row>
    <row r="223" spans="2:3" ht="12">
      <c r="B223" s="2">
        <v>4</v>
      </c>
      <c r="C223" s="2" t="s">
        <v>531</v>
      </c>
    </row>
    <row r="224" spans="2:3" ht="12">
      <c r="B224" s="11">
        <v>5</v>
      </c>
      <c r="C224" s="11" t="s">
        <v>532</v>
      </c>
    </row>
    <row r="225" spans="2:3" ht="12">
      <c r="B225" s="2">
        <v>6</v>
      </c>
      <c r="C225" s="2" t="s">
        <v>533</v>
      </c>
    </row>
    <row r="227" ht="12">
      <c r="B227" s="2" t="s">
        <v>618</v>
      </c>
    </row>
    <row r="228" spans="2:3" ht="12">
      <c r="B228" s="11">
        <v>1</v>
      </c>
      <c r="C228" s="11" t="s">
        <v>534</v>
      </c>
    </row>
    <row r="229" spans="2:3" ht="12">
      <c r="B229" s="2">
        <v>2</v>
      </c>
      <c r="C229" s="2" t="s">
        <v>535</v>
      </c>
    </row>
    <row r="230" spans="2:3" ht="12">
      <c r="B230" s="2">
        <v>3</v>
      </c>
      <c r="C230" s="2" t="s">
        <v>536</v>
      </c>
    </row>
    <row r="231" spans="2:3" ht="12">
      <c r="B231" s="2">
        <v>4</v>
      </c>
      <c r="C231" s="2" t="s">
        <v>537</v>
      </c>
    </row>
    <row r="232" spans="2:3" ht="12">
      <c r="B232" s="2">
        <v>5</v>
      </c>
      <c r="C232" s="2" t="s">
        <v>538</v>
      </c>
    </row>
    <row r="233" spans="2:3" ht="12">
      <c r="B233" s="2">
        <v>6</v>
      </c>
      <c r="C233" s="2" t="s">
        <v>539</v>
      </c>
    </row>
    <row r="234" spans="2:3" ht="12">
      <c r="B234" s="2">
        <v>7</v>
      </c>
      <c r="C234" s="2" t="s">
        <v>540</v>
      </c>
    </row>
    <row r="235" spans="2:3" ht="12">
      <c r="B235" s="2">
        <v>8</v>
      </c>
      <c r="C235" s="2" t="s">
        <v>541</v>
      </c>
    </row>
    <row r="236" spans="2:3" ht="12">
      <c r="B236" s="2">
        <v>9</v>
      </c>
      <c r="C236" s="2" t="s">
        <v>542</v>
      </c>
    </row>
    <row r="237" spans="2:3" ht="12">
      <c r="B237" s="2">
        <v>10</v>
      </c>
      <c r="C237" s="2" t="s">
        <v>543</v>
      </c>
    </row>
    <row r="238" spans="2:3" ht="12">
      <c r="B238" s="2">
        <v>11</v>
      </c>
      <c r="C238" s="2" t="s">
        <v>544</v>
      </c>
    </row>
    <row r="239" spans="2:3" ht="12">
      <c r="B239" s="2">
        <v>12</v>
      </c>
      <c r="C239" s="2" t="s">
        <v>545</v>
      </c>
    </row>
    <row r="240" spans="2:3" ht="12">
      <c r="B240" s="11">
        <v>13</v>
      </c>
      <c r="C240" s="11" t="s">
        <v>546</v>
      </c>
    </row>
    <row r="241" spans="2:3" ht="12">
      <c r="B241" s="11">
        <v>14</v>
      </c>
      <c r="C241" s="11" t="s">
        <v>547</v>
      </c>
    </row>
    <row r="242" spans="2:3" ht="12">
      <c r="B242" s="2">
        <v>15</v>
      </c>
      <c r="C242" s="2" t="s">
        <v>548</v>
      </c>
    </row>
    <row r="243" spans="2:3" ht="12">
      <c r="B243" s="2">
        <v>16</v>
      </c>
      <c r="C243" s="2" t="s">
        <v>549</v>
      </c>
    </row>
    <row r="244" spans="2:3" ht="12">
      <c r="B244" s="2">
        <v>17</v>
      </c>
      <c r="C244" s="2" t="s">
        <v>550</v>
      </c>
    </row>
    <row r="245" spans="2:3" ht="12">
      <c r="B245" s="2">
        <v>18</v>
      </c>
      <c r="C245" s="2" t="s">
        <v>551</v>
      </c>
    </row>
    <row r="246" ht="12">
      <c r="C246" s="2" t="s">
        <v>553</v>
      </c>
    </row>
    <row r="247" ht="12">
      <c r="C247" s="2" t="s">
        <v>554</v>
      </c>
    </row>
    <row r="248" ht="12">
      <c r="C248" s="2" t="s">
        <v>555</v>
      </c>
    </row>
    <row r="249" ht="12">
      <c r="C249" s="2" t="s">
        <v>556</v>
      </c>
    </row>
    <row r="250" ht="12">
      <c r="C250" s="2" t="s">
        <v>557</v>
      </c>
    </row>
    <row r="251" ht="12">
      <c r="C251" s="2" t="s">
        <v>558</v>
      </c>
    </row>
    <row r="252" ht="12">
      <c r="C252" s="2" t="s">
        <v>559</v>
      </c>
    </row>
    <row r="253" spans="2:3" ht="12">
      <c r="B253" s="2">
        <v>19</v>
      </c>
      <c r="C253" s="2" t="s">
        <v>552</v>
      </c>
    </row>
    <row r="255" ht="12">
      <c r="B255" s="2" t="s">
        <v>595</v>
      </c>
    </row>
    <row r="256" spans="2:3" ht="12">
      <c r="B256" s="11">
        <v>1</v>
      </c>
      <c r="C256" s="11" t="s">
        <v>560</v>
      </c>
    </row>
    <row r="257" ht="12">
      <c r="C257" s="11" t="s">
        <v>568</v>
      </c>
    </row>
    <row r="258" ht="12">
      <c r="C258" s="2" t="s">
        <v>569</v>
      </c>
    </row>
    <row r="259" spans="2:3" ht="12">
      <c r="B259" s="11">
        <v>2</v>
      </c>
      <c r="C259" s="11" t="s">
        <v>561</v>
      </c>
    </row>
    <row r="260" spans="2:3" ht="12">
      <c r="B260" s="2">
        <v>3</v>
      </c>
      <c r="C260" s="2" t="s">
        <v>562</v>
      </c>
    </row>
    <row r="261" spans="2:3" ht="12">
      <c r="B261" s="2">
        <v>4</v>
      </c>
      <c r="C261" s="2" t="s">
        <v>563</v>
      </c>
    </row>
    <row r="262" spans="2:3" ht="12">
      <c r="B262" s="2">
        <v>5</v>
      </c>
      <c r="C262" s="2" t="s">
        <v>564</v>
      </c>
    </row>
    <row r="263" spans="2:3" ht="12">
      <c r="B263" s="2">
        <v>6</v>
      </c>
      <c r="C263" s="2" t="s">
        <v>565</v>
      </c>
    </row>
    <row r="264" spans="2:3" ht="12">
      <c r="B264" s="2">
        <v>7</v>
      </c>
      <c r="C264" s="2" t="s">
        <v>566</v>
      </c>
    </row>
    <row r="265" spans="2:3" ht="12">
      <c r="B265" s="2">
        <v>8</v>
      </c>
      <c r="C265" s="2" t="s">
        <v>567</v>
      </c>
    </row>
    <row r="267" ht="12">
      <c r="B267" s="2" t="s">
        <v>570</v>
      </c>
    </row>
    <row r="268" spans="2:3" ht="12">
      <c r="B268" s="2">
        <v>1</v>
      </c>
      <c r="C268" s="2" t="s">
        <v>571</v>
      </c>
    </row>
    <row r="269" ht="12">
      <c r="C269" s="2" t="s">
        <v>299</v>
      </c>
    </row>
    <row r="270" ht="12">
      <c r="C270" s="2" t="s">
        <v>300</v>
      </c>
    </row>
    <row r="271" ht="12">
      <c r="C271" s="2" t="s">
        <v>301</v>
      </c>
    </row>
    <row r="272" ht="12">
      <c r="C272" s="2" t="s">
        <v>322</v>
      </c>
    </row>
    <row r="273" ht="12">
      <c r="C273" s="2" t="s">
        <v>323</v>
      </c>
    </row>
    <row r="274" ht="12">
      <c r="C274" s="2" t="s">
        <v>324</v>
      </c>
    </row>
    <row r="275" ht="12">
      <c r="C275" s="2" t="s">
        <v>107</v>
      </c>
    </row>
    <row r="276" ht="12">
      <c r="C276" s="2" t="s">
        <v>108</v>
      </c>
    </row>
    <row r="277" spans="2:3" ht="12">
      <c r="B277" s="2">
        <v>2</v>
      </c>
      <c r="C277" s="2" t="s">
        <v>266</v>
      </c>
    </row>
    <row r="278" ht="12">
      <c r="C278" s="2" t="s">
        <v>109</v>
      </c>
    </row>
    <row r="279" ht="12">
      <c r="C279" s="2" t="s">
        <v>110</v>
      </c>
    </row>
    <row r="280" ht="12">
      <c r="C280" s="2" t="s">
        <v>111</v>
      </c>
    </row>
    <row r="281" spans="2:3" ht="12">
      <c r="B281" s="2">
        <v>3</v>
      </c>
      <c r="C281" s="2" t="s">
        <v>267</v>
      </c>
    </row>
    <row r="282" ht="12">
      <c r="C282" s="2" t="s">
        <v>112</v>
      </c>
    </row>
    <row r="283" ht="12">
      <c r="C283" s="2" t="s">
        <v>113</v>
      </c>
    </row>
    <row r="284" ht="12">
      <c r="C284" s="2" t="s">
        <v>114</v>
      </c>
    </row>
    <row r="285" spans="2:3" ht="12">
      <c r="B285" s="2">
        <v>4</v>
      </c>
      <c r="C285" s="2" t="s">
        <v>290</v>
      </c>
    </row>
    <row r="286" ht="12">
      <c r="C286" s="2" t="s">
        <v>902</v>
      </c>
    </row>
    <row r="287" ht="12">
      <c r="C287" s="2" t="s">
        <v>115</v>
      </c>
    </row>
    <row r="288" spans="2:3" ht="12">
      <c r="B288" s="2">
        <v>5</v>
      </c>
      <c r="C288" s="2" t="s">
        <v>291</v>
      </c>
    </row>
    <row r="289" ht="12">
      <c r="C289" s="2" t="s">
        <v>902</v>
      </c>
    </row>
    <row r="290" ht="12">
      <c r="C290" s="2" t="s">
        <v>115</v>
      </c>
    </row>
    <row r="291" spans="2:3" ht="12">
      <c r="B291" s="2">
        <v>6</v>
      </c>
      <c r="C291" s="2" t="s">
        <v>292</v>
      </c>
    </row>
    <row r="292" ht="12">
      <c r="C292" s="2" t="s">
        <v>902</v>
      </c>
    </row>
    <row r="293" ht="12">
      <c r="C293" s="2" t="s">
        <v>115</v>
      </c>
    </row>
    <row r="294" spans="2:3" ht="12">
      <c r="B294" s="2">
        <v>7</v>
      </c>
      <c r="C294" s="2" t="s">
        <v>293</v>
      </c>
    </row>
    <row r="295" spans="2:3" ht="12">
      <c r="B295" s="2">
        <v>8</v>
      </c>
      <c r="C295" s="2" t="s">
        <v>294</v>
      </c>
    </row>
    <row r="296" spans="2:3" ht="12">
      <c r="B296" s="2">
        <v>9</v>
      </c>
      <c r="C296" s="2" t="s">
        <v>295</v>
      </c>
    </row>
    <row r="297" spans="2:3" ht="12">
      <c r="B297" s="2">
        <v>10</v>
      </c>
      <c r="C297" s="2" t="s">
        <v>296</v>
      </c>
    </row>
    <row r="298" spans="2:3" ht="12">
      <c r="B298" s="2">
        <v>11</v>
      </c>
      <c r="C298" s="2" t="s">
        <v>297</v>
      </c>
    </row>
    <row r="299" spans="2:3" ht="11.25" customHeight="1">
      <c r="B299" s="11">
        <v>12</v>
      </c>
      <c r="C299" s="11" t="s">
        <v>298</v>
      </c>
    </row>
    <row r="301" ht="12">
      <c r="B301" s="2" t="s">
        <v>116</v>
      </c>
    </row>
    <row r="302" spans="2:3" ht="12">
      <c r="B302" s="2">
        <v>1</v>
      </c>
      <c r="C302" s="2" t="s">
        <v>117</v>
      </c>
    </row>
    <row r="303" spans="2:3" ht="12">
      <c r="B303" s="2">
        <v>2</v>
      </c>
      <c r="C303" s="2" t="s">
        <v>118</v>
      </c>
    </row>
    <row r="304" spans="2:3" ht="12">
      <c r="B304" s="2">
        <v>3</v>
      </c>
      <c r="C304" s="2" t="s">
        <v>119</v>
      </c>
    </row>
    <row r="305" spans="2:3" ht="12">
      <c r="B305" s="2">
        <v>4</v>
      </c>
      <c r="C305" s="2" t="s">
        <v>120</v>
      </c>
    </row>
    <row r="306" spans="2:3" ht="12">
      <c r="B306" s="2">
        <v>5</v>
      </c>
      <c r="C306" s="2" t="s">
        <v>121</v>
      </c>
    </row>
    <row r="307" ht="12">
      <c r="C307" s="2" t="s">
        <v>135</v>
      </c>
    </row>
    <row r="308" ht="12">
      <c r="C308" s="2" t="s">
        <v>136</v>
      </c>
    </row>
    <row r="309" spans="2:3" ht="12">
      <c r="B309" s="2">
        <v>6</v>
      </c>
      <c r="C309" s="2" t="s">
        <v>122</v>
      </c>
    </row>
    <row r="310" ht="12">
      <c r="C310" s="2" t="s">
        <v>137</v>
      </c>
    </row>
    <row r="311" ht="12">
      <c r="C311" s="2" t="s">
        <v>138</v>
      </c>
    </row>
    <row r="312" spans="2:3" ht="12">
      <c r="B312" s="2">
        <v>7</v>
      </c>
      <c r="C312" s="2" t="s">
        <v>123</v>
      </c>
    </row>
    <row r="313" ht="12">
      <c r="C313" s="2" t="s">
        <v>139</v>
      </c>
    </row>
    <row r="314" ht="12">
      <c r="C314" s="2" t="s">
        <v>140</v>
      </c>
    </row>
    <row r="315" spans="2:3" ht="12">
      <c r="B315" s="2">
        <v>8</v>
      </c>
      <c r="C315" s="2" t="s">
        <v>124</v>
      </c>
    </row>
    <row r="316" spans="2:3" ht="12">
      <c r="B316" s="2">
        <v>9</v>
      </c>
      <c r="C316" s="2" t="s">
        <v>125</v>
      </c>
    </row>
    <row r="317" spans="2:3" ht="12">
      <c r="B317" s="2">
        <v>10</v>
      </c>
      <c r="C317" s="2" t="s">
        <v>126</v>
      </c>
    </row>
    <row r="318" ht="12">
      <c r="C318" s="2" t="s">
        <v>139</v>
      </c>
    </row>
    <row r="319" ht="12">
      <c r="C319" s="2" t="s">
        <v>140</v>
      </c>
    </row>
    <row r="320" ht="12">
      <c r="C320" s="2" t="s">
        <v>141</v>
      </c>
    </row>
    <row r="321" spans="2:3" ht="12">
      <c r="B321" s="2">
        <v>11</v>
      </c>
      <c r="C321" s="2" t="s">
        <v>127</v>
      </c>
    </row>
    <row r="322" ht="12">
      <c r="C322" s="2" t="s">
        <v>142</v>
      </c>
    </row>
    <row r="323" ht="12">
      <c r="C323" s="2" t="s">
        <v>143</v>
      </c>
    </row>
    <row r="324" ht="12">
      <c r="C324" s="2" t="s">
        <v>144</v>
      </c>
    </row>
    <row r="325" spans="2:3" ht="12">
      <c r="B325" s="2">
        <v>12</v>
      </c>
      <c r="C325" s="2" t="s">
        <v>128</v>
      </c>
    </row>
    <row r="326" ht="12">
      <c r="C326" s="2" t="s">
        <v>142</v>
      </c>
    </row>
    <row r="327" ht="12">
      <c r="C327" s="2" t="s">
        <v>145</v>
      </c>
    </row>
    <row r="328" ht="12">
      <c r="C328" s="2" t="s">
        <v>146</v>
      </c>
    </row>
    <row r="329" spans="2:3" ht="12">
      <c r="B329" s="2">
        <v>13</v>
      </c>
      <c r="C329" s="2" t="s">
        <v>129</v>
      </c>
    </row>
    <row r="330" spans="2:3" ht="12">
      <c r="B330" s="11">
        <v>14</v>
      </c>
      <c r="C330" s="11" t="s">
        <v>130</v>
      </c>
    </row>
    <row r="331" spans="2:3" ht="12">
      <c r="B331" s="11">
        <v>15</v>
      </c>
      <c r="C331" s="11" t="s">
        <v>131</v>
      </c>
    </row>
    <row r="332" spans="2:3" ht="12">
      <c r="B332" s="2">
        <v>16</v>
      </c>
      <c r="C332" s="2" t="s">
        <v>132</v>
      </c>
    </row>
    <row r="333" spans="2:3" ht="12">
      <c r="B333" s="2">
        <v>17</v>
      </c>
      <c r="C333" s="2" t="s">
        <v>133</v>
      </c>
    </row>
    <row r="334" spans="2:3" ht="12">
      <c r="B334" s="2">
        <v>18</v>
      </c>
      <c r="C334" s="2" t="s">
        <v>134</v>
      </c>
    </row>
    <row r="336" ht="12">
      <c r="B336" s="2" t="s">
        <v>596</v>
      </c>
    </row>
    <row r="337" spans="2:3" ht="12">
      <c r="B337" s="11">
        <v>1</v>
      </c>
      <c r="C337" s="11" t="s">
        <v>147</v>
      </c>
    </row>
    <row r="338" ht="12">
      <c r="C338" s="11" t="s">
        <v>159</v>
      </c>
    </row>
    <row r="339" ht="12">
      <c r="C339" s="2" t="s">
        <v>160</v>
      </c>
    </row>
    <row r="340" ht="12">
      <c r="C340" s="2" t="s">
        <v>161</v>
      </c>
    </row>
    <row r="341" ht="12">
      <c r="C341" s="2" t="s">
        <v>162</v>
      </c>
    </row>
    <row r="342" spans="2:3" ht="12">
      <c r="B342" s="2">
        <v>2</v>
      </c>
      <c r="C342" s="2" t="s">
        <v>148</v>
      </c>
    </row>
    <row r="343" spans="2:3" ht="12">
      <c r="B343" s="2">
        <v>3</v>
      </c>
      <c r="C343" s="8" t="s">
        <v>149</v>
      </c>
    </row>
    <row r="344" spans="2:3" ht="12">
      <c r="B344" s="2">
        <v>4</v>
      </c>
      <c r="C344" s="2" t="s">
        <v>150</v>
      </c>
    </row>
    <row r="345" spans="2:3" ht="12">
      <c r="B345" s="2">
        <v>5</v>
      </c>
      <c r="C345" s="8" t="s">
        <v>151</v>
      </c>
    </row>
    <row r="346" spans="2:3" ht="12">
      <c r="B346" s="2">
        <v>6</v>
      </c>
      <c r="C346" s="8" t="s">
        <v>152</v>
      </c>
    </row>
    <row r="347" spans="2:3" ht="12">
      <c r="B347" s="11">
        <v>7</v>
      </c>
      <c r="C347" s="16" t="s">
        <v>153</v>
      </c>
    </row>
    <row r="348" spans="2:3" ht="12">
      <c r="B348" s="2">
        <v>8</v>
      </c>
      <c r="C348" s="8" t="s">
        <v>154</v>
      </c>
    </row>
    <row r="349" spans="2:3" ht="12">
      <c r="B349" s="2">
        <v>9</v>
      </c>
      <c r="C349" s="6" t="s">
        <v>155</v>
      </c>
    </row>
    <row r="350" spans="2:3" ht="12">
      <c r="B350" s="2">
        <v>10</v>
      </c>
      <c r="C350" s="6" t="s">
        <v>156</v>
      </c>
    </row>
    <row r="351" spans="2:3" ht="12">
      <c r="B351" s="2">
        <v>11</v>
      </c>
      <c r="C351" s="6" t="s">
        <v>157</v>
      </c>
    </row>
    <row r="352" spans="2:3" ht="12">
      <c r="B352" s="2">
        <v>12</v>
      </c>
      <c r="C352" s="6" t="s">
        <v>158</v>
      </c>
    </row>
    <row r="354" ht="12">
      <c r="B354" s="2" t="s">
        <v>163</v>
      </c>
    </row>
    <row r="355" spans="2:3" ht="12">
      <c r="B355" s="2">
        <v>1</v>
      </c>
      <c r="C355" s="2" t="s">
        <v>164</v>
      </c>
    </row>
    <row r="356" ht="12">
      <c r="C356" s="2" t="s">
        <v>268</v>
      </c>
    </row>
    <row r="357" ht="12">
      <c r="C357" s="2" t="s">
        <v>269</v>
      </c>
    </row>
    <row r="358" spans="2:3" ht="12">
      <c r="B358" s="2">
        <v>2</v>
      </c>
      <c r="C358" s="2" t="s">
        <v>165</v>
      </c>
    </row>
    <row r="359" spans="2:3" ht="12">
      <c r="B359" s="2">
        <v>3</v>
      </c>
      <c r="C359" s="2" t="s">
        <v>166</v>
      </c>
    </row>
    <row r="360" spans="2:3" ht="12">
      <c r="B360" s="11">
        <v>4</v>
      </c>
      <c r="C360" s="11" t="s">
        <v>523</v>
      </c>
    </row>
    <row r="361" spans="2:3" ht="24" customHeight="1">
      <c r="B361" s="2">
        <v>5</v>
      </c>
      <c r="C361" s="10" t="s">
        <v>524</v>
      </c>
    </row>
    <row r="362" spans="2:3" ht="12">
      <c r="B362" s="2">
        <v>6</v>
      </c>
      <c r="C362" s="2" t="s">
        <v>525</v>
      </c>
    </row>
    <row r="363" spans="2:3" ht="12">
      <c r="B363" s="2">
        <v>7</v>
      </c>
      <c r="C363" s="2" t="s">
        <v>526</v>
      </c>
    </row>
    <row r="364" spans="2:3" ht="12">
      <c r="B364" s="2">
        <v>8</v>
      </c>
      <c r="C364" s="2" t="s">
        <v>527</v>
      </c>
    </row>
    <row r="365" spans="2:3" ht="12">
      <c r="B365" s="2">
        <v>9</v>
      </c>
      <c r="C365" s="2" t="s">
        <v>302</v>
      </c>
    </row>
    <row r="366" spans="2:3" ht="12">
      <c r="B366" s="2">
        <v>10</v>
      </c>
      <c r="C366" s="2" t="s">
        <v>603</v>
      </c>
    </row>
    <row r="367" ht="12">
      <c r="C367" s="2" t="s">
        <v>270</v>
      </c>
    </row>
    <row r="368" ht="12">
      <c r="C368" s="2" t="s">
        <v>271</v>
      </c>
    </row>
    <row r="369" ht="12">
      <c r="C369" s="2" t="s">
        <v>272</v>
      </c>
    </row>
    <row r="370" ht="12">
      <c r="C370" s="2" t="s">
        <v>273</v>
      </c>
    </row>
    <row r="371" ht="12">
      <c r="C371" s="2" t="s">
        <v>274</v>
      </c>
    </row>
    <row r="372" spans="2:3" ht="12">
      <c r="B372" s="2">
        <v>11</v>
      </c>
      <c r="C372" s="2" t="s">
        <v>303</v>
      </c>
    </row>
    <row r="373" ht="12">
      <c r="C373" s="2" t="s">
        <v>275</v>
      </c>
    </row>
    <row r="374" ht="12">
      <c r="C374" s="2" t="s">
        <v>276</v>
      </c>
    </row>
    <row r="375" spans="2:3" ht="12">
      <c r="B375" s="2">
        <v>12</v>
      </c>
      <c r="C375" s="2" t="s">
        <v>304</v>
      </c>
    </row>
    <row r="376" spans="2:3" ht="12">
      <c r="B376" s="2">
        <v>13</v>
      </c>
      <c r="C376" s="2" t="s">
        <v>305</v>
      </c>
    </row>
    <row r="377" spans="2:3" ht="12">
      <c r="B377" s="2">
        <v>14</v>
      </c>
      <c r="C377" s="2" t="s">
        <v>306</v>
      </c>
    </row>
    <row r="378" spans="2:3" ht="12">
      <c r="B378" s="2">
        <v>15</v>
      </c>
      <c r="C378" s="2" t="s">
        <v>307</v>
      </c>
    </row>
    <row r="379" ht="12">
      <c r="C379" s="2" t="s">
        <v>277</v>
      </c>
    </row>
    <row r="380" ht="12">
      <c r="C380" s="2" t="s">
        <v>278</v>
      </c>
    </row>
    <row r="381" spans="2:3" ht="12">
      <c r="B381" s="2">
        <v>16</v>
      </c>
      <c r="C381" s="2" t="s">
        <v>308</v>
      </c>
    </row>
    <row r="382" spans="2:3" ht="12">
      <c r="B382" s="2">
        <v>17</v>
      </c>
      <c r="C382" s="2" t="s">
        <v>309</v>
      </c>
    </row>
    <row r="383" ht="12">
      <c r="C383" s="2" t="s">
        <v>279</v>
      </c>
    </row>
    <row r="384" ht="12">
      <c r="C384" s="2" t="s">
        <v>280</v>
      </c>
    </row>
    <row r="385" spans="2:3" ht="12">
      <c r="B385" s="2">
        <v>18</v>
      </c>
      <c r="C385" s="2" t="s">
        <v>310</v>
      </c>
    </row>
    <row r="386" spans="2:3" ht="12">
      <c r="B386" s="2">
        <v>19</v>
      </c>
      <c r="C386" s="2" t="s">
        <v>311</v>
      </c>
    </row>
    <row r="387" spans="2:3" ht="12">
      <c r="B387" s="2">
        <v>20</v>
      </c>
      <c r="C387" s="2" t="s">
        <v>312</v>
      </c>
    </row>
    <row r="388" ht="12">
      <c r="C388" s="2" t="s">
        <v>281</v>
      </c>
    </row>
    <row r="389" ht="12">
      <c r="C389" s="2" t="s">
        <v>282</v>
      </c>
    </row>
    <row r="390" ht="12">
      <c r="C390" s="2" t="s">
        <v>283</v>
      </c>
    </row>
    <row r="391" ht="12">
      <c r="C391" s="2" t="s">
        <v>284</v>
      </c>
    </row>
    <row r="392" spans="2:3" ht="12">
      <c r="B392" s="2">
        <v>21</v>
      </c>
      <c r="C392" s="2" t="s">
        <v>313</v>
      </c>
    </row>
    <row r="393" ht="12">
      <c r="C393" s="2" t="s">
        <v>285</v>
      </c>
    </row>
    <row r="394" ht="12">
      <c r="C394" s="2" t="s">
        <v>286</v>
      </c>
    </row>
    <row r="395" ht="12">
      <c r="C395" s="2" t="s">
        <v>287</v>
      </c>
    </row>
    <row r="396" spans="2:3" ht="12">
      <c r="B396" s="2">
        <v>22</v>
      </c>
      <c r="C396" s="2" t="s">
        <v>619</v>
      </c>
    </row>
    <row r="397" spans="2:3" ht="12">
      <c r="B397" s="2">
        <v>23</v>
      </c>
      <c r="C397" s="2" t="s">
        <v>314</v>
      </c>
    </row>
    <row r="398" ht="12">
      <c r="C398" s="2" t="s">
        <v>288</v>
      </c>
    </row>
    <row r="399" ht="12">
      <c r="C399" s="2" t="s">
        <v>289</v>
      </c>
    </row>
    <row r="400" spans="2:3" ht="12">
      <c r="B400" s="2">
        <v>24</v>
      </c>
      <c r="C400" s="2" t="s">
        <v>315</v>
      </c>
    </row>
    <row r="401" spans="2:3" ht="12">
      <c r="B401" s="2">
        <v>25</v>
      </c>
      <c r="C401" s="2" t="s">
        <v>316</v>
      </c>
    </row>
    <row r="402" spans="2:3" ht="12">
      <c r="B402" s="2">
        <v>26</v>
      </c>
      <c r="C402" s="2" t="s">
        <v>317</v>
      </c>
    </row>
    <row r="403" spans="2:3" ht="12">
      <c r="B403" s="2">
        <v>27</v>
      </c>
      <c r="C403" s="2" t="s">
        <v>318</v>
      </c>
    </row>
    <row r="404" spans="2:3" ht="12">
      <c r="B404" s="11">
        <v>28</v>
      </c>
      <c r="C404" s="11" t="s">
        <v>319</v>
      </c>
    </row>
    <row r="405" spans="2:3" ht="12">
      <c r="B405" s="2">
        <v>29</v>
      </c>
      <c r="C405" s="2" t="s">
        <v>320</v>
      </c>
    </row>
    <row r="406" spans="2:3" ht="12">
      <c r="B406" s="2">
        <v>30</v>
      </c>
      <c r="C406" s="2" t="s">
        <v>321</v>
      </c>
    </row>
    <row r="408" ht="12">
      <c r="B408" s="2" t="s">
        <v>930</v>
      </c>
    </row>
    <row r="409" spans="2:3" ht="12">
      <c r="B409" s="2">
        <v>1</v>
      </c>
      <c r="C409" s="2" t="s">
        <v>931</v>
      </c>
    </row>
    <row r="410" spans="2:3" ht="12">
      <c r="B410" s="11">
        <v>2</v>
      </c>
      <c r="C410" s="11" t="s">
        <v>932</v>
      </c>
    </row>
    <row r="411" spans="2:3" ht="12">
      <c r="B411" s="11">
        <v>3</v>
      </c>
      <c r="C411" s="11" t="s">
        <v>933</v>
      </c>
    </row>
    <row r="412" spans="2:3" ht="12">
      <c r="B412" s="2">
        <v>4</v>
      </c>
      <c r="C412" s="2" t="s">
        <v>934</v>
      </c>
    </row>
    <row r="413" ht="12">
      <c r="C413" s="2" t="s">
        <v>682</v>
      </c>
    </row>
    <row r="414" ht="12">
      <c r="C414" s="2" t="s">
        <v>683</v>
      </c>
    </row>
    <row r="415" spans="2:3" ht="12">
      <c r="B415" s="2">
        <v>5</v>
      </c>
      <c r="C415" s="2" t="s">
        <v>935</v>
      </c>
    </row>
    <row r="416" spans="2:3" ht="12">
      <c r="B416" s="2">
        <v>6</v>
      </c>
      <c r="C416" s="2" t="s">
        <v>663</v>
      </c>
    </row>
    <row r="417" ht="12">
      <c r="C417" s="2" t="s">
        <v>684</v>
      </c>
    </row>
    <row r="418" ht="12">
      <c r="C418" s="2" t="s">
        <v>685</v>
      </c>
    </row>
    <row r="419" spans="2:3" ht="12">
      <c r="B419" s="2">
        <v>7</v>
      </c>
      <c r="C419" s="2" t="s">
        <v>664</v>
      </c>
    </row>
    <row r="420" spans="2:3" ht="12">
      <c r="B420" s="2">
        <v>8</v>
      </c>
      <c r="C420" s="2" t="s">
        <v>665</v>
      </c>
    </row>
    <row r="421" spans="2:3" ht="12">
      <c r="B421" s="2">
        <v>9</v>
      </c>
      <c r="C421" s="2" t="s">
        <v>666</v>
      </c>
    </row>
    <row r="422" spans="2:3" ht="12">
      <c r="B422" s="2">
        <v>10</v>
      </c>
      <c r="C422" s="6" t="s">
        <v>667</v>
      </c>
    </row>
    <row r="423" spans="2:3" ht="12">
      <c r="B423" s="2">
        <v>11</v>
      </c>
      <c r="C423" s="2" t="s">
        <v>668</v>
      </c>
    </row>
    <row r="424" spans="2:3" ht="12">
      <c r="B424" s="2">
        <v>12</v>
      </c>
      <c r="C424" s="2" t="s">
        <v>669</v>
      </c>
    </row>
    <row r="425" spans="2:3" ht="12">
      <c r="B425" s="2">
        <v>13</v>
      </c>
      <c r="C425" s="2" t="s">
        <v>670</v>
      </c>
    </row>
    <row r="426" spans="2:3" ht="12">
      <c r="B426" s="2">
        <v>14</v>
      </c>
      <c r="C426" s="2" t="s">
        <v>671</v>
      </c>
    </row>
    <row r="427" ht="12">
      <c r="C427" s="2" t="s">
        <v>686</v>
      </c>
    </row>
    <row r="428" ht="12">
      <c r="C428" s="2" t="s">
        <v>687</v>
      </c>
    </row>
    <row r="429" spans="2:3" ht="12">
      <c r="B429" s="2">
        <v>15</v>
      </c>
      <c r="C429" s="2" t="s">
        <v>672</v>
      </c>
    </row>
    <row r="430" ht="12">
      <c r="C430" s="2" t="s">
        <v>688</v>
      </c>
    </row>
    <row r="431" ht="12">
      <c r="C431" s="2" t="s">
        <v>689</v>
      </c>
    </row>
    <row r="432" spans="2:3" ht="12">
      <c r="B432" s="2">
        <v>16</v>
      </c>
      <c r="C432" s="2" t="s">
        <v>673</v>
      </c>
    </row>
    <row r="433" spans="2:3" ht="12">
      <c r="B433" s="2">
        <v>17</v>
      </c>
      <c r="C433" s="2" t="s">
        <v>674</v>
      </c>
    </row>
    <row r="434" spans="2:3" ht="12">
      <c r="B434" s="2">
        <v>18</v>
      </c>
      <c r="C434" s="2" t="s">
        <v>675</v>
      </c>
    </row>
    <row r="435" ht="12">
      <c r="C435" s="2" t="s">
        <v>690</v>
      </c>
    </row>
    <row r="436" ht="12">
      <c r="C436" s="2" t="s">
        <v>691</v>
      </c>
    </row>
    <row r="437" spans="2:3" ht="12">
      <c r="B437" s="2">
        <v>19</v>
      </c>
      <c r="C437" s="2" t="s">
        <v>676</v>
      </c>
    </row>
    <row r="438" ht="12">
      <c r="C438" s="2" t="s">
        <v>692</v>
      </c>
    </row>
    <row r="439" ht="12">
      <c r="C439" s="2" t="s">
        <v>693</v>
      </c>
    </row>
    <row r="440" spans="2:3" ht="12">
      <c r="B440" s="2">
        <v>20</v>
      </c>
      <c r="C440" s="2" t="s">
        <v>677</v>
      </c>
    </row>
    <row r="441" spans="2:3" ht="12">
      <c r="B441" s="2">
        <v>21</v>
      </c>
      <c r="C441" s="2" t="s">
        <v>678</v>
      </c>
    </row>
    <row r="442" spans="2:3" ht="12">
      <c r="B442" s="2">
        <v>22</v>
      </c>
      <c r="C442" s="2" t="s">
        <v>679</v>
      </c>
    </row>
    <row r="443" spans="2:3" ht="12">
      <c r="B443" s="2">
        <v>23</v>
      </c>
      <c r="C443" s="2" t="s">
        <v>680</v>
      </c>
    </row>
    <row r="444" spans="2:3" ht="12">
      <c r="B444" s="2">
        <v>24</v>
      </c>
      <c r="C444" s="2" t="s">
        <v>681</v>
      </c>
    </row>
    <row r="445" ht="12">
      <c r="C445" s="2" t="s">
        <v>694</v>
      </c>
    </row>
    <row r="446" ht="12">
      <c r="C446" s="2" t="s">
        <v>695</v>
      </c>
    </row>
    <row r="448" ht="12">
      <c r="B448" s="2" t="s">
        <v>620</v>
      </c>
    </row>
    <row r="449" spans="2:3" ht="12">
      <c r="B449" s="2">
        <v>1</v>
      </c>
      <c r="C449" s="2" t="s">
        <v>696</v>
      </c>
    </row>
    <row r="450" spans="2:3" ht="12">
      <c r="B450" s="2">
        <v>2</v>
      </c>
      <c r="C450" s="2" t="s">
        <v>0</v>
      </c>
    </row>
    <row r="451" ht="12">
      <c r="C451" s="2" t="s">
        <v>1</v>
      </c>
    </row>
    <row r="452" ht="12">
      <c r="C452" s="2" t="s">
        <v>2</v>
      </c>
    </row>
    <row r="453" ht="12">
      <c r="C453" s="2" t="s">
        <v>3</v>
      </c>
    </row>
    <row r="454" spans="2:3" ht="12">
      <c r="B454" s="11">
        <v>3</v>
      </c>
      <c r="C454" s="11" t="s">
        <v>621</v>
      </c>
    </row>
    <row r="455" ht="12">
      <c r="C455" s="11" t="s">
        <v>4</v>
      </c>
    </row>
    <row r="456" ht="12">
      <c r="C456" s="2" t="s">
        <v>5</v>
      </c>
    </row>
    <row r="457" ht="12">
      <c r="C457" s="2" t="s">
        <v>6</v>
      </c>
    </row>
    <row r="458" ht="12">
      <c r="C458" s="2" t="s">
        <v>7</v>
      </c>
    </row>
    <row r="459" ht="12">
      <c r="C459" s="2" t="s">
        <v>8</v>
      </c>
    </row>
    <row r="461" ht="12">
      <c r="B461" s="2" t="s">
        <v>9</v>
      </c>
    </row>
    <row r="462" spans="2:3" ht="12">
      <c r="B462" s="11">
        <v>1</v>
      </c>
      <c r="C462" s="11" t="s">
        <v>10</v>
      </c>
    </row>
    <row r="463" ht="12">
      <c r="C463" s="2" t="s">
        <v>20</v>
      </c>
    </row>
    <row r="464" ht="12">
      <c r="C464" s="11" t="s">
        <v>21</v>
      </c>
    </row>
    <row r="465" ht="12">
      <c r="C465" s="2" t="s">
        <v>22</v>
      </c>
    </row>
    <row r="466" ht="12">
      <c r="C466" s="2" t="s">
        <v>23</v>
      </c>
    </row>
    <row r="467" spans="2:3" ht="12">
      <c r="B467" s="2">
        <v>2</v>
      </c>
      <c r="C467" s="2" t="s">
        <v>11</v>
      </c>
    </row>
    <row r="468" spans="2:3" ht="12">
      <c r="B468" s="2">
        <v>3</v>
      </c>
      <c r="C468" s="2" t="s">
        <v>12</v>
      </c>
    </row>
    <row r="469" spans="2:3" ht="12">
      <c r="B469" s="2">
        <v>4</v>
      </c>
      <c r="C469" s="2" t="s">
        <v>13</v>
      </c>
    </row>
    <row r="470" ht="12">
      <c r="C470" s="2" t="s">
        <v>24</v>
      </c>
    </row>
    <row r="471" ht="12">
      <c r="C471" s="2" t="s">
        <v>25</v>
      </c>
    </row>
    <row r="472" spans="2:3" ht="12">
      <c r="B472" s="2">
        <v>5</v>
      </c>
      <c r="C472" s="2" t="s">
        <v>14</v>
      </c>
    </row>
    <row r="473" spans="2:3" ht="12">
      <c r="B473" s="11">
        <v>6</v>
      </c>
      <c r="C473" s="11" t="s">
        <v>15</v>
      </c>
    </row>
    <row r="474" ht="12">
      <c r="C474" s="2" t="s">
        <v>26</v>
      </c>
    </row>
    <row r="475" ht="12">
      <c r="C475" s="11" t="s">
        <v>27</v>
      </c>
    </row>
    <row r="476" ht="12">
      <c r="C476" s="2" t="s">
        <v>28</v>
      </c>
    </row>
    <row r="477" ht="12">
      <c r="C477" s="2" t="s">
        <v>29</v>
      </c>
    </row>
    <row r="478" ht="12">
      <c r="C478" s="2" t="s">
        <v>30</v>
      </c>
    </row>
    <row r="479" ht="12">
      <c r="C479" s="2" t="s">
        <v>31</v>
      </c>
    </row>
    <row r="480" ht="12">
      <c r="C480" s="2" t="s">
        <v>32</v>
      </c>
    </row>
    <row r="481" ht="12">
      <c r="C481" s="2" t="s">
        <v>33</v>
      </c>
    </row>
    <row r="482" spans="2:3" ht="12">
      <c r="B482" s="2">
        <v>7</v>
      </c>
      <c r="C482" s="2" t="s">
        <v>16</v>
      </c>
    </row>
    <row r="483" spans="2:3" ht="12">
      <c r="B483" s="2">
        <v>8</v>
      </c>
      <c r="C483" s="2" t="s">
        <v>17</v>
      </c>
    </row>
    <row r="484" ht="12">
      <c r="C484" s="2" t="s">
        <v>34</v>
      </c>
    </row>
    <row r="485" ht="12">
      <c r="C485" s="2" t="s">
        <v>35</v>
      </c>
    </row>
    <row r="486" ht="12">
      <c r="C486" s="2" t="s">
        <v>36</v>
      </c>
    </row>
    <row r="487" ht="12">
      <c r="C487" s="2" t="s">
        <v>37</v>
      </c>
    </row>
    <row r="488" ht="12">
      <c r="C488" s="2" t="s">
        <v>38</v>
      </c>
    </row>
    <row r="489" ht="12">
      <c r="C489" s="2" t="s">
        <v>39</v>
      </c>
    </row>
    <row r="491" ht="12">
      <c r="B491" s="2" t="s">
        <v>18</v>
      </c>
    </row>
    <row r="492" ht="12">
      <c r="C492" s="2" t="s">
        <v>19</v>
      </c>
    </row>
  </sheetData>
  <printOptions/>
  <pageMargins left="0.75" right="0.75" top="1" bottom="1" header="0.512" footer="0.512"/>
  <pageSetup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B1:R68"/>
  <sheetViews>
    <sheetView workbookViewId="0" topLeftCell="A1">
      <selection activeCell="A1" sqref="A1"/>
    </sheetView>
  </sheetViews>
  <sheetFormatPr defaultColWidth="9.00390625" defaultRowHeight="13.5"/>
  <cols>
    <col min="1" max="1" width="2.625" style="104" customWidth="1"/>
    <col min="2" max="2" width="3.125" style="104" customWidth="1"/>
    <col min="3" max="3" width="10.25390625" style="104" customWidth="1"/>
    <col min="4" max="5" width="9.875" style="104" customWidth="1"/>
    <col min="6" max="6" width="9.625" style="106" customWidth="1"/>
    <col min="7" max="7" width="9.875" style="104" customWidth="1"/>
    <col min="8" max="9" width="9.125" style="107" customWidth="1"/>
    <col min="10" max="11" width="9.00390625" style="104" customWidth="1"/>
    <col min="12" max="12" width="9.75390625" style="104" customWidth="1"/>
    <col min="13" max="18" width="9.00390625" style="108" customWidth="1"/>
    <col min="19" max="16384" width="9.00390625" style="104" customWidth="1"/>
  </cols>
  <sheetData>
    <row r="1" ht="14.25">
      <c r="B1" s="105" t="s">
        <v>727</v>
      </c>
    </row>
    <row r="2" ht="12" customHeight="1">
      <c r="B2" s="105"/>
    </row>
    <row r="3" spans="3:18" ht="15" customHeight="1" thickBot="1">
      <c r="C3" s="108"/>
      <c r="D3" s="108"/>
      <c r="E3" s="108"/>
      <c r="G3" s="108"/>
      <c r="H3" s="109"/>
      <c r="L3" s="110" t="s">
        <v>722</v>
      </c>
      <c r="R3" s="111"/>
    </row>
    <row r="4" spans="2:18" ht="10.5" customHeight="1" thickTop="1">
      <c r="B4" s="1332" t="s">
        <v>216</v>
      </c>
      <c r="C4" s="1333"/>
      <c r="D4" s="1317" t="s">
        <v>217</v>
      </c>
      <c r="E4" s="1338">
        <v>48</v>
      </c>
      <c r="F4" s="1339"/>
      <c r="G4" s="1321">
        <v>49</v>
      </c>
      <c r="H4" s="1322"/>
      <c r="I4" s="1313">
        <v>50</v>
      </c>
      <c r="J4" s="1314"/>
      <c r="K4" s="1313">
        <v>51</v>
      </c>
      <c r="L4" s="1314"/>
      <c r="M4" s="1307"/>
      <c r="N4" s="1308"/>
      <c r="O4" s="1308"/>
      <c r="P4" s="1308"/>
      <c r="Q4" s="1308"/>
      <c r="R4" s="1308"/>
    </row>
    <row r="5" spans="2:18" ht="11.25" customHeight="1">
      <c r="B5" s="1334"/>
      <c r="C5" s="1335"/>
      <c r="D5" s="1318"/>
      <c r="E5" s="1340"/>
      <c r="F5" s="1320"/>
      <c r="G5" s="1323"/>
      <c r="H5" s="1316"/>
      <c r="I5" s="1315"/>
      <c r="J5" s="1306"/>
      <c r="K5" s="1315"/>
      <c r="L5" s="1306"/>
      <c r="M5" s="1309"/>
      <c r="N5" s="1310"/>
      <c r="O5" s="1310"/>
      <c r="P5" s="1310"/>
      <c r="Q5" s="1310"/>
      <c r="R5" s="1310"/>
    </row>
    <row r="6" spans="2:18" ht="15" customHeight="1">
      <c r="B6" s="1336"/>
      <c r="C6" s="1337"/>
      <c r="D6" s="1319"/>
      <c r="E6" s="114" t="s">
        <v>723</v>
      </c>
      <c r="F6" s="115" t="s">
        <v>724</v>
      </c>
      <c r="G6" s="114" t="s">
        <v>723</v>
      </c>
      <c r="H6" s="114" t="s">
        <v>724</v>
      </c>
      <c r="I6" s="116" t="s">
        <v>723</v>
      </c>
      <c r="J6" s="114" t="s">
        <v>724</v>
      </c>
      <c r="K6" s="116" t="s">
        <v>723</v>
      </c>
      <c r="L6" s="114" t="s">
        <v>724</v>
      </c>
      <c r="M6" s="112"/>
      <c r="N6" s="113"/>
      <c r="O6" s="113"/>
      <c r="P6" s="113"/>
      <c r="Q6" s="113"/>
      <c r="R6" s="113"/>
    </row>
    <row r="7" spans="2:18" s="117" customFormat="1" ht="15" customHeight="1">
      <c r="B7" s="1298" t="s">
        <v>717</v>
      </c>
      <c r="C7" s="1299"/>
      <c r="D7" s="118">
        <f>SUM(D9:D10)</f>
        <v>286387</v>
      </c>
      <c r="E7" s="119">
        <f aca="true" t="shared" si="0" ref="E7:L7">E9+E10</f>
        <v>296226</v>
      </c>
      <c r="F7" s="120">
        <f t="shared" si="0"/>
        <v>3462</v>
      </c>
      <c r="G7" s="119">
        <f t="shared" si="0"/>
        <v>299822</v>
      </c>
      <c r="H7" s="120">
        <f t="shared" si="0"/>
        <v>3596</v>
      </c>
      <c r="I7" s="119">
        <f t="shared" si="0"/>
        <v>303706</v>
      </c>
      <c r="J7" s="119">
        <f t="shared" si="0"/>
        <v>3884</v>
      </c>
      <c r="K7" s="119">
        <f t="shared" si="0"/>
        <v>307662</v>
      </c>
      <c r="L7" s="120">
        <f t="shared" si="0"/>
        <v>3956</v>
      </c>
      <c r="M7" s="89"/>
      <c r="N7" s="121"/>
      <c r="O7" s="121"/>
      <c r="P7" s="121"/>
      <c r="Q7" s="121"/>
      <c r="R7" s="121"/>
    </row>
    <row r="8" spans="2:18" s="117" customFormat="1" ht="6" customHeight="1">
      <c r="B8" s="122"/>
      <c r="C8" s="123"/>
      <c r="D8" s="124"/>
      <c r="E8" s="125"/>
      <c r="F8" s="126"/>
      <c r="G8" s="125"/>
      <c r="H8" s="126"/>
      <c r="I8" s="125"/>
      <c r="J8" s="125"/>
      <c r="K8" s="125"/>
      <c r="L8" s="126"/>
      <c r="M8" s="124"/>
      <c r="N8" s="125"/>
      <c r="O8" s="125"/>
      <c r="P8" s="125"/>
      <c r="Q8" s="125"/>
      <c r="R8" s="125"/>
    </row>
    <row r="9" spans="2:18" s="117" customFormat="1" ht="15" customHeight="1">
      <c r="B9" s="1300" t="s">
        <v>218</v>
      </c>
      <c r="C9" s="1301"/>
      <c r="D9" s="124">
        <f aca="true" t="shared" si="1" ref="D9:L9">SUM(D17:D29)</f>
        <v>199357</v>
      </c>
      <c r="E9" s="125">
        <f t="shared" si="1"/>
        <v>209646</v>
      </c>
      <c r="F9" s="126">
        <f t="shared" si="1"/>
        <v>3617</v>
      </c>
      <c r="G9" s="125">
        <f t="shared" si="1"/>
        <v>213402</v>
      </c>
      <c r="H9" s="126">
        <f t="shared" si="1"/>
        <v>3756</v>
      </c>
      <c r="I9" s="125">
        <f t="shared" si="1"/>
        <v>217202</v>
      </c>
      <c r="J9" s="125">
        <f t="shared" si="1"/>
        <v>3800</v>
      </c>
      <c r="K9" s="125">
        <f t="shared" si="1"/>
        <v>221097</v>
      </c>
      <c r="L9" s="126">
        <f t="shared" si="1"/>
        <v>3895</v>
      </c>
      <c r="M9" s="124"/>
      <c r="N9" s="125"/>
      <c r="O9" s="125"/>
      <c r="P9" s="125"/>
      <c r="Q9" s="125"/>
      <c r="R9" s="125"/>
    </row>
    <row r="10" spans="2:18" s="117" customFormat="1" ht="15" customHeight="1">
      <c r="B10" s="1300" t="s">
        <v>725</v>
      </c>
      <c r="C10" s="1302"/>
      <c r="D10" s="129">
        <f aca="true" t="shared" si="2" ref="D10:L10">SUM(D31:D64)</f>
        <v>87030</v>
      </c>
      <c r="E10" s="126">
        <f t="shared" si="2"/>
        <v>86580</v>
      </c>
      <c r="F10" s="126">
        <f t="shared" si="2"/>
        <v>-155</v>
      </c>
      <c r="G10" s="126">
        <f t="shared" si="2"/>
        <v>86420</v>
      </c>
      <c r="H10" s="126">
        <f t="shared" si="2"/>
        <v>-160</v>
      </c>
      <c r="I10" s="126">
        <f t="shared" si="2"/>
        <v>86504</v>
      </c>
      <c r="J10" s="130">
        <f t="shared" si="2"/>
        <v>84</v>
      </c>
      <c r="K10" s="126">
        <f t="shared" si="2"/>
        <v>86565</v>
      </c>
      <c r="L10" s="126">
        <f t="shared" si="2"/>
        <v>61</v>
      </c>
      <c r="M10" s="124"/>
      <c r="N10" s="125"/>
      <c r="O10" s="125"/>
      <c r="P10" s="125"/>
      <c r="Q10" s="125"/>
      <c r="R10" s="125"/>
    </row>
    <row r="11" spans="2:18" s="117" customFormat="1" ht="7.5" customHeight="1">
      <c r="B11" s="131"/>
      <c r="C11" s="132"/>
      <c r="D11" s="124"/>
      <c r="E11" s="125"/>
      <c r="F11" s="126"/>
      <c r="G11" s="125"/>
      <c r="H11" s="126"/>
      <c r="I11" s="125"/>
      <c r="J11" s="125"/>
      <c r="K11" s="125"/>
      <c r="L11" s="126"/>
      <c r="M11" s="124"/>
      <c r="N11" s="125"/>
      <c r="O11" s="125"/>
      <c r="P11" s="125"/>
      <c r="Q11" s="125"/>
      <c r="R11" s="125"/>
    </row>
    <row r="12" spans="2:18" s="117" customFormat="1" ht="13.5" customHeight="1">
      <c r="B12" s="1311" t="s">
        <v>718</v>
      </c>
      <c r="C12" s="1312"/>
      <c r="D12" s="124">
        <f aca="true" t="shared" si="3" ref="D12:L12">+D17+D22+D23+D24+D26+D27+D28+D31+D32+D33+D34+D35+D36+D37</f>
        <v>122231</v>
      </c>
      <c r="E12" s="125">
        <f t="shared" si="3"/>
        <v>128681</v>
      </c>
      <c r="F12" s="126">
        <f t="shared" si="3"/>
        <v>2275</v>
      </c>
      <c r="G12" s="125">
        <f t="shared" si="3"/>
        <v>131341</v>
      </c>
      <c r="H12" s="126">
        <f t="shared" si="3"/>
        <v>2660</v>
      </c>
      <c r="I12" s="125">
        <f t="shared" si="3"/>
        <v>133674</v>
      </c>
      <c r="J12" s="125">
        <f t="shared" si="3"/>
        <v>2333</v>
      </c>
      <c r="K12" s="125">
        <f t="shared" si="3"/>
        <v>136158</v>
      </c>
      <c r="L12" s="126">
        <f t="shared" si="3"/>
        <v>2484</v>
      </c>
      <c r="M12" s="124"/>
      <c r="N12" s="125"/>
      <c r="O12" s="125"/>
      <c r="P12" s="125"/>
      <c r="Q12" s="125"/>
      <c r="R12" s="125"/>
    </row>
    <row r="13" spans="2:18" s="117" customFormat="1" ht="13.5" customHeight="1">
      <c r="B13" s="1311" t="s">
        <v>719</v>
      </c>
      <c r="C13" s="1312"/>
      <c r="D13" s="124">
        <f aca="true" t="shared" si="4" ref="D13:L13">+D21+D39+D40+D41+D42+D43+D44+D45</f>
        <v>24125</v>
      </c>
      <c r="E13" s="125">
        <f t="shared" si="4"/>
        <v>24446</v>
      </c>
      <c r="F13" s="126">
        <f t="shared" si="4"/>
        <v>102</v>
      </c>
      <c r="G13" s="125">
        <f t="shared" si="4"/>
        <v>24433</v>
      </c>
      <c r="H13" s="126">
        <f t="shared" si="4"/>
        <v>-13</v>
      </c>
      <c r="I13" s="125">
        <f t="shared" si="4"/>
        <v>24612</v>
      </c>
      <c r="J13" s="125">
        <f t="shared" si="4"/>
        <v>179</v>
      </c>
      <c r="K13" s="125">
        <f t="shared" si="4"/>
        <v>24726</v>
      </c>
      <c r="L13" s="126">
        <f t="shared" si="4"/>
        <v>114</v>
      </c>
      <c r="M13" s="124"/>
      <c r="N13" s="125"/>
      <c r="O13" s="125"/>
      <c r="P13" s="125"/>
      <c r="Q13" s="125"/>
      <c r="R13" s="125"/>
    </row>
    <row r="14" spans="2:18" s="117" customFormat="1" ht="13.5" customHeight="1">
      <c r="B14" s="1311" t="s">
        <v>720</v>
      </c>
      <c r="C14" s="1312"/>
      <c r="D14" s="124">
        <f aca="true" t="shared" si="5" ref="D14:L14">+D18+D25+D29+D47+D48+D49+D50+D51</f>
        <v>61636</v>
      </c>
      <c r="E14" s="125">
        <f t="shared" si="5"/>
        <v>62830</v>
      </c>
      <c r="F14" s="126">
        <f t="shared" si="5"/>
        <v>277</v>
      </c>
      <c r="G14" s="125">
        <f t="shared" si="5"/>
        <v>62940</v>
      </c>
      <c r="H14" s="126">
        <f t="shared" si="5"/>
        <v>110</v>
      </c>
      <c r="I14" s="125">
        <f t="shared" si="5"/>
        <v>63361</v>
      </c>
      <c r="J14" s="125">
        <f t="shared" si="5"/>
        <v>421</v>
      </c>
      <c r="K14" s="125">
        <f t="shared" si="5"/>
        <v>63647</v>
      </c>
      <c r="L14" s="126">
        <f t="shared" si="5"/>
        <v>286</v>
      </c>
      <c r="M14" s="124"/>
      <c r="N14" s="125"/>
      <c r="O14" s="125"/>
      <c r="P14" s="125"/>
      <c r="Q14" s="125"/>
      <c r="R14" s="125"/>
    </row>
    <row r="15" spans="2:18" s="117" customFormat="1" ht="13.5" customHeight="1">
      <c r="B15" s="1311" t="s">
        <v>721</v>
      </c>
      <c r="C15" s="1297"/>
      <c r="D15" s="125">
        <f aca="true" t="shared" si="6" ref="D15:L15">+D19+D20+D53+D54+D55+D56+D57+D58+D59+D60+D61+D62+D63+D64</f>
        <v>78395</v>
      </c>
      <c r="E15" s="125">
        <f t="shared" si="6"/>
        <v>80269</v>
      </c>
      <c r="F15" s="126">
        <f t="shared" si="6"/>
        <v>808</v>
      </c>
      <c r="G15" s="125">
        <f t="shared" si="6"/>
        <v>81108</v>
      </c>
      <c r="H15" s="126">
        <f t="shared" si="6"/>
        <v>839</v>
      </c>
      <c r="I15" s="125">
        <f t="shared" si="6"/>
        <v>82059</v>
      </c>
      <c r="J15" s="125">
        <f t="shared" si="6"/>
        <v>951</v>
      </c>
      <c r="K15" s="125">
        <f t="shared" si="6"/>
        <v>83131</v>
      </c>
      <c r="L15" s="126">
        <f t="shared" si="6"/>
        <v>1072</v>
      </c>
      <c r="M15" s="124"/>
      <c r="N15" s="125"/>
      <c r="O15" s="125"/>
      <c r="P15" s="125"/>
      <c r="Q15" s="125"/>
      <c r="R15" s="125"/>
    </row>
    <row r="16" spans="2:13" ht="6" customHeight="1">
      <c r="B16" s="133"/>
      <c r="C16" s="134"/>
      <c r="D16" s="135"/>
      <c r="E16" s="135"/>
      <c r="F16" s="136"/>
      <c r="G16" s="135"/>
      <c r="H16" s="136"/>
      <c r="I16" s="135"/>
      <c r="J16" s="137"/>
      <c r="K16" s="135"/>
      <c r="L16" s="137"/>
      <c r="M16" s="133"/>
    </row>
    <row r="17" spans="2:18" ht="13.5" customHeight="1">
      <c r="B17" s="133"/>
      <c r="C17" s="138" t="s">
        <v>181</v>
      </c>
      <c r="D17" s="135">
        <v>52243</v>
      </c>
      <c r="E17" s="135">
        <v>56961</v>
      </c>
      <c r="F17" s="139">
        <v>1693</v>
      </c>
      <c r="G17" s="135">
        <v>59049</v>
      </c>
      <c r="H17" s="139">
        <f aca="true" t="shared" si="7" ref="H17:H29">+G17-E17</f>
        <v>2088</v>
      </c>
      <c r="I17" s="135">
        <v>60756</v>
      </c>
      <c r="J17" s="139">
        <f aca="true" t="shared" si="8" ref="J17:J29">+I17-G17</f>
        <v>1707</v>
      </c>
      <c r="K17" s="135">
        <v>62667</v>
      </c>
      <c r="L17" s="139">
        <f aca="true" t="shared" si="9" ref="L17:L29">K17-I17</f>
        <v>1911</v>
      </c>
      <c r="M17" s="140"/>
      <c r="N17" s="139"/>
      <c r="O17" s="139"/>
      <c r="P17" s="139"/>
      <c r="Q17" s="139"/>
      <c r="R17" s="139"/>
    </row>
    <row r="18" spans="2:18" ht="13.5" customHeight="1">
      <c r="B18" s="133"/>
      <c r="C18" s="138" t="s">
        <v>182</v>
      </c>
      <c r="D18" s="135">
        <v>23294</v>
      </c>
      <c r="E18" s="135">
        <v>24289</v>
      </c>
      <c r="F18" s="139">
        <v>258</v>
      </c>
      <c r="G18" s="135">
        <v>24457</v>
      </c>
      <c r="H18" s="139">
        <f t="shared" si="7"/>
        <v>168</v>
      </c>
      <c r="I18" s="135">
        <v>24782</v>
      </c>
      <c r="J18" s="139">
        <f t="shared" si="8"/>
        <v>325</v>
      </c>
      <c r="K18" s="135">
        <v>24940</v>
      </c>
      <c r="L18" s="139">
        <f t="shared" si="9"/>
        <v>158</v>
      </c>
      <c r="M18" s="140"/>
      <c r="N18" s="139"/>
      <c r="O18" s="139"/>
      <c r="P18" s="139"/>
      <c r="Q18" s="139"/>
      <c r="R18" s="139"/>
    </row>
    <row r="19" spans="2:18" ht="13.5" customHeight="1">
      <c r="B19" s="133"/>
      <c r="C19" s="138" t="s">
        <v>184</v>
      </c>
      <c r="D19" s="135">
        <v>23616</v>
      </c>
      <c r="E19" s="135">
        <v>24654</v>
      </c>
      <c r="F19" s="139">
        <v>466</v>
      </c>
      <c r="G19" s="135">
        <v>25134</v>
      </c>
      <c r="H19" s="139">
        <f t="shared" si="7"/>
        <v>480</v>
      </c>
      <c r="I19" s="135">
        <v>25468</v>
      </c>
      <c r="J19" s="139">
        <f t="shared" si="8"/>
        <v>334</v>
      </c>
      <c r="K19" s="135">
        <v>25844</v>
      </c>
      <c r="L19" s="139">
        <f t="shared" si="9"/>
        <v>376</v>
      </c>
      <c r="M19" s="140"/>
      <c r="N19" s="139"/>
      <c r="O19" s="139"/>
      <c r="P19" s="139"/>
      <c r="Q19" s="139"/>
      <c r="R19" s="139"/>
    </row>
    <row r="20" spans="2:18" ht="13.5" customHeight="1">
      <c r="B20" s="133"/>
      <c r="C20" s="138" t="s">
        <v>186</v>
      </c>
      <c r="D20" s="135">
        <v>24466</v>
      </c>
      <c r="E20" s="135">
        <v>25458</v>
      </c>
      <c r="F20" s="139">
        <v>373</v>
      </c>
      <c r="G20" s="135">
        <v>25849</v>
      </c>
      <c r="H20" s="139">
        <f t="shared" si="7"/>
        <v>391</v>
      </c>
      <c r="I20" s="135">
        <v>26442</v>
      </c>
      <c r="J20" s="139">
        <f t="shared" si="8"/>
        <v>593</v>
      </c>
      <c r="K20" s="135">
        <v>27076</v>
      </c>
      <c r="L20" s="139">
        <f t="shared" si="9"/>
        <v>634</v>
      </c>
      <c r="M20" s="140"/>
      <c r="N20" s="139"/>
      <c r="O20" s="139"/>
      <c r="P20" s="139"/>
      <c r="Q20" s="139"/>
      <c r="R20" s="139"/>
    </row>
    <row r="21" spans="2:18" ht="13.5" customHeight="1">
      <c r="B21" s="133"/>
      <c r="C21" s="138" t="s">
        <v>188</v>
      </c>
      <c r="D21" s="135">
        <v>10237</v>
      </c>
      <c r="E21" s="135">
        <v>10619</v>
      </c>
      <c r="F21" s="139">
        <v>106</v>
      </c>
      <c r="G21" s="135">
        <v>10649</v>
      </c>
      <c r="H21" s="139">
        <f t="shared" si="7"/>
        <v>30</v>
      </c>
      <c r="I21" s="135">
        <v>10804</v>
      </c>
      <c r="J21" s="139">
        <f t="shared" si="8"/>
        <v>155</v>
      </c>
      <c r="K21" s="135">
        <v>10925</v>
      </c>
      <c r="L21" s="139">
        <f t="shared" si="9"/>
        <v>121</v>
      </c>
      <c r="M21" s="140"/>
      <c r="N21" s="139"/>
      <c r="O21" s="139"/>
      <c r="P21" s="139"/>
      <c r="Q21" s="139"/>
      <c r="R21" s="139"/>
    </row>
    <row r="22" spans="2:18" ht="13.5" customHeight="1">
      <c r="B22" s="133"/>
      <c r="C22" s="138" t="s">
        <v>190</v>
      </c>
      <c r="D22" s="135">
        <v>8352</v>
      </c>
      <c r="E22" s="135">
        <v>8769</v>
      </c>
      <c r="F22" s="139">
        <v>132</v>
      </c>
      <c r="G22" s="135">
        <v>8918</v>
      </c>
      <c r="H22" s="139">
        <f t="shared" si="7"/>
        <v>149</v>
      </c>
      <c r="I22" s="135">
        <v>9051</v>
      </c>
      <c r="J22" s="139">
        <f t="shared" si="8"/>
        <v>133</v>
      </c>
      <c r="K22" s="135">
        <v>9231</v>
      </c>
      <c r="L22" s="139">
        <f t="shared" si="9"/>
        <v>180</v>
      </c>
      <c r="M22" s="140"/>
      <c r="N22" s="139"/>
      <c r="O22" s="139"/>
      <c r="P22" s="139"/>
      <c r="Q22" s="139"/>
      <c r="R22" s="139"/>
    </row>
    <row r="23" spans="2:18" ht="13.5" customHeight="1">
      <c r="B23" s="133"/>
      <c r="C23" s="138" t="s">
        <v>192</v>
      </c>
      <c r="D23" s="135">
        <v>8725</v>
      </c>
      <c r="E23" s="135">
        <v>9009</v>
      </c>
      <c r="F23" s="139">
        <v>69</v>
      </c>
      <c r="G23" s="135">
        <v>9049</v>
      </c>
      <c r="H23" s="139">
        <f t="shared" si="7"/>
        <v>40</v>
      </c>
      <c r="I23" s="135">
        <v>9099</v>
      </c>
      <c r="J23" s="139">
        <f t="shared" si="8"/>
        <v>50</v>
      </c>
      <c r="K23" s="135">
        <v>9110</v>
      </c>
      <c r="L23" s="139">
        <f t="shared" si="9"/>
        <v>11</v>
      </c>
      <c r="M23" s="140"/>
      <c r="N23" s="139"/>
      <c r="O23" s="139"/>
      <c r="P23" s="139"/>
      <c r="Q23" s="139"/>
      <c r="R23" s="139"/>
    </row>
    <row r="24" spans="2:18" ht="13.5" customHeight="1">
      <c r="B24" s="133"/>
      <c r="C24" s="138" t="s">
        <v>193</v>
      </c>
      <c r="D24" s="135">
        <v>7439</v>
      </c>
      <c r="E24" s="135">
        <v>7405</v>
      </c>
      <c r="F24" s="139">
        <v>-6</v>
      </c>
      <c r="G24" s="135">
        <v>7417</v>
      </c>
      <c r="H24" s="139">
        <f t="shared" si="7"/>
        <v>12</v>
      </c>
      <c r="I24" s="135">
        <v>7426</v>
      </c>
      <c r="J24" s="139">
        <f t="shared" si="8"/>
        <v>9</v>
      </c>
      <c r="K24" s="135">
        <v>7454</v>
      </c>
      <c r="L24" s="139">
        <f t="shared" si="9"/>
        <v>28</v>
      </c>
      <c r="M24" s="140"/>
      <c r="N24" s="139"/>
      <c r="O24" s="139"/>
      <c r="P24" s="139"/>
      <c r="Q24" s="139"/>
      <c r="R24" s="139"/>
    </row>
    <row r="25" spans="2:18" ht="13.5" customHeight="1">
      <c r="B25" s="133"/>
      <c r="C25" s="138" t="s">
        <v>196</v>
      </c>
      <c r="D25" s="135">
        <v>7978</v>
      </c>
      <c r="E25" s="135">
        <v>8279</v>
      </c>
      <c r="F25" s="139">
        <v>15</v>
      </c>
      <c r="G25" s="135">
        <v>8233</v>
      </c>
      <c r="H25" s="139">
        <f t="shared" si="7"/>
        <v>-46</v>
      </c>
      <c r="I25" s="135">
        <v>8206</v>
      </c>
      <c r="J25" s="139">
        <f t="shared" si="8"/>
        <v>-27</v>
      </c>
      <c r="K25" s="135">
        <v>8211</v>
      </c>
      <c r="L25" s="139">
        <f t="shared" si="9"/>
        <v>5</v>
      </c>
      <c r="M25" s="140"/>
      <c r="N25" s="139"/>
      <c r="O25" s="139"/>
      <c r="P25" s="139"/>
      <c r="Q25" s="139"/>
      <c r="R25" s="139"/>
    </row>
    <row r="26" spans="2:18" ht="13.5" customHeight="1">
      <c r="B26" s="133"/>
      <c r="C26" s="138" t="s">
        <v>198</v>
      </c>
      <c r="D26" s="135">
        <v>10016</v>
      </c>
      <c r="E26" s="135">
        <v>10883</v>
      </c>
      <c r="F26" s="139">
        <v>290</v>
      </c>
      <c r="G26" s="135">
        <v>11189</v>
      </c>
      <c r="H26" s="139">
        <f t="shared" si="7"/>
        <v>306</v>
      </c>
      <c r="I26" s="135">
        <v>11597</v>
      </c>
      <c r="J26" s="139">
        <f t="shared" si="8"/>
        <v>408</v>
      </c>
      <c r="K26" s="135">
        <v>11960</v>
      </c>
      <c r="L26" s="139">
        <f t="shared" si="9"/>
        <v>363</v>
      </c>
      <c r="M26" s="140"/>
      <c r="N26" s="139"/>
      <c r="O26" s="139"/>
      <c r="P26" s="139"/>
      <c r="Q26" s="139"/>
      <c r="R26" s="139"/>
    </row>
    <row r="27" spans="2:18" ht="13.5" customHeight="1">
      <c r="B27" s="133"/>
      <c r="C27" s="138" t="s">
        <v>200</v>
      </c>
      <c r="D27" s="135">
        <v>8648</v>
      </c>
      <c r="E27" s="135">
        <v>8957</v>
      </c>
      <c r="F27" s="139">
        <v>109</v>
      </c>
      <c r="G27" s="135">
        <v>9056</v>
      </c>
      <c r="H27" s="139">
        <f t="shared" si="7"/>
        <v>99</v>
      </c>
      <c r="I27" s="135">
        <v>9072</v>
      </c>
      <c r="J27" s="139">
        <f t="shared" si="8"/>
        <v>16</v>
      </c>
      <c r="K27" s="135">
        <v>9146</v>
      </c>
      <c r="L27" s="139">
        <f t="shared" si="9"/>
        <v>74</v>
      </c>
      <c r="M27" s="140"/>
      <c r="N27" s="139"/>
      <c r="O27" s="139"/>
      <c r="P27" s="139"/>
      <c r="Q27" s="139"/>
      <c r="R27" s="139"/>
    </row>
    <row r="28" spans="2:18" ht="13.5" customHeight="1">
      <c r="B28" s="133"/>
      <c r="C28" s="138" t="s">
        <v>202</v>
      </c>
      <c r="D28" s="135">
        <v>5684</v>
      </c>
      <c r="E28" s="135">
        <v>5647</v>
      </c>
      <c r="F28" s="139">
        <v>28</v>
      </c>
      <c r="G28" s="135">
        <v>5645</v>
      </c>
      <c r="H28" s="139">
        <f t="shared" si="7"/>
        <v>-2</v>
      </c>
      <c r="I28" s="135">
        <v>5637</v>
      </c>
      <c r="J28" s="139">
        <f t="shared" si="8"/>
        <v>-8</v>
      </c>
      <c r="K28" s="135">
        <v>5630</v>
      </c>
      <c r="L28" s="139">
        <f t="shared" si="9"/>
        <v>-7</v>
      </c>
      <c r="M28" s="140"/>
      <c r="N28" s="139"/>
      <c r="O28" s="139"/>
      <c r="P28" s="139"/>
      <c r="Q28" s="139"/>
      <c r="R28" s="139"/>
    </row>
    <row r="29" spans="2:18" ht="13.5" customHeight="1">
      <c r="B29" s="133"/>
      <c r="C29" s="138" t="s">
        <v>204</v>
      </c>
      <c r="D29" s="135">
        <v>8659</v>
      </c>
      <c r="E29" s="135">
        <v>8716</v>
      </c>
      <c r="F29" s="139">
        <v>84</v>
      </c>
      <c r="G29" s="135">
        <v>8757</v>
      </c>
      <c r="H29" s="139">
        <f t="shared" si="7"/>
        <v>41</v>
      </c>
      <c r="I29" s="135">
        <v>8862</v>
      </c>
      <c r="J29" s="139">
        <f t="shared" si="8"/>
        <v>105</v>
      </c>
      <c r="K29" s="135">
        <v>8903</v>
      </c>
      <c r="L29" s="139">
        <f t="shared" si="9"/>
        <v>41</v>
      </c>
      <c r="M29" s="140"/>
      <c r="N29" s="139"/>
      <c r="O29" s="139"/>
      <c r="P29" s="139"/>
      <c r="Q29" s="139"/>
      <c r="R29" s="139"/>
    </row>
    <row r="30" spans="2:18" ht="13.5" customHeight="1">
      <c r="B30" s="133"/>
      <c r="C30" s="138"/>
      <c r="D30" s="135"/>
      <c r="E30" s="135"/>
      <c r="F30" s="139"/>
      <c r="G30" s="135"/>
      <c r="H30" s="139"/>
      <c r="I30" s="135"/>
      <c r="J30" s="139"/>
      <c r="K30" s="135"/>
      <c r="L30" s="139"/>
      <c r="M30" s="140"/>
      <c r="N30" s="139"/>
      <c r="O30" s="139"/>
      <c r="P30" s="139"/>
      <c r="Q30" s="139"/>
      <c r="R30" s="139"/>
    </row>
    <row r="31" spans="2:18" ht="13.5" customHeight="1">
      <c r="B31" s="133"/>
      <c r="C31" s="138" t="s">
        <v>206</v>
      </c>
      <c r="D31" s="135">
        <v>3210</v>
      </c>
      <c r="E31" s="135">
        <v>3294</v>
      </c>
      <c r="F31" s="139">
        <v>3</v>
      </c>
      <c r="G31" s="135">
        <v>3295</v>
      </c>
      <c r="H31" s="139">
        <f aca="true" t="shared" si="10" ref="H31:H37">+G31-E31</f>
        <v>1</v>
      </c>
      <c r="I31" s="135">
        <v>3331</v>
      </c>
      <c r="J31" s="139">
        <f aca="true" t="shared" si="11" ref="J31:J37">+I31-G31</f>
        <v>36</v>
      </c>
      <c r="K31" s="135">
        <v>3325</v>
      </c>
      <c r="L31" s="139">
        <f aca="true" t="shared" si="12" ref="L31:L37">K31-I31</f>
        <v>-6</v>
      </c>
      <c r="M31" s="140"/>
      <c r="N31" s="139"/>
      <c r="O31" s="139"/>
      <c r="P31" s="139"/>
      <c r="Q31" s="139"/>
      <c r="R31" s="139"/>
    </row>
    <row r="32" spans="2:18" ht="13.5" customHeight="1">
      <c r="B32" s="133"/>
      <c r="C32" s="138" t="s">
        <v>208</v>
      </c>
      <c r="D32" s="135">
        <v>2474</v>
      </c>
      <c r="E32" s="135">
        <v>2505</v>
      </c>
      <c r="F32" s="139">
        <v>-6</v>
      </c>
      <c r="G32" s="135">
        <v>2520</v>
      </c>
      <c r="H32" s="139">
        <f t="shared" si="10"/>
        <v>15</v>
      </c>
      <c r="I32" s="135">
        <v>2526</v>
      </c>
      <c r="J32" s="139">
        <f t="shared" si="11"/>
        <v>6</v>
      </c>
      <c r="K32" s="135">
        <v>2551</v>
      </c>
      <c r="L32" s="139">
        <f t="shared" si="12"/>
        <v>25</v>
      </c>
      <c r="M32" s="140"/>
      <c r="N32" s="139"/>
      <c r="O32" s="139"/>
      <c r="P32" s="139"/>
      <c r="Q32" s="139"/>
      <c r="R32" s="139"/>
    </row>
    <row r="33" spans="2:18" ht="13.5" customHeight="1">
      <c r="B33" s="133"/>
      <c r="C33" s="138" t="s">
        <v>210</v>
      </c>
      <c r="D33" s="135">
        <v>4871</v>
      </c>
      <c r="E33" s="135">
        <v>4885</v>
      </c>
      <c r="F33" s="139">
        <v>3</v>
      </c>
      <c r="G33" s="135">
        <v>4890</v>
      </c>
      <c r="H33" s="139">
        <f t="shared" si="10"/>
        <v>5</v>
      </c>
      <c r="I33" s="135">
        <v>4898</v>
      </c>
      <c r="J33" s="139">
        <f t="shared" si="11"/>
        <v>8</v>
      </c>
      <c r="K33" s="135">
        <v>4885</v>
      </c>
      <c r="L33" s="139">
        <f t="shared" si="12"/>
        <v>-13</v>
      </c>
      <c r="M33" s="140"/>
      <c r="N33" s="139"/>
      <c r="O33" s="139"/>
      <c r="P33" s="139"/>
      <c r="Q33" s="139"/>
      <c r="R33" s="139"/>
    </row>
    <row r="34" spans="2:18" ht="13.5" customHeight="1">
      <c r="B34" s="133"/>
      <c r="C34" s="138" t="s">
        <v>212</v>
      </c>
      <c r="D34" s="135">
        <v>2423</v>
      </c>
      <c r="E34" s="135">
        <v>2390</v>
      </c>
      <c r="F34" s="139">
        <v>3</v>
      </c>
      <c r="G34" s="135">
        <v>2375</v>
      </c>
      <c r="H34" s="139">
        <f t="shared" si="10"/>
        <v>-15</v>
      </c>
      <c r="I34" s="135">
        <v>2381</v>
      </c>
      <c r="J34" s="139">
        <f t="shared" si="11"/>
        <v>6</v>
      </c>
      <c r="K34" s="135">
        <v>2288</v>
      </c>
      <c r="L34" s="139">
        <f t="shared" si="12"/>
        <v>-93</v>
      </c>
      <c r="M34" s="140"/>
      <c r="N34" s="139"/>
      <c r="O34" s="139"/>
      <c r="P34" s="139"/>
      <c r="Q34" s="139"/>
      <c r="R34" s="139"/>
    </row>
    <row r="35" spans="2:18" ht="13.5" customHeight="1">
      <c r="B35" s="133"/>
      <c r="C35" s="138" t="s">
        <v>214</v>
      </c>
      <c r="D35" s="135">
        <v>2732</v>
      </c>
      <c r="E35" s="135">
        <v>2641</v>
      </c>
      <c r="F35" s="139">
        <v>-30</v>
      </c>
      <c r="G35" s="135">
        <v>2630</v>
      </c>
      <c r="H35" s="139">
        <f t="shared" si="10"/>
        <v>-11</v>
      </c>
      <c r="I35" s="135">
        <v>2669</v>
      </c>
      <c r="J35" s="139">
        <f t="shared" si="11"/>
        <v>39</v>
      </c>
      <c r="K35" s="135">
        <v>2678</v>
      </c>
      <c r="L35" s="139">
        <f t="shared" si="12"/>
        <v>9</v>
      </c>
      <c r="M35" s="140"/>
      <c r="N35" s="139"/>
      <c r="O35" s="139"/>
      <c r="P35" s="139"/>
      <c r="Q35" s="139"/>
      <c r="R35" s="139"/>
    </row>
    <row r="36" spans="2:18" ht="13.5" customHeight="1">
      <c r="B36" s="133"/>
      <c r="C36" s="138" t="s">
        <v>168</v>
      </c>
      <c r="D36" s="135">
        <v>2916</v>
      </c>
      <c r="E36" s="135">
        <v>2850</v>
      </c>
      <c r="F36" s="139">
        <v>-13</v>
      </c>
      <c r="G36" s="135">
        <v>2841</v>
      </c>
      <c r="H36" s="139">
        <f t="shared" si="10"/>
        <v>-9</v>
      </c>
      <c r="I36" s="135">
        <v>2782</v>
      </c>
      <c r="J36" s="139">
        <f t="shared" si="11"/>
        <v>-59</v>
      </c>
      <c r="K36" s="135">
        <v>2805</v>
      </c>
      <c r="L36" s="139">
        <f t="shared" si="12"/>
        <v>23</v>
      </c>
      <c r="M36" s="140"/>
      <c r="N36" s="139"/>
      <c r="O36" s="139"/>
      <c r="P36" s="139"/>
      <c r="Q36" s="139"/>
      <c r="R36" s="139"/>
    </row>
    <row r="37" spans="2:18" ht="13.5" customHeight="1">
      <c r="B37" s="133"/>
      <c r="C37" s="138" t="s">
        <v>169</v>
      </c>
      <c r="D37" s="135">
        <v>2498</v>
      </c>
      <c r="E37" s="135">
        <v>2485</v>
      </c>
      <c r="F37" s="139">
        <v>0</v>
      </c>
      <c r="G37" s="135">
        <v>2467</v>
      </c>
      <c r="H37" s="139">
        <f t="shared" si="10"/>
        <v>-18</v>
      </c>
      <c r="I37" s="135">
        <v>2449</v>
      </c>
      <c r="J37" s="139">
        <f t="shared" si="11"/>
        <v>-18</v>
      </c>
      <c r="K37" s="135">
        <v>2428</v>
      </c>
      <c r="L37" s="139">
        <f t="shared" si="12"/>
        <v>-21</v>
      </c>
      <c r="M37" s="140"/>
      <c r="N37" s="139"/>
      <c r="O37" s="139"/>
      <c r="P37" s="139"/>
      <c r="Q37" s="139"/>
      <c r="R37" s="139"/>
    </row>
    <row r="38" spans="2:18" ht="13.5" customHeight="1">
      <c r="B38" s="133"/>
      <c r="C38" s="138"/>
      <c r="D38" s="135"/>
      <c r="E38" s="135"/>
      <c r="F38" s="139"/>
      <c r="G38" s="135"/>
      <c r="H38" s="139"/>
      <c r="I38" s="135"/>
      <c r="J38" s="141"/>
      <c r="K38" s="135"/>
      <c r="L38" s="139"/>
      <c r="M38" s="140"/>
      <c r="N38" s="139"/>
      <c r="O38" s="139"/>
      <c r="P38" s="139"/>
      <c r="Q38" s="139"/>
      <c r="R38" s="139"/>
    </row>
    <row r="39" spans="2:18" ht="13.5" customHeight="1">
      <c r="B39" s="133"/>
      <c r="C39" s="138" t="s">
        <v>170</v>
      </c>
      <c r="D39" s="135">
        <v>1728</v>
      </c>
      <c r="E39" s="135">
        <v>1716</v>
      </c>
      <c r="F39" s="139">
        <v>-13</v>
      </c>
      <c r="G39" s="135">
        <v>1716</v>
      </c>
      <c r="H39" s="139">
        <f aca="true" t="shared" si="13" ref="H39:H45">+G39-E39</f>
        <v>0</v>
      </c>
      <c r="I39" s="135">
        <v>1723</v>
      </c>
      <c r="J39" s="139">
        <f aca="true" t="shared" si="14" ref="J39:J45">+I39-G39</f>
        <v>7</v>
      </c>
      <c r="K39" s="135">
        <v>1718</v>
      </c>
      <c r="L39" s="139">
        <f aca="true" t="shared" si="15" ref="L39:L45">K39-I39</f>
        <v>-5</v>
      </c>
      <c r="M39" s="140"/>
      <c r="N39" s="139"/>
      <c r="O39" s="139"/>
      <c r="P39" s="139"/>
      <c r="Q39" s="139"/>
      <c r="R39" s="139"/>
    </row>
    <row r="40" spans="2:18" ht="13.5" customHeight="1">
      <c r="B40" s="133"/>
      <c r="C40" s="138" t="s">
        <v>171</v>
      </c>
      <c r="D40" s="135">
        <v>2949</v>
      </c>
      <c r="E40" s="135">
        <v>3004</v>
      </c>
      <c r="F40" s="139">
        <v>19</v>
      </c>
      <c r="G40" s="135">
        <v>3001</v>
      </c>
      <c r="H40" s="139">
        <f t="shared" si="13"/>
        <v>-3</v>
      </c>
      <c r="I40" s="135">
        <v>3004</v>
      </c>
      <c r="J40" s="139">
        <f t="shared" si="14"/>
        <v>3</v>
      </c>
      <c r="K40" s="135">
        <v>3011</v>
      </c>
      <c r="L40" s="139">
        <f t="shared" si="15"/>
        <v>7</v>
      </c>
      <c r="M40" s="140"/>
      <c r="N40" s="139"/>
      <c r="O40" s="139"/>
      <c r="P40" s="139"/>
      <c r="Q40" s="139"/>
      <c r="R40" s="139"/>
    </row>
    <row r="41" spans="2:18" ht="13.5" customHeight="1">
      <c r="B41" s="133"/>
      <c r="C41" s="138" t="s">
        <v>173</v>
      </c>
      <c r="D41" s="135">
        <v>1762</v>
      </c>
      <c r="E41" s="135">
        <v>1725</v>
      </c>
      <c r="F41" s="139">
        <v>-14</v>
      </c>
      <c r="G41" s="135">
        <v>1712</v>
      </c>
      <c r="H41" s="139">
        <f t="shared" si="13"/>
        <v>-13</v>
      </c>
      <c r="I41" s="135">
        <v>1741</v>
      </c>
      <c r="J41" s="139">
        <f t="shared" si="14"/>
        <v>29</v>
      </c>
      <c r="K41" s="135">
        <v>1743</v>
      </c>
      <c r="L41" s="139">
        <f t="shared" si="15"/>
        <v>2</v>
      </c>
      <c r="M41" s="140"/>
      <c r="N41" s="139"/>
      <c r="O41" s="139"/>
      <c r="P41" s="139"/>
      <c r="Q41" s="139"/>
      <c r="R41" s="139"/>
    </row>
    <row r="42" spans="2:18" ht="13.5" customHeight="1">
      <c r="B42" s="133"/>
      <c r="C42" s="138" t="s">
        <v>175</v>
      </c>
      <c r="D42" s="135">
        <v>3084</v>
      </c>
      <c r="E42" s="135">
        <v>3070</v>
      </c>
      <c r="F42" s="139">
        <v>16</v>
      </c>
      <c r="G42" s="135">
        <v>3065</v>
      </c>
      <c r="H42" s="139">
        <f t="shared" si="13"/>
        <v>-5</v>
      </c>
      <c r="I42" s="135">
        <v>3061</v>
      </c>
      <c r="J42" s="139">
        <f t="shared" si="14"/>
        <v>-4</v>
      </c>
      <c r="K42" s="135">
        <v>3056</v>
      </c>
      <c r="L42" s="139">
        <f t="shared" si="15"/>
        <v>-5</v>
      </c>
      <c r="M42" s="140"/>
      <c r="N42" s="139"/>
      <c r="O42" s="139"/>
      <c r="P42" s="139"/>
      <c r="Q42" s="139"/>
      <c r="R42" s="139"/>
    </row>
    <row r="43" spans="2:18" ht="13.5" customHeight="1">
      <c r="B43" s="133"/>
      <c r="C43" s="138" t="s">
        <v>177</v>
      </c>
      <c r="D43" s="135">
        <v>1211</v>
      </c>
      <c r="E43" s="135">
        <v>1182</v>
      </c>
      <c r="F43" s="142">
        <v>-4</v>
      </c>
      <c r="G43" s="135">
        <v>1173</v>
      </c>
      <c r="H43" s="139">
        <f t="shared" si="13"/>
        <v>-9</v>
      </c>
      <c r="I43" s="135">
        <v>1173</v>
      </c>
      <c r="J43" s="139">
        <f t="shared" si="14"/>
        <v>0</v>
      </c>
      <c r="K43" s="135">
        <v>1183</v>
      </c>
      <c r="L43" s="139">
        <f t="shared" si="15"/>
        <v>10</v>
      </c>
      <c r="M43" s="140"/>
      <c r="N43" s="139"/>
      <c r="O43" s="139"/>
      <c r="P43" s="139"/>
      <c r="Q43" s="139"/>
      <c r="R43" s="139"/>
    </row>
    <row r="44" spans="2:18" ht="13.5" customHeight="1">
      <c r="B44" s="133"/>
      <c r="C44" s="138" t="s">
        <v>179</v>
      </c>
      <c r="D44" s="135">
        <v>1427</v>
      </c>
      <c r="E44" s="135">
        <v>1424</v>
      </c>
      <c r="F44" s="142">
        <v>2</v>
      </c>
      <c r="G44" s="135">
        <v>1419</v>
      </c>
      <c r="H44" s="139">
        <f t="shared" si="13"/>
        <v>-5</v>
      </c>
      <c r="I44" s="135">
        <v>1419</v>
      </c>
      <c r="J44" s="139">
        <f t="shared" si="14"/>
        <v>0</v>
      </c>
      <c r="K44" s="135">
        <v>1410</v>
      </c>
      <c r="L44" s="139">
        <f t="shared" si="15"/>
        <v>-9</v>
      </c>
      <c r="M44" s="140"/>
      <c r="N44" s="139"/>
      <c r="O44" s="139"/>
      <c r="P44" s="139"/>
      <c r="Q44" s="139"/>
      <c r="R44" s="139"/>
    </row>
    <row r="45" spans="2:18" ht="13.5" customHeight="1">
      <c r="B45" s="133"/>
      <c r="C45" s="138" t="s">
        <v>180</v>
      </c>
      <c r="D45" s="135">
        <v>1727</v>
      </c>
      <c r="E45" s="135">
        <v>1706</v>
      </c>
      <c r="F45" s="139">
        <v>-10</v>
      </c>
      <c r="G45" s="135">
        <v>1698</v>
      </c>
      <c r="H45" s="139">
        <f t="shared" si="13"/>
        <v>-8</v>
      </c>
      <c r="I45" s="135">
        <v>1687</v>
      </c>
      <c r="J45" s="139">
        <f t="shared" si="14"/>
        <v>-11</v>
      </c>
      <c r="K45" s="135">
        <v>1680</v>
      </c>
      <c r="L45" s="139">
        <f t="shared" si="15"/>
        <v>-7</v>
      </c>
      <c r="M45" s="140"/>
      <c r="N45" s="139"/>
      <c r="O45" s="139"/>
      <c r="P45" s="139"/>
      <c r="Q45" s="139"/>
      <c r="R45" s="139"/>
    </row>
    <row r="46" spans="2:18" ht="13.5" customHeight="1">
      <c r="B46" s="133"/>
      <c r="C46" s="138"/>
      <c r="D46" s="135"/>
      <c r="E46" s="135"/>
      <c r="F46" s="139"/>
      <c r="G46" s="135"/>
      <c r="H46" s="139"/>
      <c r="I46" s="135"/>
      <c r="J46" s="139"/>
      <c r="K46" s="135"/>
      <c r="L46" s="139"/>
      <c r="M46" s="140"/>
      <c r="N46" s="139"/>
      <c r="O46" s="139"/>
      <c r="P46" s="139"/>
      <c r="Q46" s="139"/>
      <c r="R46" s="139"/>
    </row>
    <row r="47" spans="2:18" ht="13.5" customHeight="1">
      <c r="B47" s="133"/>
      <c r="C47" s="138" t="s">
        <v>183</v>
      </c>
      <c r="D47" s="135">
        <v>6007</v>
      </c>
      <c r="E47" s="135">
        <v>6207</v>
      </c>
      <c r="F47" s="139">
        <v>21</v>
      </c>
      <c r="G47" s="135">
        <v>6212</v>
      </c>
      <c r="H47" s="139">
        <f>+G47-E47</f>
        <v>5</v>
      </c>
      <c r="I47" s="135">
        <v>6149</v>
      </c>
      <c r="J47" s="139">
        <f>+I47-G47</f>
        <v>-63</v>
      </c>
      <c r="K47" s="135">
        <v>6183</v>
      </c>
      <c r="L47" s="139">
        <f>K47-I47</f>
        <v>34</v>
      </c>
      <c r="M47" s="140"/>
      <c r="N47" s="139"/>
      <c r="O47" s="139"/>
      <c r="P47" s="139"/>
      <c r="Q47" s="139"/>
      <c r="R47" s="139"/>
    </row>
    <row r="48" spans="2:18" ht="13.5" customHeight="1">
      <c r="B48" s="133"/>
      <c r="C48" s="138" t="s">
        <v>185</v>
      </c>
      <c r="D48" s="135">
        <v>5024</v>
      </c>
      <c r="E48" s="135">
        <v>4902</v>
      </c>
      <c r="F48" s="139">
        <v>-25</v>
      </c>
      <c r="G48" s="135">
        <v>4863</v>
      </c>
      <c r="H48" s="139">
        <f>+G48-E48</f>
        <v>-39</v>
      </c>
      <c r="I48" s="135">
        <v>4982</v>
      </c>
      <c r="J48" s="139">
        <f>+I48-G48</f>
        <v>119</v>
      </c>
      <c r="K48" s="135">
        <v>5062</v>
      </c>
      <c r="L48" s="139">
        <f>K48-I48</f>
        <v>80</v>
      </c>
      <c r="M48" s="140"/>
      <c r="N48" s="139"/>
      <c r="O48" s="139"/>
      <c r="P48" s="139"/>
      <c r="Q48" s="139"/>
      <c r="R48" s="139"/>
    </row>
    <row r="49" spans="2:18" ht="13.5" customHeight="1">
      <c r="B49" s="133"/>
      <c r="C49" s="138" t="s">
        <v>187</v>
      </c>
      <c r="D49" s="135">
        <v>3447</v>
      </c>
      <c r="E49" s="135">
        <v>3370</v>
      </c>
      <c r="F49" s="139">
        <v>-40</v>
      </c>
      <c r="G49" s="135">
        <v>3352</v>
      </c>
      <c r="H49" s="139">
        <f>+G49-E49</f>
        <v>-18</v>
      </c>
      <c r="I49" s="135">
        <v>3345</v>
      </c>
      <c r="J49" s="139">
        <f>+I49-G49</f>
        <v>-7</v>
      </c>
      <c r="K49" s="135">
        <v>3312</v>
      </c>
      <c r="L49" s="139">
        <f>K49-I49</f>
        <v>-33</v>
      </c>
      <c r="M49" s="140"/>
      <c r="N49" s="139"/>
      <c r="O49" s="139"/>
      <c r="P49" s="139"/>
      <c r="Q49" s="139"/>
      <c r="R49" s="139"/>
    </row>
    <row r="50" spans="2:18" ht="13.5" customHeight="1">
      <c r="B50" s="133"/>
      <c r="C50" s="138" t="s">
        <v>189</v>
      </c>
      <c r="D50" s="135">
        <v>4529</v>
      </c>
      <c r="E50" s="135">
        <v>4520</v>
      </c>
      <c r="F50" s="139">
        <v>0</v>
      </c>
      <c r="G50" s="135">
        <v>4524</v>
      </c>
      <c r="H50" s="139">
        <f>+G50-E50</f>
        <v>4</v>
      </c>
      <c r="I50" s="135">
        <v>4514</v>
      </c>
      <c r="J50" s="139">
        <f>+I50-G50</f>
        <v>-10</v>
      </c>
      <c r="K50" s="135">
        <v>4534</v>
      </c>
      <c r="L50" s="139">
        <f>K50-I50</f>
        <v>20</v>
      </c>
      <c r="M50" s="140"/>
      <c r="N50" s="139"/>
      <c r="O50" s="139"/>
      <c r="P50" s="139"/>
      <c r="Q50" s="139"/>
      <c r="R50" s="139"/>
    </row>
    <row r="51" spans="2:18" ht="13.5" customHeight="1">
      <c r="B51" s="133"/>
      <c r="C51" s="138" t="s">
        <v>191</v>
      </c>
      <c r="D51" s="135">
        <v>2698</v>
      </c>
      <c r="E51" s="135">
        <v>2547</v>
      </c>
      <c r="F51" s="139">
        <v>-36</v>
      </c>
      <c r="G51" s="135">
        <v>2542</v>
      </c>
      <c r="H51" s="139">
        <f>+G51-E51</f>
        <v>-5</v>
      </c>
      <c r="I51" s="135">
        <v>2521</v>
      </c>
      <c r="J51" s="139">
        <f>+I51-G51</f>
        <v>-21</v>
      </c>
      <c r="K51" s="135">
        <v>2502</v>
      </c>
      <c r="L51" s="139">
        <f>K51-I51</f>
        <v>-19</v>
      </c>
      <c r="M51" s="140"/>
      <c r="N51" s="139"/>
      <c r="O51" s="139"/>
      <c r="P51" s="139"/>
      <c r="Q51" s="139"/>
      <c r="R51" s="139"/>
    </row>
    <row r="52" spans="2:18" ht="13.5" customHeight="1">
      <c r="B52" s="133"/>
      <c r="C52" s="138"/>
      <c r="D52" s="135"/>
      <c r="E52" s="135"/>
      <c r="F52" s="139"/>
      <c r="G52" s="135"/>
      <c r="H52" s="139"/>
      <c r="I52" s="135"/>
      <c r="J52" s="139"/>
      <c r="K52" s="135"/>
      <c r="L52" s="139"/>
      <c r="M52" s="140"/>
      <c r="N52" s="139"/>
      <c r="O52" s="139"/>
      <c r="P52" s="139"/>
      <c r="Q52" s="139"/>
      <c r="R52" s="139"/>
    </row>
    <row r="53" spans="2:18" ht="13.5" customHeight="1">
      <c r="B53" s="133"/>
      <c r="C53" s="138" t="s">
        <v>194</v>
      </c>
      <c r="D53" s="135">
        <v>1974</v>
      </c>
      <c r="E53" s="135">
        <v>1967</v>
      </c>
      <c r="F53" s="139">
        <v>-1</v>
      </c>
      <c r="G53" s="135">
        <v>1952</v>
      </c>
      <c r="H53" s="139">
        <f aca="true" t="shared" si="16" ref="H53:H64">+G53-E53</f>
        <v>-15</v>
      </c>
      <c r="I53" s="135">
        <v>1938</v>
      </c>
      <c r="J53" s="139">
        <f aca="true" t="shared" si="17" ref="J53:J64">+I53-G53</f>
        <v>-14</v>
      </c>
      <c r="K53" s="135">
        <v>1938</v>
      </c>
      <c r="L53" s="143">
        <f aca="true" t="shared" si="18" ref="L53:L64">K53-I53</f>
        <v>0</v>
      </c>
      <c r="M53" s="140"/>
      <c r="N53" s="139"/>
      <c r="O53" s="139"/>
      <c r="P53" s="139"/>
      <c r="Q53" s="139"/>
      <c r="R53" s="139"/>
    </row>
    <row r="54" spans="2:18" ht="13.5" customHeight="1">
      <c r="B54" s="133"/>
      <c r="C54" s="138" t="s">
        <v>195</v>
      </c>
      <c r="D54" s="135">
        <v>4186</v>
      </c>
      <c r="E54" s="135">
        <v>4269</v>
      </c>
      <c r="F54" s="139">
        <v>31</v>
      </c>
      <c r="G54" s="135">
        <v>4335</v>
      </c>
      <c r="H54" s="139">
        <f t="shared" si="16"/>
        <v>66</v>
      </c>
      <c r="I54" s="135">
        <v>4364</v>
      </c>
      <c r="J54" s="139">
        <f t="shared" si="17"/>
        <v>29</v>
      </c>
      <c r="K54" s="135">
        <v>4384</v>
      </c>
      <c r="L54" s="139">
        <f t="shared" si="18"/>
        <v>20</v>
      </c>
      <c r="M54" s="140"/>
      <c r="N54" s="139"/>
      <c r="O54" s="139"/>
      <c r="P54" s="139"/>
      <c r="Q54" s="139"/>
      <c r="R54" s="139"/>
    </row>
    <row r="55" spans="2:18" ht="13.5" customHeight="1">
      <c r="B55" s="133"/>
      <c r="C55" s="138" t="s">
        <v>197</v>
      </c>
      <c r="D55" s="135">
        <v>2819</v>
      </c>
      <c r="E55" s="135">
        <v>2816</v>
      </c>
      <c r="F55" s="139">
        <v>-3</v>
      </c>
      <c r="G55" s="135">
        <v>2810</v>
      </c>
      <c r="H55" s="139">
        <f t="shared" si="16"/>
        <v>-6</v>
      </c>
      <c r="I55" s="135">
        <v>2802</v>
      </c>
      <c r="J55" s="139">
        <f t="shared" si="17"/>
        <v>-8</v>
      </c>
      <c r="K55" s="135">
        <v>2797</v>
      </c>
      <c r="L55" s="139">
        <f t="shared" si="18"/>
        <v>-5</v>
      </c>
      <c r="M55" s="140"/>
      <c r="N55" s="139"/>
      <c r="O55" s="139"/>
      <c r="P55" s="139"/>
      <c r="Q55" s="139"/>
      <c r="R55" s="139"/>
    </row>
    <row r="56" spans="2:18" ht="13.5" customHeight="1">
      <c r="B56" s="133"/>
      <c r="C56" s="138" t="s">
        <v>199</v>
      </c>
      <c r="D56" s="135">
        <v>2272</v>
      </c>
      <c r="E56" s="135">
        <v>2211</v>
      </c>
      <c r="F56" s="139">
        <v>-17</v>
      </c>
      <c r="G56" s="135">
        <v>2206</v>
      </c>
      <c r="H56" s="139">
        <f t="shared" si="16"/>
        <v>-5</v>
      </c>
      <c r="I56" s="135">
        <v>2206</v>
      </c>
      <c r="J56" s="143">
        <f t="shared" si="17"/>
        <v>0</v>
      </c>
      <c r="K56" s="135">
        <v>2232</v>
      </c>
      <c r="L56" s="139">
        <f t="shared" si="18"/>
        <v>26</v>
      </c>
      <c r="M56" s="140"/>
      <c r="N56" s="139"/>
      <c r="O56" s="139"/>
      <c r="P56" s="139"/>
      <c r="Q56" s="139"/>
      <c r="R56" s="139"/>
    </row>
    <row r="57" spans="2:18" ht="13.5" customHeight="1">
      <c r="B57" s="133"/>
      <c r="C57" s="138" t="s">
        <v>201</v>
      </c>
      <c r="D57" s="135">
        <v>1787</v>
      </c>
      <c r="E57" s="135">
        <v>1774</v>
      </c>
      <c r="F57" s="139">
        <v>-2</v>
      </c>
      <c r="G57" s="135">
        <v>1762</v>
      </c>
      <c r="H57" s="139">
        <f t="shared" si="16"/>
        <v>-12</v>
      </c>
      <c r="I57" s="135">
        <v>1761</v>
      </c>
      <c r="J57" s="139">
        <f t="shared" si="17"/>
        <v>-1</v>
      </c>
      <c r="K57" s="135">
        <v>1773</v>
      </c>
      <c r="L57" s="139">
        <f t="shared" si="18"/>
        <v>12</v>
      </c>
      <c r="M57" s="140"/>
      <c r="N57" s="139"/>
      <c r="O57" s="139"/>
      <c r="P57" s="139"/>
      <c r="Q57" s="139"/>
      <c r="R57" s="139"/>
    </row>
    <row r="58" spans="2:18" ht="13.5" customHeight="1">
      <c r="B58" s="133"/>
      <c r="C58" s="138" t="s">
        <v>203</v>
      </c>
      <c r="D58" s="135">
        <v>1765</v>
      </c>
      <c r="E58" s="135">
        <v>1791</v>
      </c>
      <c r="F58" s="139">
        <v>10</v>
      </c>
      <c r="G58" s="135">
        <v>1782</v>
      </c>
      <c r="H58" s="139">
        <f t="shared" si="16"/>
        <v>-9</v>
      </c>
      <c r="I58" s="135">
        <v>1786</v>
      </c>
      <c r="J58" s="139">
        <f t="shared" si="17"/>
        <v>4</v>
      </c>
      <c r="K58" s="135">
        <v>1795</v>
      </c>
      <c r="L58" s="139">
        <f t="shared" si="18"/>
        <v>9</v>
      </c>
      <c r="M58" s="140"/>
      <c r="N58" s="139"/>
      <c r="O58" s="139"/>
      <c r="P58" s="139"/>
      <c r="Q58" s="139"/>
      <c r="R58" s="139"/>
    </row>
    <row r="59" spans="2:18" ht="13.5" customHeight="1">
      <c r="B59" s="133"/>
      <c r="C59" s="138" t="s">
        <v>205</v>
      </c>
      <c r="D59" s="135">
        <v>1755</v>
      </c>
      <c r="E59" s="135">
        <v>1683</v>
      </c>
      <c r="F59" s="139">
        <v>-26</v>
      </c>
      <c r="G59" s="135">
        <v>1671</v>
      </c>
      <c r="H59" s="139">
        <f t="shared" si="16"/>
        <v>-12</v>
      </c>
      <c r="I59" s="135">
        <v>1654</v>
      </c>
      <c r="J59" s="139">
        <f t="shared" si="17"/>
        <v>-17</v>
      </c>
      <c r="K59" s="135">
        <v>1611</v>
      </c>
      <c r="L59" s="139">
        <f t="shared" si="18"/>
        <v>-43</v>
      </c>
      <c r="M59" s="140"/>
      <c r="N59" s="139"/>
      <c r="O59" s="139"/>
      <c r="P59" s="139"/>
      <c r="Q59" s="139"/>
      <c r="R59" s="139"/>
    </row>
    <row r="60" spans="2:18" ht="13.5" customHeight="1">
      <c r="B60" s="133"/>
      <c r="C60" s="138" t="s">
        <v>207</v>
      </c>
      <c r="D60" s="135">
        <v>3802</v>
      </c>
      <c r="E60" s="135">
        <v>3719</v>
      </c>
      <c r="F60" s="139">
        <v>-22</v>
      </c>
      <c r="G60" s="135">
        <v>3679</v>
      </c>
      <c r="H60" s="139">
        <f t="shared" si="16"/>
        <v>-40</v>
      </c>
      <c r="I60" s="135">
        <v>3674</v>
      </c>
      <c r="J60" s="139">
        <f t="shared" si="17"/>
        <v>-5</v>
      </c>
      <c r="K60" s="135">
        <v>3652</v>
      </c>
      <c r="L60" s="139">
        <f t="shared" si="18"/>
        <v>-22</v>
      </c>
      <c r="M60" s="140"/>
      <c r="N60" s="139"/>
      <c r="O60" s="139"/>
      <c r="P60" s="139"/>
      <c r="Q60" s="139"/>
      <c r="R60" s="139"/>
    </row>
    <row r="61" spans="2:18" ht="13.5" customHeight="1">
      <c r="B61" s="133"/>
      <c r="C61" s="138" t="s">
        <v>209</v>
      </c>
      <c r="D61" s="135">
        <v>4698</v>
      </c>
      <c r="E61" s="135">
        <v>4705</v>
      </c>
      <c r="F61" s="139">
        <v>9</v>
      </c>
      <c r="G61" s="135">
        <v>4716</v>
      </c>
      <c r="H61" s="139">
        <f t="shared" si="16"/>
        <v>11</v>
      </c>
      <c r="I61" s="135">
        <v>4723</v>
      </c>
      <c r="J61" s="139">
        <f t="shared" si="17"/>
        <v>7</v>
      </c>
      <c r="K61" s="135">
        <v>4722</v>
      </c>
      <c r="L61" s="139">
        <f t="shared" si="18"/>
        <v>-1</v>
      </c>
      <c r="M61" s="140"/>
      <c r="N61" s="139"/>
      <c r="O61" s="139"/>
      <c r="P61" s="139"/>
      <c r="Q61" s="139"/>
      <c r="R61" s="139"/>
    </row>
    <row r="62" spans="2:18" ht="13.5" customHeight="1">
      <c r="B62" s="133"/>
      <c r="C62" s="138" t="s">
        <v>211</v>
      </c>
      <c r="D62" s="135">
        <v>1928</v>
      </c>
      <c r="E62" s="135">
        <v>1902</v>
      </c>
      <c r="F62" s="139">
        <v>-6</v>
      </c>
      <c r="G62" s="135">
        <v>1896</v>
      </c>
      <c r="H62" s="139">
        <f t="shared" si="16"/>
        <v>-6</v>
      </c>
      <c r="I62" s="135">
        <v>1908</v>
      </c>
      <c r="J62" s="139">
        <f t="shared" si="17"/>
        <v>12</v>
      </c>
      <c r="K62" s="135">
        <v>1975</v>
      </c>
      <c r="L62" s="139">
        <f t="shared" si="18"/>
        <v>67</v>
      </c>
      <c r="M62" s="140"/>
      <c r="N62" s="139"/>
      <c r="O62" s="139"/>
      <c r="P62" s="139"/>
      <c r="Q62" s="139"/>
      <c r="R62" s="139"/>
    </row>
    <row r="63" spans="2:18" ht="13.5" customHeight="1">
      <c r="B63" s="133"/>
      <c r="C63" s="138" t="s">
        <v>213</v>
      </c>
      <c r="D63" s="135">
        <v>1527</v>
      </c>
      <c r="E63" s="135">
        <v>1530</v>
      </c>
      <c r="F63" s="139">
        <v>-1</v>
      </c>
      <c r="G63" s="135">
        <v>1518</v>
      </c>
      <c r="H63" s="139">
        <f t="shared" si="16"/>
        <v>-12</v>
      </c>
      <c r="I63" s="135">
        <v>1517</v>
      </c>
      <c r="J63" s="139">
        <f t="shared" si="17"/>
        <v>-1</v>
      </c>
      <c r="K63" s="135">
        <v>1498</v>
      </c>
      <c r="L63" s="139">
        <f t="shared" si="18"/>
        <v>-19</v>
      </c>
      <c r="M63" s="140"/>
      <c r="N63" s="139"/>
      <c r="O63" s="139"/>
      <c r="P63" s="139"/>
      <c r="Q63" s="139"/>
      <c r="R63" s="139"/>
    </row>
    <row r="64" spans="2:18" ht="13.5" customHeight="1">
      <c r="B64" s="144"/>
      <c r="C64" s="145" t="s">
        <v>215</v>
      </c>
      <c r="D64" s="146">
        <v>1800</v>
      </c>
      <c r="E64" s="135">
        <v>1790</v>
      </c>
      <c r="F64" s="147">
        <v>-3</v>
      </c>
      <c r="G64" s="146">
        <v>1798</v>
      </c>
      <c r="H64" s="147">
        <f t="shared" si="16"/>
        <v>8</v>
      </c>
      <c r="I64" s="146">
        <v>1816</v>
      </c>
      <c r="J64" s="147">
        <f t="shared" si="17"/>
        <v>18</v>
      </c>
      <c r="K64" s="146">
        <v>1834</v>
      </c>
      <c r="L64" s="147">
        <f t="shared" si="18"/>
        <v>18</v>
      </c>
      <c r="M64" s="140"/>
      <c r="N64" s="139"/>
      <c r="O64" s="139"/>
      <c r="P64" s="139"/>
      <c r="Q64" s="139"/>
      <c r="R64" s="139"/>
    </row>
    <row r="65" spans="2:12" ht="12">
      <c r="B65" s="104" t="s">
        <v>726</v>
      </c>
      <c r="E65" s="148"/>
      <c r="F65" s="149"/>
      <c r="J65" s="108"/>
      <c r="K65" s="108"/>
      <c r="L65" s="108"/>
    </row>
    <row r="66" spans="6:12" ht="12">
      <c r="F66" s="149"/>
      <c r="J66" s="108"/>
      <c r="K66" s="108"/>
      <c r="L66" s="108"/>
    </row>
    <row r="67" spans="10:12" ht="13.5">
      <c r="J67" s="108"/>
      <c r="K67" s="108"/>
      <c r="L67" s="108"/>
    </row>
    <row r="68" spans="10:12" ht="13.5">
      <c r="J68" s="108"/>
      <c r="K68" s="108"/>
      <c r="L68" s="108"/>
    </row>
  </sheetData>
  <mergeCells count="17">
    <mergeCell ref="B13:C13"/>
    <mergeCell ref="B14:C14"/>
    <mergeCell ref="B15:C15"/>
    <mergeCell ref="B7:C7"/>
    <mergeCell ref="B9:C9"/>
    <mergeCell ref="B10:C10"/>
    <mergeCell ref="B12:C12"/>
    <mergeCell ref="I4:J5"/>
    <mergeCell ref="K4:L5"/>
    <mergeCell ref="M4:R4"/>
    <mergeCell ref="M5:N5"/>
    <mergeCell ref="O5:P5"/>
    <mergeCell ref="Q5:R5"/>
    <mergeCell ref="B4:C6"/>
    <mergeCell ref="E4:F5"/>
    <mergeCell ref="G4:H5"/>
    <mergeCell ref="D4:D6"/>
  </mergeCells>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B1:L62"/>
  <sheetViews>
    <sheetView workbookViewId="0" topLeftCell="A1">
      <selection activeCell="A1" sqref="A1"/>
    </sheetView>
  </sheetViews>
  <sheetFormatPr defaultColWidth="9.00390625" defaultRowHeight="13.5"/>
  <cols>
    <col min="1" max="1" width="2.625" style="17" customWidth="1"/>
    <col min="2" max="2" width="12.625" style="17" customWidth="1"/>
    <col min="3" max="3" width="8.625" style="17" customWidth="1"/>
    <col min="4" max="4" width="7.625" style="17" customWidth="1"/>
    <col min="5" max="5" width="8.625" style="17" customWidth="1"/>
    <col min="6" max="6" width="7.625" style="17" customWidth="1"/>
    <col min="7" max="7" width="7.75390625" style="17" customWidth="1"/>
    <col min="8" max="8" width="8.625" style="17" customWidth="1"/>
    <col min="9" max="9" width="7.625" style="17" customWidth="1"/>
    <col min="10" max="10" width="8.625" style="17" customWidth="1"/>
    <col min="11" max="11" width="7.625" style="17" customWidth="1"/>
    <col min="12" max="12" width="7.25390625" style="17" customWidth="1"/>
    <col min="13" max="16384" width="9.00390625" style="17" customWidth="1"/>
  </cols>
  <sheetData>
    <row r="1" ht="14.25" customHeight="1">
      <c r="B1" s="18" t="s">
        <v>740</v>
      </c>
    </row>
    <row r="2" spans="5:12" ht="12" customHeight="1">
      <c r="E2" s="150"/>
      <c r="L2" s="151" t="s">
        <v>734</v>
      </c>
    </row>
    <row r="3" ht="7.5" customHeight="1" thickBot="1"/>
    <row r="4" spans="2:12" ht="14.25" thickTop="1">
      <c r="B4" s="1303" t="s">
        <v>216</v>
      </c>
      <c r="C4" s="1288" t="s">
        <v>728</v>
      </c>
      <c r="D4" s="1289"/>
      <c r="E4" s="1289"/>
      <c r="F4" s="1289"/>
      <c r="G4" s="1290"/>
      <c r="H4" s="1288" t="s">
        <v>729</v>
      </c>
      <c r="I4" s="1289"/>
      <c r="J4" s="1289"/>
      <c r="K4" s="1289"/>
      <c r="L4" s="1290"/>
    </row>
    <row r="5" spans="2:12" ht="12" customHeight="1">
      <c r="B5" s="1304"/>
      <c r="C5" s="1291" t="s">
        <v>735</v>
      </c>
      <c r="D5" s="1292"/>
      <c r="E5" s="1293">
        <v>47</v>
      </c>
      <c r="F5" s="1294"/>
      <c r="G5" s="1295" t="s">
        <v>736</v>
      </c>
      <c r="H5" s="1293">
        <v>50</v>
      </c>
      <c r="I5" s="1294"/>
      <c r="J5" s="1293">
        <v>47</v>
      </c>
      <c r="K5" s="1294"/>
      <c r="L5" s="1295" t="s">
        <v>736</v>
      </c>
    </row>
    <row r="6" spans="2:12" ht="12" customHeight="1">
      <c r="B6" s="1304"/>
      <c r="C6" s="1292"/>
      <c r="D6" s="1292"/>
      <c r="E6" s="1294"/>
      <c r="F6" s="1294"/>
      <c r="G6" s="1296"/>
      <c r="H6" s="1294"/>
      <c r="I6" s="1294"/>
      <c r="J6" s="1294"/>
      <c r="K6" s="1294"/>
      <c r="L6" s="1296"/>
    </row>
    <row r="7" spans="2:12" ht="12">
      <c r="B7" s="1305"/>
      <c r="C7" s="153" t="s">
        <v>730</v>
      </c>
      <c r="D7" s="153" t="s">
        <v>731</v>
      </c>
      <c r="E7" s="153" t="s">
        <v>730</v>
      </c>
      <c r="F7" s="153" t="s">
        <v>731</v>
      </c>
      <c r="G7" s="154" t="s">
        <v>737</v>
      </c>
      <c r="H7" s="153" t="s">
        <v>730</v>
      </c>
      <c r="I7" s="153" t="s">
        <v>731</v>
      </c>
      <c r="J7" s="153" t="s">
        <v>730</v>
      </c>
      <c r="K7" s="153" t="s">
        <v>731</v>
      </c>
      <c r="L7" s="155" t="s">
        <v>737</v>
      </c>
    </row>
    <row r="8" spans="2:12" s="156" customFormat="1" ht="16.5" customHeight="1">
      <c r="B8" s="26" t="s">
        <v>167</v>
      </c>
      <c r="C8" s="157">
        <f>SUM(C18:C61)</f>
        <v>65935</v>
      </c>
      <c r="D8" s="158">
        <f>SUM(D18:D61)</f>
        <v>99.99999999999997</v>
      </c>
      <c r="E8" s="159">
        <f>SUM(E18:E61)</f>
        <v>64195</v>
      </c>
      <c r="F8" s="158">
        <v>100</v>
      </c>
      <c r="G8" s="160">
        <v>2.7</v>
      </c>
      <c r="H8" s="161">
        <f>SUM(H18:H61)</f>
        <v>451286</v>
      </c>
      <c r="I8" s="162">
        <v>100</v>
      </c>
      <c r="J8" s="161">
        <f>SUM(J18:J61)</f>
        <v>438203</v>
      </c>
      <c r="K8" s="162">
        <f>SUM(K18:K61)</f>
        <v>99.99999999999997</v>
      </c>
      <c r="L8" s="163">
        <v>3</v>
      </c>
    </row>
    <row r="9" spans="2:12" s="156" customFormat="1" ht="16.5" customHeight="1">
      <c r="B9" s="164"/>
      <c r="C9" s="157"/>
      <c r="D9" s="158"/>
      <c r="E9" s="159"/>
      <c r="F9" s="158"/>
      <c r="G9" s="165"/>
      <c r="H9" s="159"/>
      <c r="I9" s="158"/>
      <c r="J9" s="159"/>
      <c r="K9" s="158"/>
      <c r="L9" s="166"/>
    </row>
    <row r="10" spans="2:12" s="156" customFormat="1" ht="16.5" customHeight="1">
      <c r="B10" s="164" t="s">
        <v>218</v>
      </c>
      <c r="C10" s="157">
        <f>SUM(C18:C30)</f>
        <v>47243</v>
      </c>
      <c r="D10" s="158">
        <f>C10/$C$8*100</f>
        <v>71.65086827936604</v>
      </c>
      <c r="E10" s="159">
        <f>SUM(E18:E30)</f>
        <v>45450</v>
      </c>
      <c r="F10" s="158">
        <f>E10/$E$8*100</f>
        <v>70.79990653477685</v>
      </c>
      <c r="G10" s="165">
        <v>3.9</v>
      </c>
      <c r="H10" s="159">
        <f>SUM(H18:H30)</f>
        <v>351567</v>
      </c>
      <c r="I10" s="158">
        <f>H10/$H$8*100</f>
        <v>77.90336948188067</v>
      </c>
      <c r="J10" s="159">
        <f>SUM(J18:J30)</f>
        <v>339229</v>
      </c>
      <c r="K10" s="158">
        <f>J10/$J$8*100</f>
        <v>77.41366444319185</v>
      </c>
      <c r="L10" s="166">
        <v>3.6</v>
      </c>
    </row>
    <row r="11" spans="2:12" s="156" customFormat="1" ht="16.5" customHeight="1">
      <c r="B11" s="164" t="s">
        <v>219</v>
      </c>
      <c r="C11" s="157">
        <f>SUM(C31:C61)</f>
        <v>18692</v>
      </c>
      <c r="D11" s="158">
        <f>C11/$C$8*100</f>
        <v>28.349131720633956</v>
      </c>
      <c r="E11" s="159">
        <f>SUM(E31:E61)</f>
        <v>18745</v>
      </c>
      <c r="F11" s="158">
        <f>E11/$E$8*100</f>
        <v>29.200093465223148</v>
      </c>
      <c r="G11" s="165">
        <v>-0.3</v>
      </c>
      <c r="H11" s="159">
        <f>SUM(H31:H61)</f>
        <v>99719</v>
      </c>
      <c r="I11" s="158">
        <f>H11/$H$8*100</f>
        <v>22.09663051811933</v>
      </c>
      <c r="J11" s="159">
        <f>SUM(J31:J61)</f>
        <v>98974</v>
      </c>
      <c r="K11" s="158">
        <f>J11/$J$8*100</f>
        <v>22.586335556808145</v>
      </c>
      <c r="L11" s="166">
        <v>0.8</v>
      </c>
    </row>
    <row r="12" spans="2:12" s="156" customFormat="1" ht="16.5" customHeight="1">
      <c r="B12" s="164"/>
      <c r="C12" s="157"/>
      <c r="D12" s="158"/>
      <c r="E12" s="159"/>
      <c r="F12" s="158"/>
      <c r="G12" s="165"/>
      <c r="H12" s="159"/>
      <c r="I12" s="158"/>
      <c r="J12" s="159"/>
      <c r="K12" s="158"/>
      <c r="L12" s="166"/>
    </row>
    <row r="13" spans="2:12" s="156" customFormat="1" ht="16.5" customHeight="1">
      <c r="B13" s="164" t="s">
        <v>172</v>
      </c>
      <c r="C13" s="157">
        <v>28089</v>
      </c>
      <c r="D13" s="158">
        <v>42.6</v>
      </c>
      <c r="E13" s="159">
        <v>27038</v>
      </c>
      <c r="F13" s="158">
        <v>42.1</v>
      </c>
      <c r="G13" s="165">
        <v>3.9</v>
      </c>
      <c r="H13" s="159">
        <v>204169</v>
      </c>
      <c r="I13" s="158">
        <v>45.2</v>
      </c>
      <c r="J13" s="159">
        <v>195236</v>
      </c>
      <c r="K13" s="158">
        <v>44.6</v>
      </c>
      <c r="L13" s="166">
        <v>4.6</v>
      </c>
    </row>
    <row r="14" spans="2:12" s="156" customFormat="1" ht="16.5" customHeight="1">
      <c r="B14" s="164" t="s">
        <v>174</v>
      </c>
      <c r="C14" s="157">
        <v>5371</v>
      </c>
      <c r="D14" s="158">
        <v>8.2</v>
      </c>
      <c r="E14" s="159">
        <v>5265</v>
      </c>
      <c r="F14" s="158">
        <v>8.2</v>
      </c>
      <c r="G14" s="165">
        <v>2</v>
      </c>
      <c r="H14" s="159">
        <v>34010</v>
      </c>
      <c r="I14" s="158">
        <v>7.5</v>
      </c>
      <c r="J14" s="159">
        <v>31634</v>
      </c>
      <c r="K14" s="158">
        <v>7.2</v>
      </c>
      <c r="L14" s="166">
        <v>7.5</v>
      </c>
    </row>
    <row r="15" spans="2:12" s="156" customFormat="1" ht="16.5" customHeight="1">
      <c r="B15" s="164" t="s">
        <v>176</v>
      </c>
      <c r="C15" s="157">
        <v>13668</v>
      </c>
      <c r="D15" s="158">
        <v>20.7</v>
      </c>
      <c r="E15" s="159">
        <v>13580</v>
      </c>
      <c r="F15" s="158">
        <v>21.2</v>
      </c>
      <c r="G15" s="165">
        <v>0.6</v>
      </c>
      <c r="H15" s="159">
        <v>91911</v>
      </c>
      <c r="I15" s="158">
        <v>20.4</v>
      </c>
      <c r="J15" s="159">
        <v>92780</v>
      </c>
      <c r="K15" s="158">
        <v>21.2</v>
      </c>
      <c r="L15" s="166">
        <v>-0.9</v>
      </c>
    </row>
    <row r="16" spans="2:12" s="156" customFormat="1" ht="16.5" customHeight="1">
      <c r="B16" s="164" t="s">
        <v>178</v>
      </c>
      <c r="C16" s="157">
        <v>18807</v>
      </c>
      <c r="D16" s="158">
        <v>28.5</v>
      </c>
      <c r="E16" s="159">
        <v>18312</v>
      </c>
      <c r="F16" s="158">
        <v>28.5</v>
      </c>
      <c r="G16" s="165">
        <v>2.7</v>
      </c>
      <c r="H16" s="159">
        <v>121196</v>
      </c>
      <c r="I16" s="158">
        <v>26.9</v>
      </c>
      <c r="J16" s="159">
        <v>118553</v>
      </c>
      <c r="K16" s="158">
        <v>27</v>
      </c>
      <c r="L16" s="166">
        <v>2.2</v>
      </c>
    </row>
    <row r="17" spans="2:12" s="167" customFormat="1" ht="16.5" customHeight="1">
      <c r="B17" s="168"/>
      <c r="C17" s="157"/>
      <c r="D17" s="158"/>
      <c r="E17" s="159"/>
      <c r="F17" s="158"/>
      <c r="G17" s="165"/>
      <c r="H17" s="159"/>
      <c r="I17" s="158"/>
      <c r="J17" s="159"/>
      <c r="K17" s="158"/>
      <c r="L17" s="166"/>
    </row>
    <row r="18" spans="2:12" ht="15" customHeight="1">
      <c r="B18" s="169" t="s">
        <v>181</v>
      </c>
      <c r="C18" s="30">
        <v>12204</v>
      </c>
      <c r="D18" s="170">
        <f aca="true" t="shared" si="0" ref="D18:D61">C18/$C$8*100</f>
        <v>18.50913778721468</v>
      </c>
      <c r="E18" s="20">
        <v>11481</v>
      </c>
      <c r="F18" s="170">
        <f>E18/$E$8*100</f>
        <v>17.88457044941195</v>
      </c>
      <c r="G18" s="171">
        <v>6.3</v>
      </c>
      <c r="H18" s="20">
        <v>106315</v>
      </c>
      <c r="I18" s="170">
        <f aca="true" t="shared" si="1" ref="I18:I51">H18/$H$8*100</f>
        <v>23.558231365475553</v>
      </c>
      <c r="J18" s="20">
        <v>97457</v>
      </c>
      <c r="K18" s="170">
        <f aca="true" t="shared" si="2" ref="K18:K61">J18/$J$8*100</f>
        <v>22.240148972051767</v>
      </c>
      <c r="L18" s="172">
        <v>9.1</v>
      </c>
    </row>
    <row r="19" spans="2:12" ht="15" customHeight="1">
      <c r="B19" s="169" t="s">
        <v>182</v>
      </c>
      <c r="C19" s="30">
        <v>5218</v>
      </c>
      <c r="D19" s="170">
        <f t="shared" si="0"/>
        <v>7.913854553727155</v>
      </c>
      <c r="E19" s="20">
        <v>5154</v>
      </c>
      <c r="F19" s="170">
        <f>E19/$E$8*100</f>
        <v>8.028662668432121</v>
      </c>
      <c r="G19" s="171">
        <v>1.2</v>
      </c>
      <c r="H19" s="20">
        <v>40723</v>
      </c>
      <c r="I19" s="170">
        <f t="shared" si="1"/>
        <v>9.023767632942302</v>
      </c>
      <c r="J19" s="20">
        <v>40516</v>
      </c>
      <c r="K19" s="170">
        <f t="shared" si="2"/>
        <v>9.245943090302896</v>
      </c>
      <c r="L19" s="172">
        <v>0.5</v>
      </c>
    </row>
    <row r="20" spans="2:12" ht="15" customHeight="1">
      <c r="B20" s="169" t="s">
        <v>184</v>
      </c>
      <c r="C20" s="30">
        <v>5923</v>
      </c>
      <c r="D20" s="170">
        <f t="shared" si="0"/>
        <v>8.983089406233411</v>
      </c>
      <c r="E20" s="20">
        <v>5689</v>
      </c>
      <c r="F20" s="170">
        <f>E20/$E$8*100</f>
        <v>8.862060908170418</v>
      </c>
      <c r="G20" s="171">
        <v>4.1</v>
      </c>
      <c r="H20" s="20">
        <v>40316</v>
      </c>
      <c r="I20" s="170">
        <f t="shared" si="1"/>
        <v>8.933580922076024</v>
      </c>
      <c r="J20" s="20">
        <v>38916</v>
      </c>
      <c r="K20" s="170">
        <f t="shared" si="2"/>
        <v>8.880815512445144</v>
      </c>
      <c r="L20" s="172">
        <v>3.6</v>
      </c>
    </row>
    <row r="21" spans="2:12" ht="15" customHeight="1">
      <c r="B21" s="169" t="s">
        <v>186</v>
      </c>
      <c r="C21" s="30">
        <v>6199</v>
      </c>
      <c r="D21" s="170">
        <f t="shared" si="0"/>
        <v>9.401683476150755</v>
      </c>
      <c r="E21" s="20">
        <v>5894</v>
      </c>
      <c r="F21" s="170">
        <v>9.3</v>
      </c>
      <c r="G21" s="171">
        <v>5.2</v>
      </c>
      <c r="H21" s="20">
        <v>46000</v>
      </c>
      <c r="I21" s="170">
        <f t="shared" si="1"/>
        <v>10.193092628621319</v>
      </c>
      <c r="J21" s="20">
        <v>45358</v>
      </c>
      <c r="K21" s="170">
        <f t="shared" si="2"/>
        <v>10.350910422794914</v>
      </c>
      <c r="L21" s="172">
        <v>1.4</v>
      </c>
    </row>
    <row r="22" spans="2:12" ht="15" customHeight="1">
      <c r="B22" s="169" t="s">
        <v>188</v>
      </c>
      <c r="C22" s="30">
        <v>2578</v>
      </c>
      <c r="D22" s="170">
        <f t="shared" si="0"/>
        <v>3.9099112762569193</v>
      </c>
      <c r="E22" s="20">
        <v>2448</v>
      </c>
      <c r="F22" s="170">
        <f aca="true" t="shared" si="3" ref="F22:F61">E22/$E$8*100</f>
        <v>3.8133811044473864</v>
      </c>
      <c r="G22" s="171">
        <v>5.3</v>
      </c>
      <c r="H22" s="20">
        <v>20335</v>
      </c>
      <c r="I22" s="170">
        <f t="shared" si="1"/>
        <v>4.506011708761185</v>
      </c>
      <c r="J22" s="20">
        <v>18660</v>
      </c>
      <c r="K22" s="170">
        <f t="shared" si="2"/>
        <v>4.2583003767660195</v>
      </c>
      <c r="L22" s="172">
        <v>9</v>
      </c>
    </row>
    <row r="23" spans="2:12" ht="15" customHeight="1">
      <c r="B23" s="169" t="s">
        <v>190</v>
      </c>
      <c r="C23" s="30">
        <v>2007</v>
      </c>
      <c r="D23" s="170">
        <f t="shared" si="0"/>
        <v>3.0439068779858953</v>
      </c>
      <c r="E23" s="20">
        <v>1986</v>
      </c>
      <c r="F23" s="170">
        <f t="shared" si="3"/>
        <v>3.0936988862060906</v>
      </c>
      <c r="G23" s="171">
        <v>1.1</v>
      </c>
      <c r="H23" s="20">
        <v>14941</v>
      </c>
      <c r="I23" s="170">
        <f t="shared" si="1"/>
        <v>3.3107608035702416</v>
      </c>
      <c r="J23" s="20">
        <v>15778</v>
      </c>
      <c r="K23" s="170">
        <f t="shared" si="2"/>
        <v>3.6006143271497453</v>
      </c>
      <c r="L23" s="172">
        <v>-5.3</v>
      </c>
    </row>
    <row r="24" spans="2:12" ht="15" customHeight="1">
      <c r="B24" s="169" t="s">
        <v>732</v>
      </c>
      <c r="C24" s="30">
        <v>1788</v>
      </c>
      <c r="D24" s="170">
        <f t="shared" si="0"/>
        <v>2.711761583377569</v>
      </c>
      <c r="E24" s="20">
        <v>1711</v>
      </c>
      <c r="F24" s="170">
        <f t="shared" si="3"/>
        <v>2.6653166134434145</v>
      </c>
      <c r="G24" s="171">
        <v>4.5</v>
      </c>
      <c r="H24" s="20">
        <v>12382</v>
      </c>
      <c r="I24" s="170">
        <f t="shared" si="1"/>
        <v>2.743714628860634</v>
      </c>
      <c r="J24" s="20">
        <v>11531</v>
      </c>
      <c r="K24" s="170">
        <f t="shared" si="2"/>
        <v>2.6314288126735783</v>
      </c>
      <c r="L24" s="172">
        <v>7.4</v>
      </c>
    </row>
    <row r="25" spans="2:12" ht="15" customHeight="1">
      <c r="B25" s="169" t="s">
        <v>193</v>
      </c>
      <c r="C25" s="30">
        <v>1735</v>
      </c>
      <c r="D25" s="170">
        <f t="shared" si="0"/>
        <v>2.631379388791992</v>
      </c>
      <c r="E25" s="20">
        <v>1780</v>
      </c>
      <c r="F25" s="170">
        <f t="shared" si="3"/>
        <v>2.772801620063868</v>
      </c>
      <c r="G25" s="171">
        <v>-2.6</v>
      </c>
      <c r="H25" s="20">
        <v>9461</v>
      </c>
      <c r="I25" s="170">
        <f t="shared" si="1"/>
        <v>2.09645324694318</v>
      </c>
      <c r="J25" s="20">
        <v>9794</v>
      </c>
      <c r="K25" s="170">
        <f t="shared" si="2"/>
        <v>2.2350371859617577</v>
      </c>
      <c r="L25" s="172">
        <v>-3.4</v>
      </c>
    </row>
    <row r="26" spans="2:12" ht="15" customHeight="1">
      <c r="B26" s="169" t="s">
        <v>196</v>
      </c>
      <c r="C26" s="30">
        <v>1983</v>
      </c>
      <c r="D26" s="170">
        <f t="shared" si="0"/>
        <v>3.0075073936452568</v>
      </c>
      <c r="E26" s="20">
        <v>1936</v>
      </c>
      <c r="F26" s="170">
        <f t="shared" si="3"/>
        <v>3.0158112002492405</v>
      </c>
      <c r="G26" s="171">
        <v>2.4</v>
      </c>
      <c r="H26" s="20">
        <v>13959</v>
      </c>
      <c r="I26" s="170">
        <f t="shared" si="1"/>
        <v>3.093160434846195</v>
      </c>
      <c r="J26" s="20">
        <v>14609</v>
      </c>
      <c r="K26" s="170">
        <f t="shared" si="2"/>
        <v>3.3338429905774265</v>
      </c>
      <c r="L26" s="172">
        <v>-4.4</v>
      </c>
    </row>
    <row r="27" spans="2:12" ht="15" customHeight="1">
      <c r="B27" s="169" t="s">
        <v>198</v>
      </c>
      <c r="C27" s="30">
        <v>2495</v>
      </c>
      <c r="D27" s="170">
        <f t="shared" si="0"/>
        <v>3.784029726245545</v>
      </c>
      <c r="E27" s="20">
        <v>2318</v>
      </c>
      <c r="F27" s="170">
        <f t="shared" si="3"/>
        <v>3.6108731209595764</v>
      </c>
      <c r="G27" s="171">
        <v>7.6</v>
      </c>
      <c r="H27" s="20">
        <v>16504</v>
      </c>
      <c r="I27" s="170">
        <f t="shared" si="1"/>
        <v>3.6571043639731786</v>
      </c>
      <c r="J27" s="20">
        <v>16544</v>
      </c>
      <c r="K27" s="170">
        <f t="shared" si="2"/>
        <v>3.7754191550491436</v>
      </c>
      <c r="L27" s="172">
        <v>-0.2</v>
      </c>
    </row>
    <row r="28" spans="2:12" ht="15" customHeight="1">
      <c r="B28" s="169" t="s">
        <v>200</v>
      </c>
      <c r="C28" s="30">
        <v>1734</v>
      </c>
      <c r="D28" s="170">
        <f t="shared" si="0"/>
        <v>2.6298627436111324</v>
      </c>
      <c r="E28" s="20">
        <v>1678</v>
      </c>
      <c r="F28" s="170">
        <f t="shared" si="3"/>
        <v>2.6139107407118933</v>
      </c>
      <c r="G28" s="171">
        <v>3.3</v>
      </c>
      <c r="H28" s="20">
        <v>12559</v>
      </c>
      <c r="I28" s="170">
        <f t="shared" si="1"/>
        <v>2.782935876583807</v>
      </c>
      <c r="J28" s="20">
        <v>12333</v>
      </c>
      <c r="K28" s="170">
        <f t="shared" si="2"/>
        <v>2.814449011074776</v>
      </c>
      <c r="L28" s="172">
        <v>1.8</v>
      </c>
    </row>
    <row r="29" spans="2:12" ht="15" customHeight="1">
      <c r="B29" s="169" t="s">
        <v>202</v>
      </c>
      <c r="C29" s="30">
        <v>1172</v>
      </c>
      <c r="D29" s="170">
        <f t="shared" si="0"/>
        <v>1.7775081519678473</v>
      </c>
      <c r="E29" s="20">
        <v>1180</v>
      </c>
      <c r="F29" s="170">
        <f t="shared" si="3"/>
        <v>1.838149388581665</v>
      </c>
      <c r="G29" s="171">
        <v>-0.7</v>
      </c>
      <c r="H29" s="20">
        <v>5610</v>
      </c>
      <c r="I29" s="170">
        <f t="shared" si="1"/>
        <v>1.243114122751426</v>
      </c>
      <c r="J29" s="20">
        <v>5218</v>
      </c>
      <c r="K29" s="170">
        <f t="shared" si="2"/>
        <v>1.1907723132885901</v>
      </c>
      <c r="L29" s="172">
        <v>7.5</v>
      </c>
    </row>
    <row r="30" spans="2:12" ht="15" customHeight="1">
      <c r="B30" s="169" t="s">
        <v>204</v>
      </c>
      <c r="C30" s="30">
        <v>2207</v>
      </c>
      <c r="D30" s="170">
        <f t="shared" si="0"/>
        <v>3.3472359141578827</v>
      </c>
      <c r="E30" s="20">
        <v>2195</v>
      </c>
      <c r="F30" s="170">
        <f t="shared" si="3"/>
        <v>3.4192694135057247</v>
      </c>
      <c r="G30" s="171">
        <v>0.5</v>
      </c>
      <c r="H30" s="20">
        <v>12462</v>
      </c>
      <c r="I30" s="170">
        <f t="shared" si="1"/>
        <v>2.7614417464756276</v>
      </c>
      <c r="J30" s="20">
        <v>12515</v>
      </c>
      <c r="K30" s="170">
        <f t="shared" si="2"/>
        <v>2.855982273056095</v>
      </c>
      <c r="L30" s="172">
        <v>-0.4</v>
      </c>
    </row>
    <row r="31" spans="2:12" ht="15" customHeight="1">
      <c r="B31" s="169" t="s">
        <v>206</v>
      </c>
      <c r="C31" s="30">
        <v>719</v>
      </c>
      <c r="D31" s="170">
        <f t="shared" si="0"/>
        <v>1.0904678850382952</v>
      </c>
      <c r="E31" s="20">
        <v>726</v>
      </c>
      <c r="F31" s="170">
        <f t="shared" si="3"/>
        <v>1.1309292000934652</v>
      </c>
      <c r="G31" s="171">
        <v>-1</v>
      </c>
      <c r="H31" s="20">
        <v>4454</v>
      </c>
      <c r="I31" s="170">
        <f t="shared" si="1"/>
        <v>0.9869572732147684</v>
      </c>
      <c r="J31" s="20">
        <v>4760</v>
      </c>
      <c r="K31" s="170">
        <f t="shared" si="2"/>
        <v>1.0862545441268088</v>
      </c>
      <c r="L31" s="172">
        <v>-6.4</v>
      </c>
    </row>
    <row r="32" spans="2:12" ht="15" customHeight="1">
      <c r="B32" s="169" t="s">
        <v>208</v>
      </c>
      <c r="C32" s="30">
        <v>597</v>
      </c>
      <c r="D32" s="170">
        <f t="shared" si="0"/>
        <v>0.9054371729733829</v>
      </c>
      <c r="E32" s="20">
        <v>554</v>
      </c>
      <c r="F32" s="170">
        <f t="shared" si="3"/>
        <v>0.8629955604019005</v>
      </c>
      <c r="G32" s="171">
        <v>7.8</v>
      </c>
      <c r="H32" s="20">
        <v>2515</v>
      </c>
      <c r="I32" s="170">
        <f t="shared" si="1"/>
        <v>0.5572962600213612</v>
      </c>
      <c r="J32" s="20">
        <v>2443</v>
      </c>
      <c r="K32" s="170">
        <f t="shared" si="2"/>
        <v>0.5575041704415533</v>
      </c>
      <c r="L32" s="172">
        <v>2.9</v>
      </c>
    </row>
    <row r="33" spans="2:12" ht="15" customHeight="1">
      <c r="B33" s="169" t="s">
        <v>210</v>
      </c>
      <c r="C33" s="30">
        <v>1325</v>
      </c>
      <c r="D33" s="170">
        <f t="shared" si="0"/>
        <v>2.0095548646394175</v>
      </c>
      <c r="E33" s="20">
        <v>1326</v>
      </c>
      <c r="F33" s="170">
        <f t="shared" si="3"/>
        <v>2.065581431575668</v>
      </c>
      <c r="G33" s="171">
        <v>-0.1</v>
      </c>
      <c r="H33" s="20">
        <v>7138</v>
      </c>
      <c r="I33" s="170">
        <f t="shared" si="1"/>
        <v>1.5817020691978034</v>
      </c>
      <c r="J33" s="20">
        <v>7603</v>
      </c>
      <c r="K33" s="170">
        <f t="shared" si="2"/>
        <v>1.7350406090327997</v>
      </c>
      <c r="L33" s="172">
        <v>-6.1</v>
      </c>
    </row>
    <row r="34" spans="2:12" ht="15" customHeight="1">
      <c r="B34" s="169" t="s">
        <v>212</v>
      </c>
      <c r="C34" s="30">
        <v>545</v>
      </c>
      <c r="D34" s="170">
        <f t="shared" si="0"/>
        <v>0.8265716235686661</v>
      </c>
      <c r="E34" s="20">
        <v>486</v>
      </c>
      <c r="F34" s="170">
        <f t="shared" si="3"/>
        <v>0.7570683075005842</v>
      </c>
      <c r="G34" s="171">
        <v>12.1</v>
      </c>
      <c r="H34" s="20">
        <v>3077</v>
      </c>
      <c r="I34" s="170">
        <f t="shared" si="1"/>
        <v>0.6818292612666912</v>
      </c>
      <c r="J34" s="20">
        <v>2873</v>
      </c>
      <c r="K34" s="170">
        <f t="shared" si="2"/>
        <v>0.6556322069908239</v>
      </c>
      <c r="L34" s="172">
        <v>7.1</v>
      </c>
    </row>
    <row r="35" spans="2:12" ht="15" customHeight="1">
      <c r="B35" s="169" t="s">
        <v>733</v>
      </c>
      <c r="C35" s="30">
        <v>578</v>
      </c>
      <c r="D35" s="170">
        <f t="shared" si="0"/>
        <v>0.876620914537044</v>
      </c>
      <c r="E35" s="20">
        <v>575</v>
      </c>
      <c r="F35" s="170">
        <f t="shared" si="3"/>
        <v>0.8957083885037775</v>
      </c>
      <c r="G35" s="171">
        <v>0.5</v>
      </c>
      <c r="H35" s="20">
        <v>3044</v>
      </c>
      <c r="I35" s="170">
        <f t="shared" si="1"/>
        <v>0.6745168252505063</v>
      </c>
      <c r="J35" s="20">
        <v>2868</v>
      </c>
      <c r="K35" s="170">
        <f t="shared" si="2"/>
        <v>0.6544911833100184</v>
      </c>
      <c r="L35" s="172">
        <v>6.1</v>
      </c>
    </row>
    <row r="36" spans="2:12" ht="15" customHeight="1">
      <c r="B36" s="169" t="s">
        <v>168</v>
      </c>
      <c r="C36" s="30">
        <v>693</v>
      </c>
      <c r="D36" s="170">
        <f t="shared" si="0"/>
        <v>1.051035110335937</v>
      </c>
      <c r="E36" s="20">
        <v>731</v>
      </c>
      <c r="F36" s="170">
        <f t="shared" si="3"/>
        <v>1.1387179686891502</v>
      </c>
      <c r="G36" s="171">
        <v>-5.2</v>
      </c>
      <c r="H36" s="20">
        <v>3748</v>
      </c>
      <c r="I36" s="170">
        <f t="shared" si="1"/>
        <v>0.8305154602624499</v>
      </c>
      <c r="J36" s="20">
        <v>3873</v>
      </c>
      <c r="K36" s="170">
        <f t="shared" si="2"/>
        <v>0.8838369431519182</v>
      </c>
      <c r="L36" s="172">
        <v>-3.2</v>
      </c>
    </row>
    <row r="37" spans="2:12" ht="15" customHeight="1">
      <c r="B37" s="169" t="s">
        <v>169</v>
      </c>
      <c r="C37" s="30">
        <v>497</v>
      </c>
      <c r="D37" s="170">
        <f t="shared" si="0"/>
        <v>0.7537726548873891</v>
      </c>
      <c r="E37" s="20">
        <v>506</v>
      </c>
      <c r="F37" s="170">
        <f t="shared" si="3"/>
        <v>0.7882233818833243</v>
      </c>
      <c r="G37" s="171">
        <v>-1.8</v>
      </c>
      <c r="H37" s="20">
        <v>2421</v>
      </c>
      <c r="I37" s="170">
        <f t="shared" si="1"/>
        <v>0.5364668968237437</v>
      </c>
      <c r="J37" s="20">
        <v>2161</v>
      </c>
      <c r="K37" s="170">
        <f t="shared" si="2"/>
        <v>0.4931504348441248</v>
      </c>
      <c r="L37" s="172">
        <v>12</v>
      </c>
    </row>
    <row r="38" spans="2:12" ht="15" customHeight="1">
      <c r="B38" s="169" t="s">
        <v>170</v>
      </c>
      <c r="C38" s="30">
        <v>329</v>
      </c>
      <c r="D38" s="170">
        <f t="shared" si="0"/>
        <v>0.4989762645029195</v>
      </c>
      <c r="E38" s="20">
        <v>329</v>
      </c>
      <c r="F38" s="170">
        <f t="shared" si="3"/>
        <v>0.5125009735960745</v>
      </c>
      <c r="G38" s="173" t="s">
        <v>738</v>
      </c>
      <c r="H38" s="20">
        <v>1740</v>
      </c>
      <c r="I38" s="170">
        <f t="shared" si="1"/>
        <v>0.3855648081261107</v>
      </c>
      <c r="J38" s="20">
        <v>1748</v>
      </c>
      <c r="K38" s="170">
        <f t="shared" si="2"/>
        <v>0.3989018788095928</v>
      </c>
      <c r="L38" s="172">
        <v>-0.5</v>
      </c>
    </row>
    <row r="39" spans="2:12" ht="15" customHeight="1">
      <c r="B39" s="169" t="s">
        <v>171</v>
      </c>
      <c r="C39" s="30">
        <v>737</v>
      </c>
      <c r="D39" s="170">
        <f t="shared" si="0"/>
        <v>1.1177674982937742</v>
      </c>
      <c r="E39" s="20">
        <v>727</v>
      </c>
      <c r="F39" s="170">
        <f t="shared" si="3"/>
        <v>1.1324869538126023</v>
      </c>
      <c r="G39" s="171">
        <v>1.4</v>
      </c>
      <c r="H39" s="20">
        <v>3329</v>
      </c>
      <c r="I39" s="170">
        <f t="shared" si="1"/>
        <v>0.737669681753921</v>
      </c>
      <c r="J39" s="20">
        <v>3278</v>
      </c>
      <c r="K39" s="170">
        <f t="shared" si="2"/>
        <v>0.748055125136067</v>
      </c>
      <c r="L39" s="172">
        <v>1.6</v>
      </c>
    </row>
    <row r="40" spans="2:12" ht="15" customHeight="1">
      <c r="B40" s="169" t="s">
        <v>173</v>
      </c>
      <c r="C40" s="30">
        <v>338</v>
      </c>
      <c r="D40" s="170">
        <f t="shared" si="0"/>
        <v>0.512626071130659</v>
      </c>
      <c r="E40" s="20">
        <v>336</v>
      </c>
      <c r="F40" s="170">
        <f t="shared" si="3"/>
        <v>0.5234052496300334</v>
      </c>
      <c r="G40" s="171">
        <v>0.6</v>
      </c>
      <c r="H40" s="20">
        <v>1716</v>
      </c>
      <c r="I40" s="170">
        <f t="shared" si="1"/>
        <v>0.3802466728416126</v>
      </c>
      <c r="J40" s="20">
        <v>1681</v>
      </c>
      <c r="K40" s="170">
        <f t="shared" si="2"/>
        <v>0.3836121614867995</v>
      </c>
      <c r="L40" s="172">
        <v>2.1</v>
      </c>
    </row>
    <row r="41" spans="2:12" ht="15" customHeight="1">
      <c r="B41" s="169" t="s">
        <v>175</v>
      </c>
      <c r="C41" s="30">
        <v>586</v>
      </c>
      <c r="D41" s="170">
        <f t="shared" si="0"/>
        <v>0.8887540759839236</v>
      </c>
      <c r="E41" s="20">
        <v>582</v>
      </c>
      <c r="F41" s="170">
        <f t="shared" si="3"/>
        <v>0.9066126645377365</v>
      </c>
      <c r="G41" s="171">
        <v>0.7</v>
      </c>
      <c r="H41" s="20">
        <v>3438</v>
      </c>
      <c r="I41" s="170">
        <f t="shared" si="1"/>
        <v>0.7618228795043498</v>
      </c>
      <c r="J41" s="20">
        <v>2871</v>
      </c>
      <c r="K41" s="170">
        <f t="shared" si="2"/>
        <v>0.6551757975185017</v>
      </c>
      <c r="L41" s="172">
        <v>19.7</v>
      </c>
    </row>
    <row r="42" spans="2:12" ht="15" customHeight="1">
      <c r="B42" s="169" t="s">
        <v>177</v>
      </c>
      <c r="C42" s="30">
        <v>271</v>
      </c>
      <c r="D42" s="170">
        <f t="shared" si="0"/>
        <v>0.41101084401304316</v>
      </c>
      <c r="E42" s="20">
        <v>240</v>
      </c>
      <c r="F42" s="170">
        <f t="shared" si="3"/>
        <v>0.3738608925928811</v>
      </c>
      <c r="G42" s="171">
        <v>12.9</v>
      </c>
      <c r="H42" s="20">
        <v>1014</v>
      </c>
      <c r="I42" s="170">
        <f t="shared" si="1"/>
        <v>0.22469121577004383</v>
      </c>
      <c r="J42" s="20">
        <v>1021</v>
      </c>
      <c r="K42" s="170">
        <f t="shared" si="2"/>
        <v>0.23299703562047724</v>
      </c>
      <c r="L42" s="172">
        <v>-0.7</v>
      </c>
    </row>
    <row r="43" spans="2:12" ht="15" customHeight="1">
      <c r="B43" s="169" t="s">
        <v>179</v>
      </c>
      <c r="C43" s="30">
        <v>208</v>
      </c>
      <c r="D43" s="170">
        <f t="shared" si="0"/>
        <v>0.31546219761886707</v>
      </c>
      <c r="E43" s="20">
        <v>217</v>
      </c>
      <c r="F43" s="170">
        <f t="shared" si="3"/>
        <v>0.33803255705272994</v>
      </c>
      <c r="G43" s="171">
        <v>-4.1</v>
      </c>
      <c r="H43" s="20">
        <v>994</v>
      </c>
      <c r="I43" s="170">
        <f t="shared" si="1"/>
        <v>0.22025943636629544</v>
      </c>
      <c r="J43" s="20">
        <v>995</v>
      </c>
      <c r="K43" s="170">
        <f t="shared" si="2"/>
        <v>0.22706371248028884</v>
      </c>
      <c r="L43" s="172">
        <v>-0.1</v>
      </c>
    </row>
    <row r="44" spans="2:12" ht="15" customHeight="1">
      <c r="B44" s="169" t="s">
        <v>180</v>
      </c>
      <c r="C44" s="30">
        <v>324</v>
      </c>
      <c r="D44" s="170">
        <f t="shared" si="0"/>
        <v>0.4913930385986198</v>
      </c>
      <c r="E44" s="20">
        <v>386</v>
      </c>
      <c r="F44" s="170">
        <f t="shared" si="3"/>
        <v>0.6012929355868837</v>
      </c>
      <c r="G44" s="171">
        <v>-16.1</v>
      </c>
      <c r="H44" s="20">
        <v>1444</v>
      </c>
      <c r="I44" s="170">
        <f t="shared" si="1"/>
        <v>0.3199744729506344</v>
      </c>
      <c r="J44" s="20">
        <v>1380</v>
      </c>
      <c r="K44" s="170">
        <f t="shared" si="2"/>
        <v>0.3149225359023101</v>
      </c>
      <c r="L44" s="172">
        <v>4.6</v>
      </c>
    </row>
    <row r="45" spans="2:12" ht="15" customHeight="1">
      <c r="B45" s="169" t="s">
        <v>183</v>
      </c>
      <c r="C45" s="30">
        <v>1297</v>
      </c>
      <c r="D45" s="170">
        <f t="shared" si="0"/>
        <v>1.9670887995753394</v>
      </c>
      <c r="E45" s="20">
        <v>1335</v>
      </c>
      <c r="F45" s="170">
        <f t="shared" si="3"/>
        <v>2.079601215047901</v>
      </c>
      <c r="G45" s="171">
        <v>-2.8</v>
      </c>
      <c r="H45" s="20">
        <v>7810</v>
      </c>
      <c r="I45" s="170">
        <f t="shared" si="1"/>
        <v>1.7306098571637496</v>
      </c>
      <c r="J45" s="20">
        <v>8098</v>
      </c>
      <c r="K45" s="170">
        <f t="shared" si="2"/>
        <v>1.8480019534325414</v>
      </c>
      <c r="L45" s="172">
        <v>-3.6</v>
      </c>
    </row>
    <row r="46" spans="2:12" ht="15" customHeight="1">
      <c r="B46" s="169" t="s">
        <v>185</v>
      </c>
      <c r="C46" s="30">
        <v>971</v>
      </c>
      <c r="D46" s="170">
        <f t="shared" si="0"/>
        <v>1.4726624706149998</v>
      </c>
      <c r="E46" s="20">
        <v>997</v>
      </c>
      <c r="F46" s="170">
        <f t="shared" si="3"/>
        <v>1.5530804579795934</v>
      </c>
      <c r="G46" s="171">
        <v>-2.6</v>
      </c>
      <c r="H46" s="20">
        <v>4698</v>
      </c>
      <c r="I46" s="170">
        <f t="shared" si="1"/>
        <v>1.041024981940499</v>
      </c>
      <c r="J46" s="20">
        <v>4811</v>
      </c>
      <c r="K46" s="170">
        <f t="shared" si="2"/>
        <v>1.0978929856710247</v>
      </c>
      <c r="L46" s="172">
        <v>-2.3</v>
      </c>
    </row>
    <row r="47" spans="2:12" ht="15" customHeight="1">
      <c r="B47" s="169" t="s">
        <v>187</v>
      </c>
      <c r="C47" s="30">
        <v>616</v>
      </c>
      <c r="D47" s="170">
        <f t="shared" si="0"/>
        <v>0.9342534314097216</v>
      </c>
      <c r="E47" s="20">
        <v>618</v>
      </c>
      <c r="F47" s="170">
        <f t="shared" si="3"/>
        <v>0.9626917984266687</v>
      </c>
      <c r="G47" s="171">
        <v>-0.3</v>
      </c>
      <c r="H47" s="20">
        <v>4938</v>
      </c>
      <c r="I47" s="170">
        <f t="shared" si="1"/>
        <v>1.0942063347854798</v>
      </c>
      <c r="J47" s="20">
        <v>5024</v>
      </c>
      <c r="K47" s="170">
        <f t="shared" si="2"/>
        <v>1.1465005944733377</v>
      </c>
      <c r="L47" s="172">
        <v>-1.7</v>
      </c>
    </row>
    <row r="48" spans="2:12" ht="15" customHeight="1">
      <c r="B48" s="169" t="s">
        <v>189</v>
      </c>
      <c r="C48" s="30">
        <v>915</v>
      </c>
      <c r="D48" s="170">
        <f t="shared" si="0"/>
        <v>1.387730340486843</v>
      </c>
      <c r="E48" s="20">
        <v>912</v>
      </c>
      <c r="F48" s="170">
        <f t="shared" si="3"/>
        <v>1.420671391852948</v>
      </c>
      <c r="G48" s="171">
        <v>0.3</v>
      </c>
      <c r="H48" s="20">
        <v>4790</v>
      </c>
      <c r="I48" s="170">
        <f t="shared" si="1"/>
        <v>1.0614111671977415</v>
      </c>
      <c r="J48" s="20">
        <v>4928</v>
      </c>
      <c r="K48" s="170">
        <f t="shared" si="2"/>
        <v>1.1245929398018728</v>
      </c>
      <c r="L48" s="172">
        <v>-2.8</v>
      </c>
    </row>
    <row r="49" spans="2:12" ht="15" customHeight="1">
      <c r="B49" s="169" t="s">
        <v>191</v>
      </c>
      <c r="C49" s="30">
        <v>461</v>
      </c>
      <c r="D49" s="170">
        <f t="shared" si="0"/>
        <v>0.6991734283764314</v>
      </c>
      <c r="E49" s="20">
        <v>433</v>
      </c>
      <c r="F49" s="170">
        <f t="shared" si="3"/>
        <v>0.674507360386323</v>
      </c>
      <c r="G49" s="171">
        <v>6.5</v>
      </c>
      <c r="H49" s="20">
        <v>2531</v>
      </c>
      <c r="I49" s="170">
        <f t="shared" si="1"/>
        <v>0.5608416835443598</v>
      </c>
      <c r="J49" s="20">
        <v>2279</v>
      </c>
      <c r="K49" s="170">
        <f t="shared" si="2"/>
        <v>0.5200785937111339</v>
      </c>
      <c r="L49" s="172">
        <v>11.1</v>
      </c>
    </row>
    <row r="50" spans="2:12" ht="15" customHeight="1">
      <c r="B50" s="169" t="s">
        <v>194</v>
      </c>
      <c r="C50" s="30">
        <v>454</v>
      </c>
      <c r="D50" s="170">
        <f t="shared" si="0"/>
        <v>0.6885569121104117</v>
      </c>
      <c r="E50" s="20">
        <v>500</v>
      </c>
      <c r="F50" s="170">
        <f t="shared" si="3"/>
        <v>0.7788768595685022</v>
      </c>
      <c r="G50" s="171">
        <v>-9.2</v>
      </c>
      <c r="H50" s="20">
        <v>2392</v>
      </c>
      <c r="I50" s="170">
        <f t="shared" si="1"/>
        <v>0.5300408166883085</v>
      </c>
      <c r="J50" s="20">
        <v>2673</v>
      </c>
      <c r="K50" s="170">
        <f t="shared" si="2"/>
        <v>0.609991259758605</v>
      </c>
      <c r="L50" s="172">
        <v>-10.5</v>
      </c>
    </row>
    <row r="51" spans="2:12" ht="15" customHeight="1">
      <c r="B51" s="169" t="s">
        <v>195</v>
      </c>
      <c r="C51" s="30">
        <v>985</v>
      </c>
      <c r="D51" s="170">
        <f t="shared" si="0"/>
        <v>1.4938955031470387</v>
      </c>
      <c r="E51" s="20">
        <v>977</v>
      </c>
      <c r="F51" s="170">
        <f t="shared" si="3"/>
        <v>1.5219253835968534</v>
      </c>
      <c r="G51" s="171">
        <v>0.8</v>
      </c>
      <c r="H51" s="20">
        <v>5472</v>
      </c>
      <c r="I51" s="170">
        <f t="shared" si="1"/>
        <v>1.212534844865562</v>
      </c>
      <c r="J51" s="20">
        <v>5547</v>
      </c>
      <c r="K51" s="170">
        <f t="shared" si="2"/>
        <v>1.26585167148559</v>
      </c>
      <c r="L51" s="172">
        <v>-1.4</v>
      </c>
    </row>
    <row r="52" spans="2:12" ht="15" customHeight="1">
      <c r="B52" s="169" t="s">
        <v>197</v>
      </c>
      <c r="C52" s="30">
        <v>558</v>
      </c>
      <c r="D52" s="170">
        <f t="shared" si="0"/>
        <v>0.8462880109198453</v>
      </c>
      <c r="E52" s="20">
        <v>569</v>
      </c>
      <c r="F52" s="170">
        <f t="shared" si="3"/>
        <v>0.8863618661889555</v>
      </c>
      <c r="G52" s="171">
        <v>-1.9</v>
      </c>
      <c r="H52" s="20">
        <v>2482</v>
      </c>
      <c r="I52" s="170">
        <v>0.6</v>
      </c>
      <c r="J52" s="20">
        <v>2533</v>
      </c>
      <c r="K52" s="170">
        <f t="shared" si="2"/>
        <v>0.5780425966960518</v>
      </c>
      <c r="L52" s="172">
        <v>-2</v>
      </c>
    </row>
    <row r="53" spans="2:12" ht="15" customHeight="1">
      <c r="B53" s="169" t="s">
        <v>199</v>
      </c>
      <c r="C53" s="30">
        <v>432</v>
      </c>
      <c r="D53" s="170">
        <f t="shared" si="0"/>
        <v>0.6551907181314931</v>
      </c>
      <c r="E53" s="20">
        <v>428</v>
      </c>
      <c r="F53" s="170">
        <f t="shared" si="3"/>
        <v>0.666718591790638</v>
      </c>
      <c r="G53" s="171">
        <v>0.9</v>
      </c>
      <c r="H53" s="20">
        <v>1883</v>
      </c>
      <c r="I53" s="170">
        <f aca="true" t="shared" si="4" ref="I53:I61">H53/$H$8*100</f>
        <v>0.4172520308629118</v>
      </c>
      <c r="J53" s="20">
        <v>2045</v>
      </c>
      <c r="K53" s="170">
        <f t="shared" si="2"/>
        <v>0.4666786854494378</v>
      </c>
      <c r="L53" s="172">
        <v>-7.9</v>
      </c>
    </row>
    <row r="54" spans="2:12" ht="15" customHeight="1">
      <c r="B54" s="169" t="s">
        <v>201</v>
      </c>
      <c r="C54" s="30">
        <v>517</v>
      </c>
      <c r="D54" s="170">
        <f t="shared" si="0"/>
        <v>0.784105558504588</v>
      </c>
      <c r="E54" s="20">
        <v>491</v>
      </c>
      <c r="F54" s="170">
        <f t="shared" si="3"/>
        <v>0.7648570760962692</v>
      </c>
      <c r="G54" s="171">
        <v>5.3</v>
      </c>
      <c r="H54" s="20">
        <v>2043</v>
      </c>
      <c r="I54" s="170">
        <f t="shared" si="4"/>
        <v>0.45270626609289893</v>
      </c>
      <c r="J54" s="20">
        <v>1905</v>
      </c>
      <c r="K54" s="170">
        <f t="shared" si="2"/>
        <v>0.43473002238688463</v>
      </c>
      <c r="L54" s="172">
        <v>7.2</v>
      </c>
    </row>
    <row r="55" spans="2:12" ht="15" customHeight="1">
      <c r="B55" s="169" t="s">
        <v>203</v>
      </c>
      <c r="C55" s="30">
        <v>411</v>
      </c>
      <c r="D55" s="170">
        <f t="shared" si="0"/>
        <v>0.6233411693334344</v>
      </c>
      <c r="E55" s="20">
        <v>391</v>
      </c>
      <c r="F55" s="170">
        <f t="shared" si="3"/>
        <v>0.6090817041825687</v>
      </c>
      <c r="G55" s="171">
        <v>5.1</v>
      </c>
      <c r="H55" s="20">
        <v>2828</v>
      </c>
      <c r="I55" s="170">
        <f t="shared" si="4"/>
        <v>0.6266536076900235</v>
      </c>
      <c r="J55" s="20">
        <v>2406</v>
      </c>
      <c r="K55" s="170">
        <f t="shared" si="2"/>
        <v>0.5490605952035928</v>
      </c>
      <c r="L55" s="172">
        <v>17.5</v>
      </c>
    </row>
    <row r="56" spans="2:12" ht="15" customHeight="1">
      <c r="B56" s="169" t="s">
        <v>205</v>
      </c>
      <c r="C56" s="30">
        <v>356</v>
      </c>
      <c r="D56" s="170">
        <f t="shared" si="0"/>
        <v>0.5399256843861379</v>
      </c>
      <c r="E56" s="20">
        <v>354</v>
      </c>
      <c r="F56" s="170">
        <f t="shared" si="3"/>
        <v>0.5514448165744996</v>
      </c>
      <c r="G56" s="171">
        <v>0.6</v>
      </c>
      <c r="H56" s="20">
        <v>2072</v>
      </c>
      <c r="I56" s="170">
        <f t="shared" si="4"/>
        <v>0.45913234622833415</v>
      </c>
      <c r="J56" s="20">
        <v>1787</v>
      </c>
      <c r="K56" s="170">
        <f t="shared" si="2"/>
        <v>0.40780186351987546</v>
      </c>
      <c r="L56" s="172">
        <v>15.9</v>
      </c>
    </row>
    <row r="57" spans="2:12" ht="15" customHeight="1">
      <c r="B57" s="169" t="s">
        <v>207</v>
      </c>
      <c r="C57" s="30">
        <v>835</v>
      </c>
      <c r="D57" s="170">
        <f t="shared" si="0"/>
        <v>1.266398726018048</v>
      </c>
      <c r="E57" s="20">
        <v>841</v>
      </c>
      <c r="F57" s="170">
        <f t="shared" si="3"/>
        <v>1.3100708777942207</v>
      </c>
      <c r="G57" s="171">
        <v>-0.7</v>
      </c>
      <c r="H57" s="20">
        <v>4577</v>
      </c>
      <c r="I57" s="170">
        <f t="shared" si="4"/>
        <v>1.0142127165478212</v>
      </c>
      <c r="J57" s="20">
        <v>4571</v>
      </c>
      <c r="K57" s="170">
        <f t="shared" si="2"/>
        <v>1.043123848992362</v>
      </c>
      <c r="L57" s="172">
        <v>0.1</v>
      </c>
    </row>
    <row r="58" spans="2:12" ht="15" customHeight="1">
      <c r="B58" s="169" t="s">
        <v>209</v>
      </c>
      <c r="C58" s="30">
        <v>976</v>
      </c>
      <c r="D58" s="170">
        <f t="shared" si="0"/>
        <v>1.4802456965192994</v>
      </c>
      <c r="E58" s="20">
        <v>974</v>
      </c>
      <c r="F58" s="170">
        <f t="shared" si="3"/>
        <v>1.5172521224394422</v>
      </c>
      <c r="G58" s="171">
        <v>0.2</v>
      </c>
      <c r="H58" s="20">
        <v>4772</v>
      </c>
      <c r="I58" s="170">
        <f t="shared" si="4"/>
        <v>1.057422565734368</v>
      </c>
      <c r="J58" s="20">
        <v>4737</v>
      </c>
      <c r="K58" s="170">
        <f t="shared" si="2"/>
        <v>1.0810058351951037</v>
      </c>
      <c r="L58" s="172">
        <v>0.7</v>
      </c>
    </row>
    <row r="59" spans="2:12" ht="15" customHeight="1">
      <c r="B59" s="169" t="s">
        <v>211</v>
      </c>
      <c r="C59" s="30">
        <v>447</v>
      </c>
      <c r="D59" s="170">
        <f t="shared" si="0"/>
        <v>0.6779403958443923</v>
      </c>
      <c r="E59" s="20">
        <v>486</v>
      </c>
      <c r="F59" s="170">
        <f t="shared" si="3"/>
        <v>0.7570683075005842</v>
      </c>
      <c r="G59" s="171">
        <v>-8</v>
      </c>
      <c r="H59" s="20">
        <v>2632</v>
      </c>
      <c r="I59" s="170">
        <f t="shared" si="4"/>
        <v>0.5832221695332893</v>
      </c>
      <c r="J59" s="20">
        <v>2591</v>
      </c>
      <c r="K59" s="170">
        <f t="shared" si="2"/>
        <v>0.5912784713933953</v>
      </c>
      <c r="L59" s="172">
        <v>1.6</v>
      </c>
    </row>
    <row r="60" spans="2:12" ht="15" customHeight="1">
      <c r="B60" s="169" t="s">
        <v>213</v>
      </c>
      <c r="C60" s="30">
        <v>409</v>
      </c>
      <c r="D60" s="170">
        <f t="shared" si="0"/>
        <v>0.6203078789717146</v>
      </c>
      <c r="E60" s="20">
        <v>426</v>
      </c>
      <c r="F60" s="170">
        <f t="shared" si="3"/>
        <v>0.6636030843523639</v>
      </c>
      <c r="G60" s="171">
        <v>-4</v>
      </c>
      <c r="H60" s="20">
        <v>2074</v>
      </c>
      <c r="I60" s="170">
        <f t="shared" si="4"/>
        <v>0.45957552416870895</v>
      </c>
      <c r="J60" s="20">
        <v>1959</v>
      </c>
      <c r="K60" s="170">
        <f t="shared" si="2"/>
        <v>0.4470530781395837</v>
      </c>
      <c r="L60" s="172">
        <v>5.9</v>
      </c>
    </row>
    <row r="61" spans="2:12" ht="15" customHeight="1">
      <c r="B61" s="154" t="s">
        <v>215</v>
      </c>
      <c r="C61" s="44">
        <v>305</v>
      </c>
      <c r="D61" s="174">
        <f t="shared" si="0"/>
        <v>0.462576780162281</v>
      </c>
      <c r="E61" s="45">
        <v>292</v>
      </c>
      <c r="F61" s="174">
        <f t="shared" si="3"/>
        <v>0.4548640859880053</v>
      </c>
      <c r="G61" s="175">
        <v>4.5</v>
      </c>
      <c r="H61" s="45">
        <v>1653</v>
      </c>
      <c r="I61" s="174">
        <f t="shared" si="4"/>
        <v>0.36628656771980517</v>
      </c>
      <c r="J61" s="45">
        <v>1525</v>
      </c>
      <c r="K61" s="174">
        <f t="shared" si="2"/>
        <v>0.3480122226456688</v>
      </c>
      <c r="L61" s="176">
        <v>8.4</v>
      </c>
    </row>
    <row r="62" ht="12">
      <c r="B62" s="17" t="s">
        <v>739</v>
      </c>
    </row>
  </sheetData>
  <mergeCells count="9">
    <mergeCell ref="B4:B7"/>
    <mergeCell ref="C4:G4"/>
    <mergeCell ref="H4:L4"/>
    <mergeCell ref="C5:D6"/>
    <mergeCell ref="E5:F6"/>
    <mergeCell ref="G5:G6"/>
    <mergeCell ref="H5:I6"/>
    <mergeCell ref="J5:K6"/>
    <mergeCell ref="L5:L6"/>
  </mergeCells>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O124"/>
  <sheetViews>
    <sheetView workbookViewId="0" topLeftCell="A1">
      <selection activeCell="A1" sqref="A1"/>
    </sheetView>
  </sheetViews>
  <sheetFormatPr defaultColWidth="9.00390625" defaultRowHeight="13.5"/>
  <cols>
    <col min="1" max="1" width="9.25390625" style="178" customWidth="1"/>
    <col min="2" max="2" width="10.125" style="178" bestFit="1" customWidth="1"/>
    <col min="3" max="3" width="8.125" style="178" bestFit="1" customWidth="1"/>
    <col min="4" max="5" width="9.125" style="178" bestFit="1" customWidth="1"/>
    <col min="6" max="6" width="5.75390625" style="178" customWidth="1"/>
    <col min="7" max="12" width="9.125" style="178" bestFit="1" customWidth="1"/>
    <col min="13" max="14" width="8.125" style="178" bestFit="1" customWidth="1"/>
    <col min="15" max="15" width="8.50390625" style="178" customWidth="1"/>
    <col min="16" max="16384" width="9.00390625" style="178" customWidth="1"/>
  </cols>
  <sheetData>
    <row r="1" ht="14.25">
      <c r="A1" s="177" t="s">
        <v>766</v>
      </c>
    </row>
    <row r="2" ht="12.75" thickBot="1">
      <c r="O2" s="179" t="s">
        <v>744</v>
      </c>
    </row>
    <row r="3" spans="1:15" ht="14.25" customHeight="1" thickTop="1">
      <c r="A3" s="180" t="s">
        <v>741</v>
      </c>
      <c r="B3" s="1279" t="s">
        <v>745</v>
      </c>
      <c r="C3" s="181" t="s">
        <v>746</v>
      </c>
      <c r="D3" s="1281" t="s">
        <v>747</v>
      </c>
      <c r="E3" s="1282"/>
      <c r="F3" s="1283" t="s">
        <v>748</v>
      </c>
      <c r="G3" s="1284"/>
      <c r="H3" s="1284"/>
      <c r="I3" s="1284"/>
      <c r="J3" s="1284"/>
      <c r="K3" s="1284"/>
      <c r="L3" s="1284"/>
      <c r="M3" s="1284"/>
      <c r="N3" s="1284"/>
      <c r="O3" s="1285"/>
    </row>
    <row r="4" spans="1:15" ht="48">
      <c r="A4" s="182" t="s">
        <v>742</v>
      </c>
      <c r="B4" s="1280"/>
      <c r="C4" s="183" t="s">
        <v>743</v>
      </c>
      <c r="D4" s="184" t="s">
        <v>749</v>
      </c>
      <c r="E4" s="185" t="s">
        <v>750</v>
      </c>
      <c r="F4" s="186" t="s">
        <v>751</v>
      </c>
      <c r="G4" s="187" t="s">
        <v>752</v>
      </c>
      <c r="H4" s="188" t="s">
        <v>753</v>
      </c>
      <c r="I4" s="188" t="s">
        <v>754</v>
      </c>
      <c r="J4" s="188" t="s">
        <v>755</v>
      </c>
      <c r="K4" s="188" t="s">
        <v>756</v>
      </c>
      <c r="L4" s="188" t="s">
        <v>757</v>
      </c>
      <c r="M4" s="188" t="s">
        <v>758</v>
      </c>
      <c r="N4" s="188" t="s">
        <v>759</v>
      </c>
      <c r="O4" s="189" t="s">
        <v>760</v>
      </c>
    </row>
    <row r="5" spans="1:15" ht="6.75" customHeight="1">
      <c r="A5" s="190"/>
      <c r="B5" s="191"/>
      <c r="C5" s="192"/>
      <c r="D5" s="193"/>
      <c r="E5" s="193"/>
      <c r="F5" s="193"/>
      <c r="G5" s="194"/>
      <c r="H5" s="193"/>
      <c r="I5" s="193"/>
      <c r="J5" s="193"/>
      <c r="K5" s="193"/>
      <c r="L5" s="193"/>
      <c r="M5" s="193"/>
      <c r="N5" s="193"/>
      <c r="O5" s="195"/>
    </row>
    <row r="6" spans="1:15" ht="12">
      <c r="A6" s="190" t="s">
        <v>761</v>
      </c>
      <c r="B6" s="196">
        <f>SUM(C6:E6)</f>
        <v>112347</v>
      </c>
      <c r="C6" s="197">
        <v>11705</v>
      </c>
      <c r="D6" s="198">
        <v>58303</v>
      </c>
      <c r="E6" s="198">
        <v>42339</v>
      </c>
      <c r="F6" s="198">
        <v>212</v>
      </c>
      <c r="G6" s="199">
        <v>13236</v>
      </c>
      <c r="H6" s="198">
        <v>13639</v>
      </c>
      <c r="I6" s="198">
        <v>12237</v>
      </c>
      <c r="J6" s="198">
        <v>16911</v>
      </c>
      <c r="K6" s="198">
        <v>23384</v>
      </c>
      <c r="L6" s="198">
        <v>14646</v>
      </c>
      <c r="M6" s="198">
        <v>7684</v>
      </c>
      <c r="N6" s="198">
        <v>4464</v>
      </c>
      <c r="O6" s="200">
        <v>5934</v>
      </c>
    </row>
    <row r="7" spans="1:15" ht="12">
      <c r="A7" s="201">
        <v>47</v>
      </c>
      <c r="B7" s="196">
        <v>110191</v>
      </c>
      <c r="C7" s="197">
        <v>9196</v>
      </c>
      <c r="D7" s="198">
        <v>53920</v>
      </c>
      <c r="E7" s="198">
        <v>47075</v>
      </c>
      <c r="F7" s="198">
        <v>197</v>
      </c>
      <c r="G7" s="199">
        <v>13187</v>
      </c>
      <c r="H7" s="198">
        <v>13403</v>
      </c>
      <c r="I7" s="198">
        <v>12046</v>
      </c>
      <c r="J7" s="198">
        <v>16204</v>
      </c>
      <c r="K7" s="198">
        <v>22380</v>
      </c>
      <c r="L7" s="198">
        <v>14184</v>
      </c>
      <c r="M7" s="198">
        <v>7711</v>
      </c>
      <c r="N7" s="198">
        <v>4627</v>
      </c>
      <c r="O7" s="200">
        <v>6252</v>
      </c>
    </row>
    <row r="8" spans="1:15" ht="12">
      <c r="A8" s="201">
        <v>48</v>
      </c>
      <c r="B8" s="196">
        <v>109044</v>
      </c>
      <c r="C8" s="197">
        <v>7231</v>
      </c>
      <c r="D8" s="198">
        <v>51703</v>
      </c>
      <c r="E8" s="198">
        <v>50110</v>
      </c>
      <c r="F8" s="198">
        <v>223</v>
      </c>
      <c r="G8" s="199">
        <v>13222</v>
      </c>
      <c r="H8" s="198">
        <v>13345</v>
      </c>
      <c r="I8" s="198">
        <v>12132</v>
      </c>
      <c r="J8" s="198">
        <v>15623</v>
      </c>
      <c r="K8" s="198">
        <v>21662</v>
      </c>
      <c r="L8" s="198">
        <v>13980</v>
      </c>
      <c r="M8" s="198">
        <v>7730</v>
      </c>
      <c r="N8" s="198">
        <v>4687</v>
      </c>
      <c r="O8" s="200">
        <v>6440</v>
      </c>
    </row>
    <row r="9" spans="1:15" ht="12">
      <c r="A9" s="201">
        <v>49</v>
      </c>
      <c r="B9" s="196">
        <v>107746</v>
      </c>
      <c r="C9" s="197">
        <v>6889</v>
      </c>
      <c r="D9" s="198">
        <v>48451</v>
      </c>
      <c r="E9" s="198">
        <v>52406</v>
      </c>
      <c r="F9" s="198">
        <v>218</v>
      </c>
      <c r="G9" s="199">
        <v>13252</v>
      </c>
      <c r="H9" s="198">
        <v>13270</v>
      </c>
      <c r="I9" s="198">
        <v>11915</v>
      </c>
      <c r="J9" s="198">
        <v>15416</v>
      </c>
      <c r="K9" s="198">
        <v>21056</v>
      </c>
      <c r="L9" s="198">
        <v>13638</v>
      </c>
      <c r="M9" s="198">
        <v>7697</v>
      </c>
      <c r="N9" s="198">
        <v>4637</v>
      </c>
      <c r="O9" s="200">
        <v>6647</v>
      </c>
    </row>
    <row r="10" spans="1:15" ht="12">
      <c r="A10" s="201">
        <v>50</v>
      </c>
      <c r="B10" s="196">
        <f>SUM(C10:E10)</f>
        <v>106353</v>
      </c>
      <c r="C10" s="197">
        <v>7034</v>
      </c>
      <c r="D10" s="198">
        <v>46316</v>
      </c>
      <c r="E10" s="198">
        <v>53003</v>
      </c>
      <c r="F10" s="198">
        <v>181</v>
      </c>
      <c r="G10" s="199">
        <v>13874</v>
      </c>
      <c r="H10" s="198">
        <v>13344</v>
      </c>
      <c r="I10" s="198">
        <v>11647</v>
      </c>
      <c r="J10" s="198">
        <v>14865</v>
      </c>
      <c r="K10" s="198">
        <v>19959</v>
      </c>
      <c r="L10" s="198">
        <v>13135</v>
      </c>
      <c r="M10" s="198">
        <v>7806</v>
      </c>
      <c r="N10" s="198">
        <v>4689</v>
      </c>
      <c r="O10" s="200">
        <v>6853</v>
      </c>
    </row>
    <row r="11" spans="1:15" ht="6.75" customHeight="1">
      <c r="A11" s="202"/>
      <c r="B11" s="196"/>
      <c r="C11" s="197"/>
      <c r="D11" s="197"/>
      <c r="E11" s="198"/>
      <c r="F11" s="198"/>
      <c r="G11" s="199"/>
      <c r="H11" s="198"/>
      <c r="I11" s="197"/>
      <c r="J11" s="198"/>
      <c r="K11" s="198"/>
      <c r="L11" s="198"/>
      <c r="M11" s="198"/>
      <c r="N11" s="198"/>
      <c r="O11" s="203"/>
    </row>
    <row r="12" spans="1:15" s="208" customFormat="1" ht="15" customHeight="1">
      <c r="A12" s="204">
        <v>51</v>
      </c>
      <c r="B12" s="205">
        <f aca="true" t="shared" si="0" ref="B12:O12">SUM(B18:B21)</f>
        <v>105432</v>
      </c>
      <c r="C12" s="206">
        <f t="shared" si="0"/>
        <v>8115</v>
      </c>
      <c r="D12" s="206">
        <f t="shared" si="0"/>
        <v>45913</v>
      </c>
      <c r="E12" s="206">
        <f t="shared" si="0"/>
        <v>51404</v>
      </c>
      <c r="F12" s="206">
        <f t="shared" si="0"/>
        <v>188</v>
      </c>
      <c r="G12" s="206">
        <f t="shared" si="0"/>
        <v>13637</v>
      </c>
      <c r="H12" s="206">
        <f t="shared" si="0"/>
        <v>13216</v>
      </c>
      <c r="I12" s="206">
        <f t="shared" si="0"/>
        <v>11486</v>
      </c>
      <c r="J12" s="206">
        <f t="shared" si="0"/>
        <v>14668</v>
      </c>
      <c r="K12" s="206">
        <f t="shared" si="0"/>
        <v>19692</v>
      </c>
      <c r="L12" s="206">
        <f t="shared" si="0"/>
        <v>13099</v>
      </c>
      <c r="M12" s="206">
        <f t="shared" si="0"/>
        <v>7713</v>
      </c>
      <c r="N12" s="206">
        <f t="shared" si="0"/>
        <v>4766</v>
      </c>
      <c r="O12" s="207">
        <f t="shared" si="0"/>
        <v>6967</v>
      </c>
    </row>
    <row r="13" spans="1:15" s="208" customFormat="1" ht="6.75" customHeight="1">
      <c r="A13" s="209"/>
      <c r="B13" s="205"/>
      <c r="C13" s="206"/>
      <c r="D13" s="206"/>
      <c r="E13" s="206"/>
      <c r="F13" s="206"/>
      <c r="G13" s="206"/>
      <c r="H13" s="206"/>
      <c r="I13" s="206"/>
      <c r="J13" s="206"/>
      <c r="K13" s="206"/>
      <c r="L13" s="206"/>
      <c r="M13" s="206"/>
      <c r="N13" s="206"/>
      <c r="O13" s="207"/>
    </row>
    <row r="14" spans="1:15" s="208" customFormat="1" ht="15" customHeight="1">
      <c r="A14" s="210" t="s">
        <v>762</v>
      </c>
      <c r="B14" s="205">
        <f aca="true" t="shared" si="1" ref="B14:O14">SUM(B23:B37)</f>
        <v>55112</v>
      </c>
      <c r="C14" s="206">
        <f t="shared" si="1"/>
        <v>5129</v>
      </c>
      <c r="D14" s="206">
        <f t="shared" si="1"/>
        <v>23905</v>
      </c>
      <c r="E14" s="206">
        <f t="shared" si="1"/>
        <v>26078</v>
      </c>
      <c r="F14" s="206">
        <f t="shared" si="1"/>
        <v>106</v>
      </c>
      <c r="G14" s="206">
        <f t="shared" si="1"/>
        <v>7099</v>
      </c>
      <c r="H14" s="206">
        <f t="shared" si="1"/>
        <v>7031</v>
      </c>
      <c r="I14" s="206">
        <f t="shared" si="1"/>
        <v>6148</v>
      </c>
      <c r="J14" s="206">
        <f t="shared" si="1"/>
        <v>7838</v>
      </c>
      <c r="K14" s="206">
        <f t="shared" si="1"/>
        <v>11027</v>
      </c>
      <c r="L14" s="206">
        <f t="shared" si="1"/>
        <v>7043</v>
      </c>
      <c r="M14" s="206">
        <f t="shared" si="1"/>
        <v>3725</v>
      </c>
      <c r="N14" s="206">
        <f t="shared" si="1"/>
        <v>2065</v>
      </c>
      <c r="O14" s="207">
        <f t="shared" si="1"/>
        <v>3030</v>
      </c>
    </row>
    <row r="15" spans="1:15" s="208" customFormat="1" ht="6.75" customHeight="1">
      <c r="A15" s="210"/>
      <c r="B15" s="205"/>
      <c r="C15" s="206"/>
      <c r="D15" s="206"/>
      <c r="E15" s="206"/>
      <c r="F15" s="206"/>
      <c r="G15" s="206"/>
      <c r="H15" s="206"/>
      <c r="I15" s="206"/>
      <c r="J15" s="206"/>
      <c r="K15" s="206"/>
      <c r="L15" s="206"/>
      <c r="M15" s="206"/>
      <c r="N15" s="206"/>
      <c r="O15" s="207"/>
    </row>
    <row r="16" spans="1:15" s="208" customFormat="1" ht="15" customHeight="1">
      <c r="A16" s="210" t="s">
        <v>763</v>
      </c>
      <c r="B16" s="205">
        <f aca="true" t="shared" si="2" ref="B16:O16">SUM(B39:B74)</f>
        <v>50320</v>
      </c>
      <c r="C16" s="206">
        <f t="shared" si="2"/>
        <v>2986</v>
      </c>
      <c r="D16" s="206">
        <f t="shared" si="2"/>
        <v>22008</v>
      </c>
      <c r="E16" s="206">
        <f t="shared" si="2"/>
        <v>25326</v>
      </c>
      <c r="F16" s="206">
        <f t="shared" si="2"/>
        <v>82</v>
      </c>
      <c r="G16" s="206">
        <f t="shared" si="2"/>
        <v>6538</v>
      </c>
      <c r="H16" s="206">
        <f t="shared" si="2"/>
        <v>6185</v>
      </c>
      <c r="I16" s="206">
        <f t="shared" si="2"/>
        <v>5338</v>
      </c>
      <c r="J16" s="206">
        <f t="shared" si="2"/>
        <v>6830</v>
      </c>
      <c r="K16" s="206">
        <f t="shared" si="2"/>
        <v>8665</v>
      </c>
      <c r="L16" s="206">
        <f t="shared" si="2"/>
        <v>6056</v>
      </c>
      <c r="M16" s="206">
        <f t="shared" si="2"/>
        <v>3988</v>
      </c>
      <c r="N16" s="206">
        <f t="shared" si="2"/>
        <v>2701</v>
      </c>
      <c r="O16" s="207">
        <f t="shared" si="2"/>
        <v>3937</v>
      </c>
    </row>
    <row r="17" spans="1:15" s="208" customFormat="1" ht="6.75" customHeight="1">
      <c r="A17" s="210"/>
      <c r="B17" s="205"/>
      <c r="C17" s="206"/>
      <c r="D17" s="206"/>
      <c r="E17" s="206"/>
      <c r="F17" s="206"/>
      <c r="G17" s="206"/>
      <c r="H17" s="206"/>
      <c r="I17" s="206"/>
      <c r="J17" s="206"/>
      <c r="K17" s="206"/>
      <c r="L17" s="206"/>
      <c r="M17" s="206"/>
      <c r="N17" s="206"/>
      <c r="O17" s="207"/>
    </row>
    <row r="18" spans="1:15" s="215" customFormat="1" ht="15" customHeight="1">
      <c r="A18" s="210" t="s">
        <v>172</v>
      </c>
      <c r="B18" s="211">
        <f>+B23+B29+B30+B31+B33+B35+B36+B39+B40+B41+B42+B43+B45+B46</f>
        <v>44146</v>
      </c>
      <c r="C18" s="212">
        <f aca="true" t="shared" si="3" ref="C18:O18">C23+C29+C30+C31+C33+C35+C36+C39+C40+C41+C42+C43+C45+C46</f>
        <v>3654</v>
      </c>
      <c r="D18" s="212">
        <f t="shared" si="3"/>
        <v>18311</v>
      </c>
      <c r="E18" s="212">
        <f t="shared" si="3"/>
        <v>22181</v>
      </c>
      <c r="F18" s="212">
        <f t="shared" si="3"/>
        <v>71</v>
      </c>
      <c r="G18" s="213">
        <f t="shared" si="3"/>
        <v>5828</v>
      </c>
      <c r="H18" s="212">
        <f t="shared" si="3"/>
        <v>6128</v>
      </c>
      <c r="I18" s="212">
        <f t="shared" si="3"/>
        <v>5829</v>
      </c>
      <c r="J18" s="212">
        <f t="shared" si="3"/>
        <v>7708</v>
      </c>
      <c r="K18" s="212">
        <f t="shared" si="3"/>
        <v>10189</v>
      </c>
      <c r="L18" s="212">
        <f t="shared" si="3"/>
        <v>5525</v>
      </c>
      <c r="M18" s="212">
        <f t="shared" si="3"/>
        <v>1964</v>
      </c>
      <c r="N18" s="212">
        <f t="shared" si="3"/>
        <v>608</v>
      </c>
      <c r="O18" s="214">
        <f t="shared" si="3"/>
        <v>296</v>
      </c>
    </row>
    <row r="19" spans="1:15" s="215" customFormat="1" ht="15" customHeight="1">
      <c r="A19" s="210" t="s">
        <v>174</v>
      </c>
      <c r="B19" s="211">
        <f>+B27+B47+B48+B49+B51+B52+B53+B54</f>
        <v>11304</v>
      </c>
      <c r="C19" s="212">
        <f aca="true" t="shared" si="4" ref="C19:O19">C27+C47+C48+C49+C51+C52+C53+C54</f>
        <v>373</v>
      </c>
      <c r="D19" s="212">
        <f t="shared" si="4"/>
        <v>5749</v>
      </c>
      <c r="E19" s="212">
        <f t="shared" si="4"/>
        <v>5182</v>
      </c>
      <c r="F19" s="212">
        <f t="shared" si="4"/>
        <v>8</v>
      </c>
      <c r="G19" s="213">
        <f t="shared" si="4"/>
        <v>1204</v>
      </c>
      <c r="H19" s="212">
        <f t="shared" si="4"/>
        <v>1190</v>
      </c>
      <c r="I19" s="212">
        <f t="shared" si="4"/>
        <v>1013</v>
      </c>
      <c r="J19" s="212">
        <f t="shared" si="4"/>
        <v>1346</v>
      </c>
      <c r="K19" s="212">
        <f t="shared" si="4"/>
        <v>1987</v>
      </c>
      <c r="L19" s="212">
        <f t="shared" si="4"/>
        <v>1732</v>
      </c>
      <c r="M19" s="212">
        <f t="shared" si="4"/>
        <v>1200</v>
      </c>
      <c r="N19" s="212">
        <f t="shared" si="4"/>
        <v>722</v>
      </c>
      <c r="O19" s="214">
        <f t="shared" si="4"/>
        <v>902</v>
      </c>
    </row>
    <row r="20" spans="1:15" s="215" customFormat="1" ht="15" customHeight="1">
      <c r="A20" s="210" t="s">
        <v>176</v>
      </c>
      <c r="B20" s="211">
        <f>+B24+B32+B37+B55+B57+B58+B59+B60</f>
        <v>23418</v>
      </c>
      <c r="C20" s="212">
        <f aca="true" t="shared" si="5" ref="C20:O20">C24+C32+C37+C55+C57+C58+C59+C60</f>
        <v>2311</v>
      </c>
      <c r="D20" s="212">
        <f t="shared" si="5"/>
        <v>10242</v>
      </c>
      <c r="E20" s="212">
        <f t="shared" si="5"/>
        <v>10865</v>
      </c>
      <c r="F20" s="212">
        <f t="shared" si="5"/>
        <v>19</v>
      </c>
      <c r="G20" s="213">
        <f t="shared" si="5"/>
        <v>3177</v>
      </c>
      <c r="H20" s="212">
        <f t="shared" si="5"/>
        <v>2923</v>
      </c>
      <c r="I20" s="212">
        <f t="shared" si="5"/>
        <v>2471</v>
      </c>
      <c r="J20" s="212">
        <f t="shared" si="5"/>
        <v>3203</v>
      </c>
      <c r="K20" s="212">
        <f t="shared" si="5"/>
        <v>4417</v>
      </c>
      <c r="L20" s="212">
        <f t="shared" si="5"/>
        <v>3073</v>
      </c>
      <c r="M20" s="212">
        <f t="shared" si="5"/>
        <v>2027</v>
      </c>
      <c r="N20" s="212">
        <f t="shared" si="5"/>
        <v>1123</v>
      </c>
      <c r="O20" s="214">
        <f t="shared" si="5"/>
        <v>985</v>
      </c>
    </row>
    <row r="21" spans="1:15" s="215" customFormat="1" ht="15" customHeight="1">
      <c r="A21" s="210" t="s">
        <v>178</v>
      </c>
      <c r="B21" s="216">
        <f aca="true" t="shared" si="6" ref="B21:O21">+B25+B26+B61+B63+B64+B65+B66+B67+B69+B70+B71+B72+B73+B74</f>
        <v>26564</v>
      </c>
      <c r="C21" s="212">
        <f t="shared" si="6"/>
        <v>1777</v>
      </c>
      <c r="D21" s="212">
        <f t="shared" si="6"/>
        <v>11611</v>
      </c>
      <c r="E21" s="212">
        <f t="shared" si="6"/>
        <v>13176</v>
      </c>
      <c r="F21" s="212">
        <f t="shared" si="6"/>
        <v>90</v>
      </c>
      <c r="G21" s="212">
        <f t="shared" si="6"/>
        <v>3428</v>
      </c>
      <c r="H21" s="212">
        <f t="shared" si="6"/>
        <v>2975</v>
      </c>
      <c r="I21" s="212">
        <f t="shared" si="6"/>
        <v>2173</v>
      </c>
      <c r="J21" s="212">
        <f t="shared" si="6"/>
        <v>2411</v>
      </c>
      <c r="K21" s="212">
        <f t="shared" si="6"/>
        <v>3099</v>
      </c>
      <c r="L21" s="212">
        <f t="shared" si="6"/>
        <v>2769</v>
      </c>
      <c r="M21" s="212">
        <f t="shared" si="6"/>
        <v>2522</v>
      </c>
      <c r="N21" s="212">
        <f t="shared" si="6"/>
        <v>2313</v>
      </c>
      <c r="O21" s="214">
        <f t="shared" si="6"/>
        <v>4784</v>
      </c>
    </row>
    <row r="22" spans="1:15" ht="8.25" customHeight="1">
      <c r="A22" s="190"/>
      <c r="B22" s="217"/>
      <c r="C22" s="218"/>
      <c r="D22" s="218"/>
      <c r="E22" s="218"/>
      <c r="F22" s="218"/>
      <c r="G22" s="219"/>
      <c r="H22" s="218"/>
      <c r="I22" s="218"/>
      <c r="J22" s="218"/>
      <c r="K22" s="218"/>
      <c r="L22" s="218"/>
      <c r="M22" s="218"/>
      <c r="N22" s="218"/>
      <c r="O22" s="220"/>
    </row>
    <row r="23" spans="1:15" ht="12">
      <c r="A23" s="190" t="s">
        <v>181</v>
      </c>
      <c r="B23" s="217">
        <v>8801</v>
      </c>
      <c r="C23" s="221">
        <v>994</v>
      </c>
      <c r="D23" s="218">
        <v>2984</v>
      </c>
      <c r="E23" s="218">
        <v>4823</v>
      </c>
      <c r="F23" s="218">
        <v>17</v>
      </c>
      <c r="G23" s="219">
        <v>1269</v>
      </c>
      <c r="H23" s="222">
        <v>1433</v>
      </c>
      <c r="I23" s="218">
        <v>1278</v>
      </c>
      <c r="J23" s="218">
        <v>1628</v>
      </c>
      <c r="K23" s="218">
        <v>1959</v>
      </c>
      <c r="L23" s="218">
        <v>882</v>
      </c>
      <c r="M23" s="218">
        <v>242</v>
      </c>
      <c r="N23" s="218">
        <v>67</v>
      </c>
      <c r="O23" s="220">
        <v>26</v>
      </c>
    </row>
    <row r="24" spans="1:15" ht="12">
      <c r="A24" s="190" t="s">
        <v>182</v>
      </c>
      <c r="B24" s="217">
        <v>4346</v>
      </c>
      <c r="C24" s="221">
        <v>318</v>
      </c>
      <c r="D24" s="218">
        <v>1683</v>
      </c>
      <c r="E24" s="218">
        <v>2345</v>
      </c>
      <c r="F24" s="218">
        <v>3</v>
      </c>
      <c r="G24" s="219">
        <v>654</v>
      </c>
      <c r="H24" s="218">
        <v>581</v>
      </c>
      <c r="I24" s="218">
        <v>467</v>
      </c>
      <c r="J24" s="218">
        <v>553</v>
      </c>
      <c r="K24" s="218">
        <v>767</v>
      </c>
      <c r="L24" s="218">
        <v>520</v>
      </c>
      <c r="M24" s="218">
        <v>347</v>
      </c>
      <c r="N24" s="218">
        <v>226</v>
      </c>
      <c r="O24" s="220">
        <v>228</v>
      </c>
    </row>
    <row r="25" spans="1:15" ht="12">
      <c r="A25" s="190" t="s">
        <v>184</v>
      </c>
      <c r="B25" s="217">
        <v>3898</v>
      </c>
      <c r="C25" s="221">
        <v>257</v>
      </c>
      <c r="D25" s="218">
        <v>1878</v>
      </c>
      <c r="E25" s="218">
        <v>1763</v>
      </c>
      <c r="F25" s="218">
        <v>32</v>
      </c>
      <c r="G25" s="219">
        <v>473</v>
      </c>
      <c r="H25" s="218">
        <v>393</v>
      </c>
      <c r="I25" s="218">
        <v>285</v>
      </c>
      <c r="J25" s="218">
        <v>313</v>
      </c>
      <c r="K25" s="218">
        <v>399</v>
      </c>
      <c r="L25" s="218">
        <v>381</v>
      </c>
      <c r="M25" s="218">
        <v>383</v>
      </c>
      <c r="N25" s="218">
        <v>371</v>
      </c>
      <c r="O25" s="220">
        <v>868</v>
      </c>
    </row>
    <row r="26" spans="1:15" ht="12">
      <c r="A26" s="190" t="s">
        <v>186</v>
      </c>
      <c r="B26" s="217">
        <v>5226</v>
      </c>
      <c r="C26" s="221">
        <v>636</v>
      </c>
      <c r="D26" s="218">
        <v>2272</v>
      </c>
      <c r="E26" s="218">
        <v>2318</v>
      </c>
      <c r="F26" s="218">
        <v>20</v>
      </c>
      <c r="G26" s="219">
        <v>666</v>
      </c>
      <c r="H26" s="218">
        <v>589</v>
      </c>
      <c r="I26" s="218">
        <v>389</v>
      </c>
      <c r="J26" s="218">
        <v>437</v>
      </c>
      <c r="K26" s="218">
        <v>511</v>
      </c>
      <c r="L26" s="218">
        <v>510</v>
      </c>
      <c r="M26" s="218">
        <v>494</v>
      </c>
      <c r="N26" s="218">
        <v>487</v>
      </c>
      <c r="O26" s="220">
        <v>1123</v>
      </c>
    </row>
    <row r="27" spans="1:15" ht="12">
      <c r="A27" s="190" t="s">
        <v>188</v>
      </c>
      <c r="B27" s="217">
        <v>2742</v>
      </c>
      <c r="C27" s="221">
        <v>184</v>
      </c>
      <c r="D27" s="218">
        <v>1573</v>
      </c>
      <c r="E27" s="218">
        <v>985</v>
      </c>
      <c r="F27" s="218">
        <v>1</v>
      </c>
      <c r="G27" s="219">
        <v>211</v>
      </c>
      <c r="H27" s="218">
        <v>259</v>
      </c>
      <c r="I27" s="218">
        <v>205</v>
      </c>
      <c r="J27" s="218">
        <v>239</v>
      </c>
      <c r="K27" s="218">
        <v>392</v>
      </c>
      <c r="L27" s="218">
        <v>411</v>
      </c>
      <c r="M27" s="218">
        <v>379</v>
      </c>
      <c r="N27" s="218">
        <v>228</v>
      </c>
      <c r="O27" s="220">
        <v>417</v>
      </c>
    </row>
    <row r="28" spans="1:15" ht="9" customHeight="1">
      <c r="A28" s="190"/>
      <c r="B28" s="217"/>
      <c r="C28" s="221"/>
      <c r="D28" s="218"/>
      <c r="E28" s="218"/>
      <c r="F28" s="218"/>
      <c r="G28" s="219"/>
      <c r="H28" s="218"/>
      <c r="I28" s="218"/>
      <c r="J28" s="218"/>
      <c r="K28" s="218"/>
      <c r="L28" s="218"/>
      <c r="M28" s="218"/>
      <c r="N28" s="218"/>
      <c r="O28" s="220"/>
    </row>
    <row r="29" spans="1:15" ht="12">
      <c r="A29" s="190" t="s">
        <v>190</v>
      </c>
      <c r="B29" s="217">
        <v>4034</v>
      </c>
      <c r="C29" s="221">
        <v>267</v>
      </c>
      <c r="D29" s="218">
        <v>1748</v>
      </c>
      <c r="E29" s="218">
        <v>2019</v>
      </c>
      <c r="F29" s="218">
        <v>4</v>
      </c>
      <c r="G29" s="219">
        <v>576</v>
      </c>
      <c r="H29" s="218">
        <v>535</v>
      </c>
      <c r="I29" s="218">
        <v>548</v>
      </c>
      <c r="J29" s="218">
        <v>740</v>
      </c>
      <c r="K29" s="218">
        <v>995</v>
      </c>
      <c r="L29" s="218">
        <v>483</v>
      </c>
      <c r="M29" s="218">
        <v>112</v>
      </c>
      <c r="N29" s="218">
        <v>28</v>
      </c>
      <c r="O29" s="220">
        <v>13</v>
      </c>
    </row>
    <row r="30" spans="1:15" ht="12">
      <c r="A30" s="190" t="s">
        <v>192</v>
      </c>
      <c r="B30" s="217">
        <v>3127</v>
      </c>
      <c r="C30" s="221">
        <v>438</v>
      </c>
      <c r="D30" s="218">
        <v>1160</v>
      </c>
      <c r="E30" s="218">
        <v>1529</v>
      </c>
      <c r="F30" s="218">
        <v>1</v>
      </c>
      <c r="G30" s="219">
        <v>352</v>
      </c>
      <c r="H30" s="218">
        <v>421</v>
      </c>
      <c r="I30" s="218">
        <v>448</v>
      </c>
      <c r="J30" s="218">
        <v>611</v>
      </c>
      <c r="K30" s="218">
        <v>764</v>
      </c>
      <c r="L30" s="218">
        <v>374</v>
      </c>
      <c r="M30" s="218">
        <v>119</v>
      </c>
      <c r="N30" s="218">
        <v>28</v>
      </c>
      <c r="O30" s="220">
        <v>9</v>
      </c>
    </row>
    <row r="31" spans="1:15" ht="12">
      <c r="A31" s="190" t="s">
        <v>193</v>
      </c>
      <c r="B31" s="217">
        <v>4571</v>
      </c>
      <c r="C31" s="221">
        <v>231</v>
      </c>
      <c r="D31" s="218">
        <v>2019</v>
      </c>
      <c r="E31" s="218">
        <v>2321</v>
      </c>
      <c r="F31" s="218">
        <v>3</v>
      </c>
      <c r="G31" s="219">
        <v>543</v>
      </c>
      <c r="H31" s="218">
        <v>573</v>
      </c>
      <c r="I31" s="218">
        <v>575</v>
      </c>
      <c r="J31" s="218">
        <v>748</v>
      </c>
      <c r="K31" s="218">
        <v>1119</v>
      </c>
      <c r="L31" s="218">
        <v>622</v>
      </c>
      <c r="M31" s="218">
        <v>262</v>
      </c>
      <c r="N31" s="218">
        <v>91</v>
      </c>
      <c r="O31" s="220">
        <v>35</v>
      </c>
    </row>
    <row r="32" spans="1:15" ht="12">
      <c r="A32" s="190" t="s">
        <v>196</v>
      </c>
      <c r="B32" s="217">
        <v>3172</v>
      </c>
      <c r="C32" s="221">
        <v>168</v>
      </c>
      <c r="D32" s="218">
        <v>1396</v>
      </c>
      <c r="E32" s="218">
        <v>1608</v>
      </c>
      <c r="F32" s="218">
        <v>5</v>
      </c>
      <c r="G32" s="219">
        <v>489</v>
      </c>
      <c r="H32" s="218">
        <v>419</v>
      </c>
      <c r="I32" s="218">
        <v>339</v>
      </c>
      <c r="J32" s="218">
        <v>429</v>
      </c>
      <c r="K32" s="218">
        <v>585</v>
      </c>
      <c r="L32" s="218">
        <v>402</v>
      </c>
      <c r="M32" s="218">
        <v>258</v>
      </c>
      <c r="N32" s="218">
        <v>147</v>
      </c>
      <c r="O32" s="220">
        <v>99</v>
      </c>
    </row>
    <row r="33" spans="1:15" ht="12">
      <c r="A33" s="190" t="s">
        <v>198</v>
      </c>
      <c r="B33" s="217">
        <v>4255</v>
      </c>
      <c r="C33" s="221">
        <v>391</v>
      </c>
      <c r="D33" s="218">
        <v>1726</v>
      </c>
      <c r="E33" s="218">
        <v>2138</v>
      </c>
      <c r="F33" s="218">
        <v>11</v>
      </c>
      <c r="G33" s="219">
        <v>588</v>
      </c>
      <c r="H33" s="218">
        <v>554</v>
      </c>
      <c r="I33" s="218">
        <v>511</v>
      </c>
      <c r="J33" s="218">
        <v>645</v>
      </c>
      <c r="K33" s="218">
        <v>992</v>
      </c>
      <c r="L33" s="218">
        <v>653</v>
      </c>
      <c r="M33" s="218">
        <v>237</v>
      </c>
      <c r="N33" s="218">
        <v>51</v>
      </c>
      <c r="O33" s="220">
        <v>13</v>
      </c>
    </row>
    <row r="34" spans="1:15" ht="9" customHeight="1">
      <c r="A34" s="190"/>
      <c r="B34" s="217"/>
      <c r="C34" s="221"/>
      <c r="D34" s="218"/>
      <c r="E34" s="218"/>
      <c r="F34" s="218"/>
      <c r="G34" s="219"/>
      <c r="H34" s="218"/>
      <c r="I34" s="218"/>
      <c r="J34" s="218"/>
      <c r="K34" s="218"/>
      <c r="L34" s="218"/>
      <c r="M34" s="218"/>
      <c r="N34" s="218"/>
      <c r="O34" s="220"/>
    </row>
    <row r="35" spans="1:15" ht="12">
      <c r="A35" s="190" t="s">
        <v>200</v>
      </c>
      <c r="B35" s="217">
        <v>3885</v>
      </c>
      <c r="C35" s="221">
        <v>536</v>
      </c>
      <c r="D35" s="218">
        <v>1655</v>
      </c>
      <c r="E35" s="218">
        <v>1694</v>
      </c>
      <c r="F35" s="218">
        <v>3</v>
      </c>
      <c r="G35" s="219">
        <v>546</v>
      </c>
      <c r="H35" s="218">
        <v>524</v>
      </c>
      <c r="I35" s="218">
        <v>478</v>
      </c>
      <c r="J35" s="218">
        <v>602</v>
      </c>
      <c r="K35" s="218">
        <v>962</v>
      </c>
      <c r="L35" s="218">
        <v>548</v>
      </c>
      <c r="M35" s="218">
        <v>174</v>
      </c>
      <c r="N35" s="218">
        <v>37</v>
      </c>
      <c r="O35" s="220">
        <v>11</v>
      </c>
    </row>
    <row r="36" spans="1:15" ht="12">
      <c r="A36" s="190" t="s">
        <v>202</v>
      </c>
      <c r="B36" s="217">
        <v>3737</v>
      </c>
      <c r="C36" s="221">
        <v>139</v>
      </c>
      <c r="D36" s="218">
        <v>2373</v>
      </c>
      <c r="E36" s="218">
        <v>1225</v>
      </c>
      <c r="F36" s="218">
        <v>0</v>
      </c>
      <c r="G36" s="219">
        <v>250</v>
      </c>
      <c r="H36" s="218">
        <v>309</v>
      </c>
      <c r="I36" s="218">
        <v>287</v>
      </c>
      <c r="J36" s="218">
        <v>434</v>
      </c>
      <c r="K36" s="218">
        <v>896</v>
      </c>
      <c r="L36" s="218">
        <v>798</v>
      </c>
      <c r="M36" s="218">
        <v>434</v>
      </c>
      <c r="N36" s="218">
        <v>202</v>
      </c>
      <c r="O36" s="220">
        <v>127</v>
      </c>
    </row>
    <row r="37" spans="1:15" ht="12">
      <c r="A37" s="190" t="s">
        <v>204</v>
      </c>
      <c r="B37" s="217">
        <v>3318</v>
      </c>
      <c r="C37" s="221">
        <v>570</v>
      </c>
      <c r="D37" s="218">
        <v>1438</v>
      </c>
      <c r="E37" s="218">
        <v>1310</v>
      </c>
      <c r="F37" s="218">
        <v>6</v>
      </c>
      <c r="G37" s="219">
        <v>482</v>
      </c>
      <c r="H37" s="218">
        <v>441</v>
      </c>
      <c r="I37" s="218">
        <v>338</v>
      </c>
      <c r="J37" s="218">
        <v>459</v>
      </c>
      <c r="K37" s="218">
        <v>686</v>
      </c>
      <c r="L37" s="218">
        <v>459</v>
      </c>
      <c r="M37" s="218">
        <v>284</v>
      </c>
      <c r="N37" s="218">
        <v>102</v>
      </c>
      <c r="O37" s="220">
        <v>61</v>
      </c>
    </row>
    <row r="38" spans="1:15" ht="9" customHeight="1">
      <c r="A38" s="190"/>
      <c r="B38" s="217"/>
      <c r="C38" s="221"/>
      <c r="D38" s="218"/>
      <c r="E38" s="218"/>
      <c r="F38" s="218"/>
      <c r="G38" s="219"/>
      <c r="H38" s="218"/>
      <c r="I38" s="218"/>
      <c r="J38" s="218"/>
      <c r="K38" s="218"/>
      <c r="L38" s="218"/>
      <c r="M38" s="218"/>
      <c r="N38" s="218"/>
      <c r="O38" s="220"/>
    </row>
    <row r="39" spans="1:15" ht="12">
      <c r="A39" s="190" t="s">
        <v>206</v>
      </c>
      <c r="B39" s="217">
        <v>1474</v>
      </c>
      <c r="C39" s="221">
        <v>134</v>
      </c>
      <c r="D39" s="218">
        <v>580</v>
      </c>
      <c r="E39" s="218">
        <v>760</v>
      </c>
      <c r="F39" s="218">
        <v>1</v>
      </c>
      <c r="G39" s="219">
        <v>221</v>
      </c>
      <c r="H39" s="218">
        <v>253</v>
      </c>
      <c r="I39" s="218">
        <v>243</v>
      </c>
      <c r="J39" s="218">
        <v>333</v>
      </c>
      <c r="K39" s="218">
        <v>298</v>
      </c>
      <c r="L39" s="218">
        <v>90</v>
      </c>
      <c r="M39" s="218">
        <v>26</v>
      </c>
      <c r="N39" s="218">
        <v>8</v>
      </c>
      <c r="O39" s="220">
        <v>1</v>
      </c>
    </row>
    <row r="40" spans="1:15" ht="12">
      <c r="A40" s="190" t="s">
        <v>208</v>
      </c>
      <c r="B40" s="217">
        <v>1351</v>
      </c>
      <c r="C40" s="221">
        <v>72</v>
      </c>
      <c r="D40" s="218">
        <v>487</v>
      </c>
      <c r="E40" s="218">
        <v>792</v>
      </c>
      <c r="F40" s="218">
        <v>4</v>
      </c>
      <c r="G40" s="219">
        <v>204</v>
      </c>
      <c r="H40" s="218">
        <v>223</v>
      </c>
      <c r="I40" s="218">
        <v>194</v>
      </c>
      <c r="J40" s="218">
        <v>280</v>
      </c>
      <c r="K40" s="218">
        <v>296</v>
      </c>
      <c r="L40" s="218">
        <v>114</v>
      </c>
      <c r="M40" s="218">
        <v>26</v>
      </c>
      <c r="N40" s="218">
        <v>7</v>
      </c>
      <c r="O40" s="220">
        <v>3</v>
      </c>
    </row>
    <row r="41" spans="1:15" ht="12">
      <c r="A41" s="190" t="s">
        <v>210</v>
      </c>
      <c r="B41" s="217">
        <v>2622</v>
      </c>
      <c r="C41" s="221">
        <v>103</v>
      </c>
      <c r="D41" s="218">
        <v>952</v>
      </c>
      <c r="E41" s="218">
        <v>1567</v>
      </c>
      <c r="F41" s="218">
        <v>9</v>
      </c>
      <c r="G41" s="219">
        <v>385</v>
      </c>
      <c r="H41" s="218">
        <v>390</v>
      </c>
      <c r="I41" s="218">
        <v>349</v>
      </c>
      <c r="J41" s="218">
        <v>465</v>
      </c>
      <c r="K41" s="218">
        <v>612</v>
      </c>
      <c r="L41" s="218">
        <v>331</v>
      </c>
      <c r="M41" s="218">
        <v>67</v>
      </c>
      <c r="N41" s="218">
        <v>12</v>
      </c>
      <c r="O41" s="220">
        <v>2</v>
      </c>
    </row>
    <row r="42" spans="1:15" ht="12">
      <c r="A42" s="190" t="s">
        <v>212</v>
      </c>
      <c r="B42" s="217">
        <v>1384</v>
      </c>
      <c r="C42" s="221">
        <v>46</v>
      </c>
      <c r="D42" s="218">
        <v>259</v>
      </c>
      <c r="E42" s="218">
        <v>1079</v>
      </c>
      <c r="F42" s="218">
        <v>15</v>
      </c>
      <c r="G42" s="219">
        <v>297</v>
      </c>
      <c r="H42" s="218">
        <v>308</v>
      </c>
      <c r="I42" s="218">
        <v>286</v>
      </c>
      <c r="J42" s="218">
        <v>268</v>
      </c>
      <c r="K42" s="218">
        <v>168</v>
      </c>
      <c r="L42" s="218">
        <v>31</v>
      </c>
      <c r="M42" s="218">
        <v>9</v>
      </c>
      <c r="N42" s="218">
        <v>2</v>
      </c>
      <c r="O42" s="220">
        <v>0</v>
      </c>
    </row>
    <row r="43" spans="1:15" ht="12">
      <c r="A43" s="190" t="s">
        <v>214</v>
      </c>
      <c r="B43" s="217">
        <v>1901</v>
      </c>
      <c r="C43" s="221">
        <v>167</v>
      </c>
      <c r="D43" s="218">
        <v>917</v>
      </c>
      <c r="E43" s="218">
        <v>817</v>
      </c>
      <c r="F43" s="218">
        <v>2</v>
      </c>
      <c r="G43" s="219">
        <v>230</v>
      </c>
      <c r="H43" s="218">
        <v>218</v>
      </c>
      <c r="I43" s="218">
        <v>269</v>
      </c>
      <c r="J43" s="218">
        <v>438</v>
      </c>
      <c r="K43" s="218">
        <v>484</v>
      </c>
      <c r="L43" s="218">
        <v>167</v>
      </c>
      <c r="M43" s="218">
        <v>62</v>
      </c>
      <c r="N43" s="218">
        <v>19</v>
      </c>
      <c r="O43" s="220">
        <v>12</v>
      </c>
    </row>
    <row r="44" spans="1:15" ht="9" customHeight="1">
      <c r="A44" s="190"/>
      <c r="B44" s="217"/>
      <c r="C44" s="221"/>
      <c r="D44" s="218"/>
      <c r="E44" s="218"/>
      <c r="F44" s="218"/>
      <c r="G44" s="219"/>
      <c r="H44" s="218"/>
      <c r="I44" s="218"/>
      <c r="J44" s="218"/>
      <c r="K44" s="218"/>
      <c r="L44" s="218"/>
      <c r="M44" s="218"/>
      <c r="N44" s="218"/>
      <c r="O44" s="220"/>
    </row>
    <row r="45" spans="1:15" ht="12">
      <c r="A45" s="190" t="s">
        <v>168</v>
      </c>
      <c r="B45" s="217">
        <v>1449</v>
      </c>
      <c r="C45" s="221">
        <v>110</v>
      </c>
      <c r="D45" s="218">
        <v>603</v>
      </c>
      <c r="E45" s="218">
        <v>736</v>
      </c>
      <c r="F45" s="218">
        <v>1</v>
      </c>
      <c r="G45" s="219">
        <v>221</v>
      </c>
      <c r="H45" s="218">
        <v>216</v>
      </c>
      <c r="I45" s="218">
        <v>214</v>
      </c>
      <c r="J45" s="218">
        <v>295</v>
      </c>
      <c r="K45" s="218">
        <v>326</v>
      </c>
      <c r="L45" s="218">
        <v>120</v>
      </c>
      <c r="M45" s="218">
        <v>41</v>
      </c>
      <c r="N45" s="218">
        <v>11</v>
      </c>
      <c r="O45" s="220">
        <v>4</v>
      </c>
    </row>
    <row r="46" spans="1:15" ht="12">
      <c r="A46" s="190" t="s">
        <v>169</v>
      </c>
      <c r="B46" s="217">
        <v>1555</v>
      </c>
      <c r="C46" s="221">
        <v>26</v>
      </c>
      <c r="D46" s="218">
        <v>848</v>
      </c>
      <c r="E46" s="218">
        <v>681</v>
      </c>
      <c r="F46" s="218">
        <v>0</v>
      </c>
      <c r="G46" s="219">
        <v>146</v>
      </c>
      <c r="H46" s="218">
        <v>171</v>
      </c>
      <c r="I46" s="218">
        <v>149</v>
      </c>
      <c r="J46" s="218">
        <v>221</v>
      </c>
      <c r="K46" s="218">
        <v>318</v>
      </c>
      <c r="L46" s="218">
        <v>312</v>
      </c>
      <c r="M46" s="218">
        <v>153</v>
      </c>
      <c r="N46" s="218">
        <v>45</v>
      </c>
      <c r="O46" s="220">
        <v>40</v>
      </c>
    </row>
    <row r="47" spans="1:15" ht="12">
      <c r="A47" s="190" t="s">
        <v>170</v>
      </c>
      <c r="B47" s="217">
        <v>1066</v>
      </c>
      <c r="C47" s="221">
        <v>25</v>
      </c>
      <c r="D47" s="218">
        <v>573</v>
      </c>
      <c r="E47" s="218">
        <v>468</v>
      </c>
      <c r="F47" s="218">
        <v>1</v>
      </c>
      <c r="G47" s="219">
        <v>72</v>
      </c>
      <c r="H47" s="218">
        <v>96</v>
      </c>
      <c r="I47" s="218">
        <v>98</v>
      </c>
      <c r="J47" s="218">
        <v>133</v>
      </c>
      <c r="K47" s="218">
        <v>196</v>
      </c>
      <c r="L47" s="218">
        <v>178</v>
      </c>
      <c r="M47" s="218">
        <v>124</v>
      </c>
      <c r="N47" s="218">
        <v>91</v>
      </c>
      <c r="O47" s="220">
        <v>77</v>
      </c>
    </row>
    <row r="48" spans="1:15" ht="12">
      <c r="A48" s="190" t="s">
        <v>171</v>
      </c>
      <c r="B48" s="217">
        <v>1616</v>
      </c>
      <c r="C48" s="221">
        <v>36</v>
      </c>
      <c r="D48" s="218">
        <v>813</v>
      </c>
      <c r="E48" s="218">
        <v>767</v>
      </c>
      <c r="F48" s="218">
        <v>1</v>
      </c>
      <c r="G48" s="219">
        <v>158</v>
      </c>
      <c r="H48" s="218">
        <v>189</v>
      </c>
      <c r="I48" s="218">
        <v>144</v>
      </c>
      <c r="J48" s="218">
        <v>201</v>
      </c>
      <c r="K48" s="218">
        <v>293</v>
      </c>
      <c r="L48" s="218">
        <v>288</v>
      </c>
      <c r="M48" s="218">
        <v>173</v>
      </c>
      <c r="N48" s="218">
        <v>98</v>
      </c>
      <c r="O48" s="220">
        <v>71</v>
      </c>
    </row>
    <row r="49" spans="1:15" ht="12">
      <c r="A49" s="190" t="s">
        <v>173</v>
      </c>
      <c r="B49" s="217">
        <v>1167</v>
      </c>
      <c r="C49" s="221">
        <v>18</v>
      </c>
      <c r="D49" s="218">
        <v>614</v>
      </c>
      <c r="E49" s="218">
        <v>535</v>
      </c>
      <c r="F49" s="218">
        <v>0</v>
      </c>
      <c r="G49" s="219">
        <v>119</v>
      </c>
      <c r="H49" s="218">
        <v>142</v>
      </c>
      <c r="I49" s="218">
        <v>123</v>
      </c>
      <c r="J49" s="218">
        <v>158</v>
      </c>
      <c r="K49" s="218">
        <v>192</v>
      </c>
      <c r="L49" s="218">
        <v>166</v>
      </c>
      <c r="M49" s="218">
        <v>117</v>
      </c>
      <c r="N49" s="218">
        <v>82</v>
      </c>
      <c r="O49" s="220">
        <v>68</v>
      </c>
    </row>
    <row r="50" spans="1:15" ht="9" customHeight="1">
      <c r="A50" s="190"/>
      <c r="B50" s="217"/>
      <c r="C50" s="221"/>
      <c r="D50" s="218"/>
      <c r="E50" s="218"/>
      <c r="F50" s="218"/>
      <c r="G50" s="219"/>
      <c r="H50" s="218"/>
      <c r="I50" s="218"/>
      <c r="J50" s="218"/>
      <c r="K50" s="218"/>
      <c r="L50" s="218"/>
      <c r="M50" s="218"/>
      <c r="N50" s="218"/>
      <c r="O50" s="220"/>
    </row>
    <row r="51" spans="1:15" ht="12">
      <c r="A51" s="190" t="s">
        <v>175</v>
      </c>
      <c r="B51" s="217">
        <v>1642</v>
      </c>
      <c r="C51" s="221">
        <v>33</v>
      </c>
      <c r="D51" s="218">
        <v>667</v>
      </c>
      <c r="E51" s="218">
        <v>942</v>
      </c>
      <c r="F51" s="218">
        <v>2</v>
      </c>
      <c r="G51" s="219">
        <v>320</v>
      </c>
      <c r="H51" s="218">
        <v>202</v>
      </c>
      <c r="I51" s="218">
        <v>158</v>
      </c>
      <c r="J51" s="218">
        <v>180</v>
      </c>
      <c r="K51" s="218">
        <v>289</v>
      </c>
      <c r="L51" s="218">
        <v>188</v>
      </c>
      <c r="M51" s="218">
        <v>111</v>
      </c>
      <c r="N51" s="218">
        <v>66</v>
      </c>
      <c r="O51" s="220">
        <v>126</v>
      </c>
    </row>
    <row r="52" spans="1:15" ht="12">
      <c r="A52" s="190" t="s">
        <v>177</v>
      </c>
      <c r="B52" s="217">
        <v>787</v>
      </c>
      <c r="C52" s="221">
        <v>10</v>
      </c>
      <c r="D52" s="218">
        <v>355</v>
      </c>
      <c r="E52" s="218">
        <v>422</v>
      </c>
      <c r="F52" s="218">
        <v>0</v>
      </c>
      <c r="G52" s="219">
        <v>72</v>
      </c>
      <c r="H52" s="218">
        <v>78</v>
      </c>
      <c r="I52" s="218">
        <v>95</v>
      </c>
      <c r="J52" s="218">
        <v>108</v>
      </c>
      <c r="K52" s="218">
        <v>164</v>
      </c>
      <c r="L52" s="218">
        <v>148</v>
      </c>
      <c r="M52" s="218">
        <v>58</v>
      </c>
      <c r="N52" s="218">
        <v>31</v>
      </c>
      <c r="O52" s="220">
        <v>33</v>
      </c>
    </row>
    <row r="53" spans="1:15" ht="12">
      <c r="A53" s="190" t="s">
        <v>179</v>
      </c>
      <c r="B53" s="217">
        <v>1106</v>
      </c>
      <c r="C53" s="221">
        <v>43</v>
      </c>
      <c r="D53" s="218">
        <v>628</v>
      </c>
      <c r="E53" s="218">
        <v>435</v>
      </c>
      <c r="F53" s="218">
        <v>3</v>
      </c>
      <c r="G53" s="219">
        <v>92</v>
      </c>
      <c r="H53" s="218">
        <v>97</v>
      </c>
      <c r="I53" s="218">
        <v>69</v>
      </c>
      <c r="J53" s="218">
        <v>129</v>
      </c>
      <c r="K53" s="218">
        <v>202</v>
      </c>
      <c r="L53" s="218">
        <v>197</v>
      </c>
      <c r="M53" s="218">
        <v>146</v>
      </c>
      <c r="N53" s="218">
        <v>86</v>
      </c>
      <c r="O53" s="220">
        <v>85</v>
      </c>
    </row>
    <row r="54" spans="1:15" ht="12">
      <c r="A54" s="190" t="s">
        <v>180</v>
      </c>
      <c r="B54" s="217">
        <v>1178</v>
      </c>
      <c r="C54" s="221">
        <v>24</v>
      </c>
      <c r="D54" s="218">
        <v>526</v>
      </c>
      <c r="E54" s="218">
        <v>628</v>
      </c>
      <c r="F54" s="218">
        <v>0</v>
      </c>
      <c r="G54" s="219">
        <v>160</v>
      </c>
      <c r="H54" s="218">
        <v>127</v>
      </c>
      <c r="I54" s="218">
        <v>121</v>
      </c>
      <c r="J54" s="218">
        <v>198</v>
      </c>
      <c r="K54" s="218">
        <v>259</v>
      </c>
      <c r="L54" s="218">
        <v>156</v>
      </c>
      <c r="M54" s="218">
        <v>92</v>
      </c>
      <c r="N54" s="218">
        <v>40</v>
      </c>
      <c r="O54" s="220">
        <v>25</v>
      </c>
    </row>
    <row r="55" spans="1:15" ht="12">
      <c r="A55" s="190" t="s">
        <v>183</v>
      </c>
      <c r="B55" s="217">
        <v>3372</v>
      </c>
      <c r="C55" s="221">
        <v>609</v>
      </c>
      <c r="D55" s="218">
        <v>1537</v>
      </c>
      <c r="E55" s="218">
        <v>1226</v>
      </c>
      <c r="F55" s="218">
        <v>3</v>
      </c>
      <c r="G55" s="219">
        <v>355</v>
      </c>
      <c r="H55" s="218">
        <v>368</v>
      </c>
      <c r="I55" s="218">
        <v>319</v>
      </c>
      <c r="J55" s="218">
        <v>402</v>
      </c>
      <c r="K55" s="218">
        <v>694</v>
      </c>
      <c r="L55" s="218">
        <v>564</v>
      </c>
      <c r="M55" s="218">
        <v>355</v>
      </c>
      <c r="N55" s="218">
        <v>190</v>
      </c>
      <c r="O55" s="220">
        <v>122</v>
      </c>
    </row>
    <row r="56" spans="1:15" ht="9" customHeight="1">
      <c r="A56" s="190"/>
      <c r="B56" s="217"/>
      <c r="C56" s="221"/>
      <c r="D56" s="218"/>
      <c r="E56" s="218"/>
      <c r="F56" s="218"/>
      <c r="G56" s="219"/>
      <c r="H56" s="218"/>
      <c r="I56" s="218"/>
      <c r="J56" s="218"/>
      <c r="K56" s="218"/>
      <c r="L56" s="218"/>
      <c r="M56" s="218"/>
      <c r="N56" s="218"/>
      <c r="O56" s="220"/>
    </row>
    <row r="57" spans="1:15" ht="12">
      <c r="A57" s="190" t="s">
        <v>764</v>
      </c>
      <c r="B57" s="217">
        <v>3234</v>
      </c>
      <c r="C57" s="221">
        <v>313</v>
      </c>
      <c r="D57" s="218">
        <v>1751</v>
      </c>
      <c r="E57" s="218">
        <v>1170</v>
      </c>
      <c r="F57" s="218">
        <v>1</v>
      </c>
      <c r="G57" s="219">
        <v>305</v>
      </c>
      <c r="H57" s="218">
        <v>315</v>
      </c>
      <c r="I57" s="218">
        <v>253</v>
      </c>
      <c r="J57" s="218">
        <v>355</v>
      </c>
      <c r="K57" s="218">
        <v>500</v>
      </c>
      <c r="L57" s="218">
        <v>444</v>
      </c>
      <c r="M57" s="218">
        <v>408</v>
      </c>
      <c r="N57" s="218">
        <v>279</v>
      </c>
      <c r="O57" s="220">
        <v>374</v>
      </c>
    </row>
    <row r="58" spans="1:15" ht="12">
      <c r="A58" s="190" t="s">
        <v>187</v>
      </c>
      <c r="B58" s="217">
        <v>1284</v>
      </c>
      <c r="C58" s="221">
        <v>52</v>
      </c>
      <c r="D58" s="218">
        <v>374</v>
      </c>
      <c r="E58" s="218">
        <v>858</v>
      </c>
      <c r="F58" s="218">
        <v>0</v>
      </c>
      <c r="G58" s="219">
        <v>149</v>
      </c>
      <c r="H58" s="218">
        <v>167</v>
      </c>
      <c r="I58" s="218">
        <v>173</v>
      </c>
      <c r="J58" s="218">
        <v>241</v>
      </c>
      <c r="K58" s="218">
        <v>295</v>
      </c>
      <c r="L58" s="218">
        <v>143</v>
      </c>
      <c r="M58" s="218">
        <v>69</v>
      </c>
      <c r="N58" s="218">
        <v>28</v>
      </c>
      <c r="O58" s="220">
        <v>19</v>
      </c>
    </row>
    <row r="59" spans="1:15" ht="12">
      <c r="A59" s="190" t="s">
        <v>189</v>
      </c>
      <c r="B59" s="217">
        <v>2969</v>
      </c>
      <c r="C59" s="221">
        <v>192</v>
      </c>
      <c r="D59" s="218">
        <v>1260</v>
      </c>
      <c r="E59" s="218">
        <v>1517</v>
      </c>
      <c r="F59" s="218">
        <v>0</v>
      </c>
      <c r="G59" s="219">
        <v>544</v>
      </c>
      <c r="H59" s="218">
        <v>430</v>
      </c>
      <c r="I59" s="218">
        <v>408</v>
      </c>
      <c r="J59" s="218">
        <v>534</v>
      </c>
      <c r="K59" s="218">
        <v>585</v>
      </c>
      <c r="L59" s="218">
        <v>298</v>
      </c>
      <c r="M59" s="218">
        <v>111</v>
      </c>
      <c r="N59" s="218">
        <v>42</v>
      </c>
      <c r="O59" s="220">
        <v>17</v>
      </c>
    </row>
    <row r="60" spans="1:15" ht="12">
      <c r="A60" s="190" t="s">
        <v>191</v>
      </c>
      <c r="B60" s="217">
        <v>1723</v>
      </c>
      <c r="C60" s="221">
        <v>89</v>
      </c>
      <c r="D60" s="218">
        <v>803</v>
      </c>
      <c r="E60" s="218">
        <v>831</v>
      </c>
      <c r="F60" s="218">
        <v>1</v>
      </c>
      <c r="G60" s="219">
        <v>199</v>
      </c>
      <c r="H60" s="218">
        <v>202</v>
      </c>
      <c r="I60" s="218">
        <v>174</v>
      </c>
      <c r="J60" s="218">
        <v>230</v>
      </c>
      <c r="K60" s="218">
        <v>305</v>
      </c>
      <c r="L60" s="218">
        <v>243</v>
      </c>
      <c r="M60" s="218">
        <v>195</v>
      </c>
      <c r="N60" s="218">
        <v>109</v>
      </c>
      <c r="O60" s="220">
        <v>65</v>
      </c>
    </row>
    <row r="61" spans="1:15" ht="12">
      <c r="A61" s="190" t="s">
        <v>194</v>
      </c>
      <c r="B61" s="217">
        <v>1136</v>
      </c>
      <c r="C61" s="221">
        <v>32</v>
      </c>
      <c r="D61" s="218">
        <v>413</v>
      </c>
      <c r="E61" s="218">
        <v>691</v>
      </c>
      <c r="F61" s="218">
        <v>2</v>
      </c>
      <c r="G61" s="219">
        <v>157</v>
      </c>
      <c r="H61" s="218">
        <v>152</v>
      </c>
      <c r="I61" s="218">
        <v>109</v>
      </c>
      <c r="J61" s="218">
        <v>114</v>
      </c>
      <c r="K61" s="218">
        <v>145</v>
      </c>
      <c r="L61" s="218">
        <v>118</v>
      </c>
      <c r="M61" s="218">
        <v>95</v>
      </c>
      <c r="N61" s="218">
        <v>88</v>
      </c>
      <c r="O61" s="220">
        <v>156</v>
      </c>
    </row>
    <row r="62" spans="1:15" ht="9" customHeight="1">
      <c r="A62" s="190"/>
      <c r="B62" s="217"/>
      <c r="C62" s="221"/>
      <c r="D62" s="218"/>
      <c r="E62" s="218"/>
      <c r="F62" s="218"/>
      <c r="G62" s="219"/>
      <c r="H62" s="218"/>
      <c r="I62" s="218"/>
      <c r="J62" s="218"/>
      <c r="K62" s="218"/>
      <c r="L62" s="218"/>
      <c r="M62" s="218"/>
      <c r="N62" s="218"/>
      <c r="O62" s="220"/>
    </row>
    <row r="63" spans="1:15" ht="12">
      <c r="A63" s="190" t="s">
        <v>195</v>
      </c>
      <c r="B63" s="217">
        <v>2376</v>
      </c>
      <c r="C63" s="221">
        <v>119</v>
      </c>
      <c r="D63" s="218">
        <v>1192</v>
      </c>
      <c r="E63" s="218">
        <v>1065</v>
      </c>
      <c r="F63" s="218">
        <v>6</v>
      </c>
      <c r="G63" s="219">
        <v>271</v>
      </c>
      <c r="H63" s="218">
        <v>261</v>
      </c>
      <c r="I63" s="218">
        <v>193</v>
      </c>
      <c r="J63" s="218">
        <v>187</v>
      </c>
      <c r="K63" s="218">
        <v>225</v>
      </c>
      <c r="L63" s="218">
        <v>226</v>
      </c>
      <c r="M63" s="218">
        <v>257</v>
      </c>
      <c r="N63" s="218">
        <v>271</v>
      </c>
      <c r="O63" s="220">
        <v>479</v>
      </c>
    </row>
    <row r="64" spans="1:15" ht="12">
      <c r="A64" s="190" t="s">
        <v>197</v>
      </c>
      <c r="B64" s="217">
        <v>1770</v>
      </c>
      <c r="C64" s="221">
        <v>148</v>
      </c>
      <c r="D64" s="218">
        <v>961</v>
      </c>
      <c r="E64" s="218">
        <v>661</v>
      </c>
      <c r="F64" s="218">
        <v>1</v>
      </c>
      <c r="G64" s="219">
        <v>119</v>
      </c>
      <c r="H64" s="218">
        <v>155</v>
      </c>
      <c r="I64" s="218">
        <v>100</v>
      </c>
      <c r="J64" s="218">
        <v>122</v>
      </c>
      <c r="K64" s="218">
        <v>154</v>
      </c>
      <c r="L64" s="218">
        <v>187</v>
      </c>
      <c r="M64" s="218">
        <v>165</v>
      </c>
      <c r="N64" s="218">
        <v>192</v>
      </c>
      <c r="O64" s="220">
        <v>575</v>
      </c>
    </row>
    <row r="65" spans="1:15" ht="12">
      <c r="A65" s="190" t="s">
        <v>199</v>
      </c>
      <c r="B65" s="217">
        <v>1625</v>
      </c>
      <c r="C65" s="221">
        <v>111</v>
      </c>
      <c r="D65" s="218">
        <v>856</v>
      </c>
      <c r="E65" s="218">
        <v>658</v>
      </c>
      <c r="F65" s="218">
        <v>4</v>
      </c>
      <c r="G65" s="219">
        <v>183</v>
      </c>
      <c r="H65" s="218">
        <v>125</v>
      </c>
      <c r="I65" s="218">
        <v>101</v>
      </c>
      <c r="J65" s="218">
        <v>122</v>
      </c>
      <c r="K65" s="218">
        <v>158</v>
      </c>
      <c r="L65" s="218">
        <v>155</v>
      </c>
      <c r="M65" s="218">
        <v>201</v>
      </c>
      <c r="N65" s="218">
        <v>167</v>
      </c>
      <c r="O65" s="220">
        <v>409</v>
      </c>
    </row>
    <row r="66" spans="1:15" ht="12">
      <c r="A66" s="190" t="s">
        <v>201</v>
      </c>
      <c r="B66" s="217">
        <v>1287</v>
      </c>
      <c r="C66" s="221">
        <v>46</v>
      </c>
      <c r="D66" s="218">
        <v>680</v>
      </c>
      <c r="E66" s="218">
        <v>561</v>
      </c>
      <c r="F66" s="218">
        <v>2</v>
      </c>
      <c r="G66" s="219">
        <v>87</v>
      </c>
      <c r="H66" s="218">
        <v>108</v>
      </c>
      <c r="I66" s="218">
        <v>80</v>
      </c>
      <c r="J66" s="218">
        <v>116</v>
      </c>
      <c r="K66" s="218">
        <v>206</v>
      </c>
      <c r="L66" s="218">
        <v>199</v>
      </c>
      <c r="M66" s="218">
        <v>191</v>
      </c>
      <c r="N66" s="218">
        <v>150</v>
      </c>
      <c r="O66" s="220">
        <v>148</v>
      </c>
    </row>
    <row r="67" spans="1:15" ht="12">
      <c r="A67" s="190" t="s">
        <v>203</v>
      </c>
      <c r="B67" s="217">
        <v>1090</v>
      </c>
      <c r="C67" s="221">
        <v>46</v>
      </c>
      <c r="D67" s="218">
        <v>671</v>
      </c>
      <c r="E67" s="218">
        <v>373</v>
      </c>
      <c r="F67" s="218">
        <v>2</v>
      </c>
      <c r="G67" s="219">
        <v>115</v>
      </c>
      <c r="H67" s="218">
        <v>86</v>
      </c>
      <c r="I67" s="218">
        <v>50</v>
      </c>
      <c r="J67" s="218">
        <v>62</v>
      </c>
      <c r="K67" s="218">
        <v>81</v>
      </c>
      <c r="L67" s="218">
        <v>79</v>
      </c>
      <c r="M67" s="218">
        <v>82</v>
      </c>
      <c r="N67" s="218">
        <v>135</v>
      </c>
      <c r="O67" s="220">
        <v>398</v>
      </c>
    </row>
    <row r="68" spans="1:15" ht="9" customHeight="1">
      <c r="A68" s="190"/>
      <c r="B68" s="217"/>
      <c r="C68" s="221"/>
      <c r="D68" s="218"/>
      <c r="E68" s="218"/>
      <c r="F68" s="218"/>
      <c r="G68" s="219"/>
      <c r="H68" s="218"/>
      <c r="I68" s="218"/>
      <c r="J68" s="218"/>
      <c r="K68" s="218"/>
      <c r="L68" s="218"/>
      <c r="M68" s="218"/>
      <c r="N68" s="218"/>
      <c r="O68" s="220"/>
    </row>
    <row r="69" spans="1:15" ht="12">
      <c r="A69" s="190" t="s">
        <v>205</v>
      </c>
      <c r="B69" s="217">
        <v>1028</v>
      </c>
      <c r="C69" s="221">
        <v>12</v>
      </c>
      <c r="D69" s="218">
        <v>348</v>
      </c>
      <c r="E69" s="218">
        <v>668</v>
      </c>
      <c r="F69" s="218">
        <v>1</v>
      </c>
      <c r="G69" s="219">
        <v>137</v>
      </c>
      <c r="H69" s="218">
        <v>112</v>
      </c>
      <c r="I69" s="218">
        <v>84</v>
      </c>
      <c r="J69" s="218">
        <v>133</v>
      </c>
      <c r="K69" s="218">
        <v>227</v>
      </c>
      <c r="L69" s="218">
        <v>167</v>
      </c>
      <c r="M69" s="218">
        <v>89</v>
      </c>
      <c r="N69" s="218">
        <v>39</v>
      </c>
      <c r="O69" s="220">
        <v>39</v>
      </c>
    </row>
    <row r="70" spans="1:15" ht="12">
      <c r="A70" s="190" t="s">
        <v>207</v>
      </c>
      <c r="B70" s="217">
        <v>1303</v>
      </c>
      <c r="C70" s="221">
        <v>27</v>
      </c>
      <c r="D70" s="218">
        <v>134</v>
      </c>
      <c r="E70" s="218">
        <v>1142</v>
      </c>
      <c r="F70" s="218">
        <v>1</v>
      </c>
      <c r="G70" s="219">
        <v>314</v>
      </c>
      <c r="H70" s="218">
        <v>279</v>
      </c>
      <c r="I70" s="218">
        <v>206</v>
      </c>
      <c r="J70" s="218">
        <v>198</v>
      </c>
      <c r="K70" s="218">
        <v>193</v>
      </c>
      <c r="L70" s="218">
        <v>78</v>
      </c>
      <c r="M70" s="218">
        <v>23</v>
      </c>
      <c r="N70" s="218">
        <v>9</v>
      </c>
      <c r="O70" s="220">
        <v>2</v>
      </c>
    </row>
    <row r="71" spans="1:15" ht="12">
      <c r="A71" s="190" t="s">
        <v>209</v>
      </c>
      <c r="B71" s="217">
        <v>2703</v>
      </c>
      <c r="C71" s="221">
        <v>183</v>
      </c>
      <c r="D71" s="218">
        <v>1055</v>
      </c>
      <c r="E71" s="218">
        <v>1465</v>
      </c>
      <c r="F71" s="218">
        <v>8</v>
      </c>
      <c r="G71" s="219">
        <v>448</v>
      </c>
      <c r="H71" s="218">
        <v>310</v>
      </c>
      <c r="I71" s="218">
        <v>271</v>
      </c>
      <c r="J71" s="218">
        <v>277</v>
      </c>
      <c r="K71" s="218">
        <v>355</v>
      </c>
      <c r="L71" s="218">
        <v>291</v>
      </c>
      <c r="M71" s="218">
        <v>241</v>
      </c>
      <c r="N71" s="218">
        <v>186</v>
      </c>
      <c r="O71" s="220">
        <v>316</v>
      </c>
    </row>
    <row r="72" spans="1:15" ht="12">
      <c r="A72" s="190" t="s">
        <v>211</v>
      </c>
      <c r="B72" s="217">
        <v>1063</v>
      </c>
      <c r="C72" s="221">
        <v>35</v>
      </c>
      <c r="D72" s="218">
        <v>404</v>
      </c>
      <c r="E72" s="218">
        <v>624</v>
      </c>
      <c r="F72" s="218">
        <v>0</v>
      </c>
      <c r="G72" s="219">
        <v>158</v>
      </c>
      <c r="H72" s="218">
        <v>131</v>
      </c>
      <c r="I72" s="218">
        <v>104</v>
      </c>
      <c r="J72" s="218">
        <v>118</v>
      </c>
      <c r="K72" s="218">
        <v>153</v>
      </c>
      <c r="L72" s="218">
        <v>117</v>
      </c>
      <c r="M72" s="218">
        <v>112</v>
      </c>
      <c r="N72" s="218">
        <v>70</v>
      </c>
      <c r="O72" s="220">
        <v>100</v>
      </c>
    </row>
    <row r="73" spans="1:15" ht="12">
      <c r="A73" s="190" t="s">
        <v>213</v>
      </c>
      <c r="B73" s="217">
        <v>869</v>
      </c>
      <c r="C73" s="221">
        <v>52</v>
      </c>
      <c r="D73" s="218">
        <v>314</v>
      </c>
      <c r="E73" s="218">
        <v>503</v>
      </c>
      <c r="F73" s="218">
        <v>4</v>
      </c>
      <c r="G73" s="219">
        <v>142</v>
      </c>
      <c r="H73" s="218">
        <v>116</v>
      </c>
      <c r="I73" s="218">
        <v>75</v>
      </c>
      <c r="J73" s="218">
        <v>78</v>
      </c>
      <c r="K73" s="218">
        <v>120</v>
      </c>
      <c r="L73" s="218">
        <v>102</v>
      </c>
      <c r="M73" s="218">
        <v>93</v>
      </c>
      <c r="N73" s="218">
        <v>67</v>
      </c>
      <c r="O73" s="220">
        <v>72</v>
      </c>
    </row>
    <row r="74" spans="1:15" ht="12">
      <c r="A74" s="182" t="s">
        <v>215</v>
      </c>
      <c r="B74" s="223">
        <v>1190</v>
      </c>
      <c r="C74" s="224">
        <v>73</v>
      </c>
      <c r="D74" s="225">
        <v>433</v>
      </c>
      <c r="E74" s="225">
        <v>684</v>
      </c>
      <c r="F74" s="225">
        <v>7</v>
      </c>
      <c r="G74" s="226">
        <v>158</v>
      </c>
      <c r="H74" s="225">
        <v>158</v>
      </c>
      <c r="I74" s="225">
        <v>126</v>
      </c>
      <c r="J74" s="225">
        <v>134</v>
      </c>
      <c r="K74" s="225">
        <v>172</v>
      </c>
      <c r="L74" s="225">
        <v>159</v>
      </c>
      <c r="M74" s="225">
        <v>96</v>
      </c>
      <c r="N74" s="225">
        <v>81</v>
      </c>
      <c r="O74" s="227">
        <v>99</v>
      </c>
    </row>
    <row r="75" spans="1:15" ht="12">
      <c r="A75" s="228" t="s">
        <v>765</v>
      </c>
      <c r="B75" s="228"/>
      <c r="C75" s="228"/>
      <c r="D75" s="228"/>
      <c r="E75" s="228"/>
      <c r="F75" s="228"/>
      <c r="G75" s="228"/>
      <c r="H75" s="228"/>
      <c r="I75" s="228"/>
      <c r="J75" s="228"/>
      <c r="K75" s="228"/>
      <c r="L75" s="228"/>
      <c r="M75" s="228"/>
      <c r="N75" s="228"/>
      <c r="O75" s="228"/>
    </row>
    <row r="76" spans="1:15" ht="12">
      <c r="A76" s="228"/>
      <c r="B76" s="228"/>
      <c r="C76" s="228"/>
      <c r="D76" s="228"/>
      <c r="E76" s="228"/>
      <c r="F76" s="228"/>
      <c r="G76" s="228"/>
      <c r="H76" s="228"/>
      <c r="I76" s="228"/>
      <c r="J76" s="228"/>
      <c r="K76" s="228"/>
      <c r="L76" s="228"/>
      <c r="M76" s="228"/>
      <c r="N76" s="228"/>
      <c r="O76" s="228"/>
    </row>
    <row r="77" spans="1:15" ht="12">
      <c r="A77" s="228"/>
      <c r="B77" s="228"/>
      <c r="C77" s="228"/>
      <c r="D77" s="228"/>
      <c r="E77" s="228"/>
      <c r="F77" s="228"/>
      <c r="G77" s="228"/>
      <c r="H77" s="228"/>
      <c r="I77" s="228"/>
      <c r="J77" s="228"/>
      <c r="K77" s="228"/>
      <c r="L77" s="228"/>
      <c r="M77" s="228"/>
      <c r="N77" s="228"/>
      <c r="O77" s="228"/>
    </row>
    <row r="78" spans="1:15" ht="12">
      <c r="A78" s="228"/>
      <c r="B78" s="228"/>
      <c r="C78" s="228"/>
      <c r="D78" s="228"/>
      <c r="E78" s="228"/>
      <c r="F78" s="228"/>
      <c r="G78" s="228"/>
      <c r="H78" s="228"/>
      <c r="I78" s="228"/>
      <c r="J78" s="228"/>
      <c r="K78" s="228"/>
      <c r="L78" s="228"/>
      <c r="M78" s="228"/>
      <c r="N78" s="228"/>
      <c r="O78" s="228"/>
    </row>
    <row r="79" spans="1:15" ht="12">
      <c r="A79" s="228"/>
      <c r="B79" s="228"/>
      <c r="C79" s="228"/>
      <c r="D79" s="228"/>
      <c r="E79" s="228"/>
      <c r="F79" s="228"/>
      <c r="G79" s="228"/>
      <c r="H79" s="228"/>
      <c r="I79" s="228"/>
      <c r="J79" s="228"/>
      <c r="K79" s="228"/>
      <c r="L79" s="228"/>
      <c r="M79" s="228"/>
      <c r="N79" s="228"/>
      <c r="O79" s="228"/>
    </row>
    <row r="80" spans="1:15" ht="12">
      <c r="A80" s="228"/>
      <c r="B80" s="228"/>
      <c r="C80" s="228"/>
      <c r="D80" s="228"/>
      <c r="E80" s="228"/>
      <c r="F80" s="228"/>
      <c r="G80" s="228"/>
      <c r="H80" s="228"/>
      <c r="I80" s="228"/>
      <c r="J80" s="228"/>
      <c r="K80" s="228"/>
      <c r="L80" s="228"/>
      <c r="M80" s="228"/>
      <c r="N80" s="228"/>
      <c r="O80" s="228"/>
    </row>
    <row r="81" spans="1:15" ht="12">
      <c r="A81" s="228"/>
      <c r="B81" s="228"/>
      <c r="C81" s="228"/>
      <c r="D81" s="228"/>
      <c r="E81" s="228"/>
      <c r="F81" s="228"/>
      <c r="G81" s="228"/>
      <c r="H81" s="228"/>
      <c r="I81" s="228"/>
      <c r="J81" s="228"/>
      <c r="K81" s="228"/>
      <c r="L81" s="228"/>
      <c r="M81" s="228"/>
      <c r="N81" s="228"/>
      <c r="O81" s="228"/>
    </row>
    <row r="82" spans="1:15" ht="12">
      <c r="A82" s="228"/>
      <c r="B82" s="228"/>
      <c r="C82" s="228"/>
      <c r="D82" s="228"/>
      <c r="E82" s="228"/>
      <c r="F82" s="228"/>
      <c r="G82" s="228"/>
      <c r="H82" s="228"/>
      <c r="I82" s="228"/>
      <c r="J82" s="228"/>
      <c r="K82" s="228"/>
      <c r="L82" s="228"/>
      <c r="M82" s="228"/>
      <c r="N82" s="228"/>
      <c r="O82" s="228"/>
    </row>
    <row r="83" spans="1:15" ht="12">
      <c r="A83" s="228"/>
      <c r="B83" s="228"/>
      <c r="C83" s="228"/>
      <c r="D83" s="228"/>
      <c r="E83" s="228"/>
      <c r="F83" s="228"/>
      <c r="G83" s="228"/>
      <c r="H83" s="228"/>
      <c r="I83" s="228"/>
      <c r="J83" s="228"/>
      <c r="K83" s="228"/>
      <c r="L83" s="228"/>
      <c r="M83" s="228"/>
      <c r="N83" s="228"/>
      <c r="O83" s="228"/>
    </row>
    <row r="84" spans="1:15" ht="12">
      <c r="A84" s="228"/>
      <c r="B84" s="228"/>
      <c r="C84" s="228"/>
      <c r="D84" s="228"/>
      <c r="E84" s="228"/>
      <c r="F84" s="228"/>
      <c r="G84" s="228"/>
      <c r="H84" s="228"/>
      <c r="I84" s="228"/>
      <c r="J84" s="228"/>
      <c r="K84" s="228"/>
      <c r="L84" s="228"/>
      <c r="M84" s="228"/>
      <c r="N84" s="228"/>
      <c r="O84" s="228"/>
    </row>
    <row r="85" spans="1:15" ht="12">
      <c r="A85" s="228"/>
      <c r="B85" s="228"/>
      <c r="C85" s="228"/>
      <c r="D85" s="228"/>
      <c r="E85" s="228"/>
      <c r="F85" s="228"/>
      <c r="G85" s="228"/>
      <c r="H85" s="228"/>
      <c r="I85" s="228"/>
      <c r="J85" s="228"/>
      <c r="K85" s="228"/>
      <c r="L85" s="228"/>
      <c r="M85" s="228"/>
      <c r="N85" s="228"/>
      <c r="O85" s="228"/>
    </row>
    <row r="86" spans="1:15" ht="12">
      <c r="A86" s="228"/>
      <c r="B86" s="228"/>
      <c r="C86" s="228"/>
      <c r="D86" s="228"/>
      <c r="E86" s="228"/>
      <c r="F86" s="228"/>
      <c r="G86" s="228"/>
      <c r="H86" s="228"/>
      <c r="I86" s="228"/>
      <c r="J86" s="228"/>
      <c r="K86" s="228"/>
      <c r="L86" s="228"/>
      <c r="M86" s="228"/>
      <c r="N86" s="228"/>
      <c r="O86" s="228"/>
    </row>
    <row r="87" spans="1:15" ht="12">
      <c r="A87" s="228"/>
      <c r="B87" s="228"/>
      <c r="C87" s="228"/>
      <c r="D87" s="228"/>
      <c r="E87" s="228"/>
      <c r="F87" s="228"/>
      <c r="G87" s="228"/>
      <c r="H87" s="228"/>
      <c r="I87" s="228"/>
      <c r="J87" s="228"/>
      <c r="K87" s="228"/>
      <c r="L87" s="228"/>
      <c r="M87" s="228"/>
      <c r="N87" s="228"/>
      <c r="O87" s="228"/>
    </row>
    <row r="88" spans="1:15" ht="12">
      <c r="A88" s="228"/>
      <c r="B88" s="228"/>
      <c r="C88" s="228"/>
      <c r="D88" s="228"/>
      <c r="E88" s="228"/>
      <c r="F88" s="228"/>
      <c r="G88" s="228"/>
      <c r="H88" s="228"/>
      <c r="I88" s="228"/>
      <c r="J88" s="228"/>
      <c r="K88" s="228"/>
      <c r="L88" s="228"/>
      <c r="M88" s="228"/>
      <c r="N88" s="228"/>
      <c r="O88" s="228"/>
    </row>
    <row r="89" spans="1:15" ht="12">
      <c r="A89" s="228"/>
      <c r="B89" s="228"/>
      <c r="C89" s="228"/>
      <c r="D89" s="228"/>
      <c r="E89" s="228"/>
      <c r="F89" s="228"/>
      <c r="G89" s="228"/>
      <c r="H89" s="228"/>
      <c r="I89" s="228"/>
      <c r="J89" s="228"/>
      <c r="K89" s="228"/>
      <c r="L89" s="228"/>
      <c r="M89" s="228"/>
      <c r="N89" s="228"/>
      <c r="O89" s="228"/>
    </row>
    <row r="90" spans="1:15" ht="12">
      <c r="A90" s="228"/>
      <c r="B90" s="228"/>
      <c r="C90" s="228"/>
      <c r="D90" s="228"/>
      <c r="E90" s="228"/>
      <c r="F90" s="228"/>
      <c r="G90" s="228"/>
      <c r="H90" s="228"/>
      <c r="I90" s="228"/>
      <c r="J90" s="228"/>
      <c r="K90" s="228"/>
      <c r="L90" s="228"/>
      <c r="M90" s="228"/>
      <c r="N90" s="228"/>
      <c r="O90" s="228"/>
    </row>
    <row r="91" spans="1:15" ht="12">
      <c r="A91" s="228"/>
      <c r="B91" s="228"/>
      <c r="C91" s="228"/>
      <c r="D91" s="228"/>
      <c r="E91" s="228"/>
      <c r="F91" s="228"/>
      <c r="G91" s="228"/>
      <c r="H91" s="228"/>
      <c r="I91" s="228"/>
      <c r="J91" s="228"/>
      <c r="K91" s="228"/>
      <c r="L91" s="228"/>
      <c r="M91" s="228"/>
      <c r="N91" s="228"/>
      <c r="O91" s="228"/>
    </row>
    <row r="92" spans="1:15" ht="12">
      <c r="A92" s="228"/>
      <c r="B92" s="228"/>
      <c r="C92" s="228"/>
      <c r="D92" s="228"/>
      <c r="E92" s="228"/>
      <c r="F92" s="228"/>
      <c r="G92" s="228"/>
      <c r="H92" s="228"/>
      <c r="I92" s="228"/>
      <c r="J92" s="228"/>
      <c r="K92" s="228"/>
      <c r="L92" s="228"/>
      <c r="M92" s="228"/>
      <c r="N92" s="228"/>
      <c r="O92" s="228"/>
    </row>
    <row r="93" spans="1:15" ht="12">
      <c r="A93" s="228"/>
      <c r="B93" s="228"/>
      <c r="C93" s="228"/>
      <c r="D93" s="228"/>
      <c r="E93" s="228"/>
      <c r="F93" s="228"/>
      <c r="G93" s="228"/>
      <c r="H93" s="228"/>
      <c r="I93" s="228"/>
      <c r="J93" s="228"/>
      <c r="K93" s="228"/>
      <c r="L93" s="228"/>
      <c r="M93" s="228"/>
      <c r="N93" s="228"/>
      <c r="O93" s="228"/>
    </row>
    <row r="94" spans="1:15" ht="12">
      <c r="A94" s="228"/>
      <c r="B94" s="228"/>
      <c r="C94" s="228"/>
      <c r="D94" s="228"/>
      <c r="E94" s="228"/>
      <c r="F94" s="228"/>
      <c r="G94" s="228"/>
      <c r="H94" s="228"/>
      <c r="I94" s="228"/>
      <c r="J94" s="228"/>
      <c r="K94" s="228"/>
      <c r="L94" s="228"/>
      <c r="M94" s="228"/>
      <c r="N94" s="228"/>
      <c r="O94" s="228"/>
    </row>
    <row r="95" spans="1:15" ht="12">
      <c r="A95" s="228"/>
      <c r="B95" s="228"/>
      <c r="C95" s="228"/>
      <c r="D95" s="228"/>
      <c r="E95" s="228"/>
      <c r="F95" s="228"/>
      <c r="G95" s="228"/>
      <c r="H95" s="228"/>
      <c r="I95" s="228"/>
      <c r="J95" s="228"/>
      <c r="K95" s="228"/>
      <c r="L95" s="228"/>
      <c r="M95" s="228"/>
      <c r="N95" s="228"/>
      <c r="O95" s="228"/>
    </row>
    <row r="96" spans="1:15" ht="12">
      <c r="A96" s="228"/>
      <c r="B96" s="228"/>
      <c r="C96" s="228"/>
      <c r="D96" s="228"/>
      <c r="E96" s="228"/>
      <c r="F96" s="228"/>
      <c r="G96" s="228"/>
      <c r="H96" s="228"/>
      <c r="I96" s="228"/>
      <c r="J96" s="228"/>
      <c r="K96" s="228"/>
      <c r="L96" s="228"/>
      <c r="M96" s="228"/>
      <c r="N96" s="228"/>
      <c r="O96" s="228"/>
    </row>
    <row r="97" spans="1:15" ht="12">
      <c r="A97" s="228"/>
      <c r="B97" s="228"/>
      <c r="C97" s="228"/>
      <c r="D97" s="228"/>
      <c r="E97" s="228"/>
      <c r="F97" s="228"/>
      <c r="G97" s="228"/>
      <c r="H97" s="228"/>
      <c r="I97" s="228"/>
      <c r="J97" s="228"/>
      <c r="K97" s="228"/>
      <c r="L97" s="228"/>
      <c r="M97" s="228"/>
      <c r="N97" s="228"/>
      <c r="O97" s="228"/>
    </row>
    <row r="98" spans="1:15" ht="12">
      <c r="A98" s="228"/>
      <c r="B98" s="228"/>
      <c r="C98" s="228"/>
      <c r="D98" s="228"/>
      <c r="E98" s="228"/>
      <c r="F98" s="228"/>
      <c r="G98" s="228"/>
      <c r="H98" s="228"/>
      <c r="I98" s="228"/>
      <c r="J98" s="228"/>
      <c r="K98" s="228"/>
      <c r="L98" s="228"/>
      <c r="M98" s="228"/>
      <c r="N98" s="228"/>
      <c r="O98" s="228"/>
    </row>
    <row r="99" spans="1:15" ht="12">
      <c r="A99" s="228"/>
      <c r="B99" s="228"/>
      <c r="C99" s="228"/>
      <c r="D99" s="228"/>
      <c r="E99" s="228"/>
      <c r="F99" s="228"/>
      <c r="G99" s="228"/>
      <c r="H99" s="228"/>
      <c r="I99" s="228"/>
      <c r="J99" s="228"/>
      <c r="K99" s="228"/>
      <c r="L99" s="228"/>
      <c r="M99" s="228"/>
      <c r="N99" s="228"/>
      <c r="O99" s="228"/>
    </row>
    <row r="100" spans="1:15" ht="12">
      <c r="A100" s="228"/>
      <c r="B100" s="228"/>
      <c r="C100" s="228"/>
      <c r="D100" s="228"/>
      <c r="E100" s="228"/>
      <c r="F100" s="228"/>
      <c r="G100" s="228"/>
      <c r="H100" s="228"/>
      <c r="I100" s="228"/>
      <c r="J100" s="228"/>
      <c r="K100" s="228"/>
      <c r="L100" s="228"/>
      <c r="M100" s="228"/>
      <c r="N100" s="228"/>
      <c r="O100" s="228"/>
    </row>
    <row r="101" spans="1:15" ht="12">
      <c r="A101" s="228"/>
      <c r="B101" s="228"/>
      <c r="C101" s="228"/>
      <c r="D101" s="228"/>
      <c r="E101" s="228"/>
      <c r="F101" s="228"/>
      <c r="G101" s="228"/>
      <c r="H101" s="228"/>
      <c r="I101" s="228"/>
      <c r="J101" s="228"/>
      <c r="K101" s="228"/>
      <c r="L101" s="228"/>
      <c r="M101" s="228"/>
      <c r="N101" s="228"/>
      <c r="O101" s="228"/>
    </row>
    <row r="102" spans="1:15" ht="12">
      <c r="A102" s="228"/>
      <c r="B102" s="228"/>
      <c r="C102" s="228"/>
      <c r="D102" s="228"/>
      <c r="E102" s="228"/>
      <c r="F102" s="228"/>
      <c r="G102" s="228"/>
      <c r="H102" s="228"/>
      <c r="I102" s="228"/>
      <c r="J102" s="228"/>
      <c r="K102" s="228"/>
      <c r="L102" s="228"/>
      <c r="M102" s="228"/>
      <c r="N102" s="228"/>
      <c r="O102" s="228"/>
    </row>
    <row r="103" spans="1:15" ht="12">
      <c r="A103" s="228"/>
      <c r="B103" s="228"/>
      <c r="C103" s="228"/>
      <c r="D103" s="228"/>
      <c r="E103" s="228"/>
      <c r="F103" s="228"/>
      <c r="G103" s="228"/>
      <c r="H103" s="228"/>
      <c r="I103" s="228"/>
      <c r="J103" s="228"/>
      <c r="K103" s="228"/>
      <c r="L103" s="228"/>
      <c r="M103" s="228"/>
      <c r="N103" s="228"/>
      <c r="O103" s="228"/>
    </row>
    <row r="104" spans="1:15" ht="12">
      <c r="A104" s="228"/>
      <c r="B104" s="228"/>
      <c r="C104" s="228"/>
      <c r="D104" s="228"/>
      <c r="E104" s="228"/>
      <c r="F104" s="228"/>
      <c r="G104" s="228"/>
      <c r="H104" s="228"/>
      <c r="I104" s="228"/>
      <c r="J104" s="228"/>
      <c r="K104" s="228"/>
      <c r="L104" s="228"/>
      <c r="M104" s="228"/>
      <c r="N104" s="228"/>
      <c r="O104" s="228"/>
    </row>
    <row r="105" spans="1:15" ht="12">
      <c r="A105" s="228"/>
      <c r="B105" s="228"/>
      <c r="C105" s="228"/>
      <c r="D105" s="228"/>
      <c r="E105" s="228"/>
      <c r="F105" s="228"/>
      <c r="G105" s="228"/>
      <c r="H105" s="228"/>
      <c r="I105" s="228"/>
      <c r="J105" s="228"/>
      <c r="K105" s="228"/>
      <c r="L105" s="228"/>
      <c r="M105" s="228"/>
      <c r="N105" s="228"/>
      <c r="O105" s="228"/>
    </row>
    <row r="106" spans="1:15" ht="12">
      <c r="A106" s="228"/>
      <c r="B106" s="228"/>
      <c r="C106" s="228"/>
      <c r="D106" s="228"/>
      <c r="E106" s="228"/>
      <c r="F106" s="228"/>
      <c r="G106" s="228"/>
      <c r="H106" s="228"/>
      <c r="I106" s="228"/>
      <c r="J106" s="228"/>
      <c r="K106" s="228"/>
      <c r="L106" s="228"/>
      <c r="M106" s="228"/>
      <c r="N106" s="228"/>
      <c r="O106" s="228"/>
    </row>
    <row r="107" spans="1:15" ht="12">
      <c r="A107" s="228"/>
      <c r="B107" s="228"/>
      <c r="C107" s="228"/>
      <c r="D107" s="228"/>
      <c r="E107" s="228"/>
      <c r="F107" s="228"/>
      <c r="G107" s="228"/>
      <c r="H107" s="228"/>
      <c r="I107" s="228"/>
      <c r="J107" s="228"/>
      <c r="K107" s="228"/>
      <c r="L107" s="228"/>
      <c r="M107" s="228"/>
      <c r="N107" s="228"/>
      <c r="O107" s="228"/>
    </row>
    <row r="108" spans="1:15" ht="12">
      <c r="A108" s="228"/>
      <c r="B108" s="228"/>
      <c r="C108" s="228"/>
      <c r="D108" s="228"/>
      <c r="E108" s="228"/>
      <c r="F108" s="228"/>
      <c r="G108" s="228"/>
      <c r="H108" s="228"/>
      <c r="I108" s="228"/>
      <c r="J108" s="228"/>
      <c r="K108" s="228"/>
      <c r="L108" s="228"/>
      <c r="M108" s="228"/>
      <c r="N108" s="228"/>
      <c r="O108" s="228"/>
    </row>
    <row r="109" spans="1:15" ht="12">
      <c r="A109" s="228"/>
      <c r="B109" s="228"/>
      <c r="C109" s="228"/>
      <c r="D109" s="228"/>
      <c r="E109" s="228"/>
      <c r="F109" s="228"/>
      <c r="G109" s="228"/>
      <c r="H109" s="228"/>
      <c r="I109" s="228"/>
      <c r="J109" s="228"/>
      <c r="K109" s="228"/>
      <c r="L109" s="228"/>
      <c r="M109" s="228"/>
      <c r="N109" s="228"/>
      <c r="O109" s="228"/>
    </row>
    <row r="110" spans="1:15" ht="12">
      <c r="A110" s="228"/>
      <c r="B110" s="228"/>
      <c r="C110" s="228"/>
      <c r="D110" s="228"/>
      <c r="E110" s="228"/>
      <c r="F110" s="228"/>
      <c r="G110" s="228"/>
      <c r="H110" s="228"/>
      <c r="I110" s="228"/>
      <c r="J110" s="228"/>
      <c r="K110" s="228"/>
      <c r="L110" s="228"/>
      <c r="M110" s="228"/>
      <c r="N110" s="228"/>
      <c r="O110" s="228"/>
    </row>
    <row r="111" spans="1:15" ht="12">
      <c r="A111" s="228"/>
      <c r="B111" s="228"/>
      <c r="C111" s="228"/>
      <c r="D111" s="228"/>
      <c r="E111" s="228"/>
      <c r="F111" s="228"/>
      <c r="G111" s="228"/>
      <c r="H111" s="228"/>
      <c r="I111" s="228"/>
      <c r="J111" s="228"/>
      <c r="K111" s="228"/>
      <c r="L111" s="228"/>
      <c r="M111" s="228"/>
      <c r="N111" s="228"/>
      <c r="O111" s="228"/>
    </row>
    <row r="112" spans="1:15" ht="12">
      <c r="A112" s="228"/>
      <c r="B112" s="228"/>
      <c r="C112" s="228"/>
      <c r="D112" s="228"/>
      <c r="E112" s="228"/>
      <c r="F112" s="228"/>
      <c r="G112" s="228"/>
      <c r="H112" s="228"/>
      <c r="I112" s="228"/>
      <c r="J112" s="228"/>
      <c r="K112" s="228"/>
      <c r="L112" s="228"/>
      <c r="M112" s="228"/>
      <c r="N112" s="228"/>
      <c r="O112" s="228"/>
    </row>
    <row r="113" spans="1:15" ht="12">
      <c r="A113" s="228"/>
      <c r="B113" s="228"/>
      <c r="C113" s="228"/>
      <c r="D113" s="228"/>
      <c r="E113" s="228"/>
      <c r="F113" s="228"/>
      <c r="G113" s="228"/>
      <c r="H113" s="228"/>
      <c r="I113" s="228"/>
      <c r="J113" s="228"/>
      <c r="K113" s="228"/>
      <c r="L113" s="228"/>
      <c r="M113" s="228"/>
      <c r="N113" s="228"/>
      <c r="O113" s="228"/>
    </row>
    <row r="114" spans="1:15" ht="12">
      <c r="A114" s="228"/>
      <c r="B114" s="228"/>
      <c r="C114" s="228"/>
      <c r="D114" s="228"/>
      <c r="E114" s="228"/>
      <c r="F114" s="228"/>
      <c r="G114" s="228"/>
      <c r="H114" s="228"/>
      <c r="I114" s="228"/>
      <c r="J114" s="228"/>
      <c r="K114" s="228"/>
      <c r="L114" s="228"/>
      <c r="M114" s="228"/>
      <c r="N114" s="228"/>
      <c r="O114" s="228"/>
    </row>
    <row r="115" spans="1:15" ht="12">
      <c r="A115" s="228"/>
      <c r="B115" s="228"/>
      <c r="C115" s="228"/>
      <c r="D115" s="228"/>
      <c r="E115" s="228"/>
      <c r="F115" s="228"/>
      <c r="G115" s="228"/>
      <c r="H115" s="228"/>
      <c r="I115" s="228"/>
      <c r="J115" s="228"/>
      <c r="K115" s="228"/>
      <c r="L115" s="228"/>
      <c r="M115" s="228"/>
      <c r="N115" s="228"/>
      <c r="O115" s="228"/>
    </row>
    <row r="116" spans="1:15" ht="12">
      <c r="A116" s="228"/>
      <c r="B116" s="228"/>
      <c r="C116" s="228"/>
      <c r="D116" s="228"/>
      <c r="E116" s="228"/>
      <c r="F116" s="228"/>
      <c r="G116" s="228"/>
      <c r="H116" s="228"/>
      <c r="I116" s="228"/>
      <c r="J116" s="228"/>
      <c r="K116" s="228"/>
      <c r="L116" s="228"/>
      <c r="M116" s="228"/>
      <c r="N116" s="228"/>
      <c r="O116" s="228"/>
    </row>
    <row r="117" spans="1:15" ht="12">
      <c r="A117" s="228"/>
      <c r="B117" s="228"/>
      <c r="C117" s="228"/>
      <c r="D117" s="228"/>
      <c r="E117" s="228"/>
      <c r="F117" s="228"/>
      <c r="G117" s="228"/>
      <c r="H117" s="228"/>
      <c r="I117" s="228"/>
      <c r="J117" s="228"/>
      <c r="K117" s="228"/>
      <c r="L117" s="228"/>
      <c r="M117" s="228"/>
      <c r="N117" s="228"/>
      <c r="O117" s="228"/>
    </row>
    <row r="118" spans="1:15" ht="12">
      <c r="A118" s="228"/>
      <c r="B118" s="228"/>
      <c r="C118" s="228"/>
      <c r="D118" s="228"/>
      <c r="E118" s="228"/>
      <c r="F118" s="228"/>
      <c r="G118" s="228"/>
      <c r="H118" s="228"/>
      <c r="I118" s="228"/>
      <c r="J118" s="228"/>
      <c r="K118" s="228"/>
      <c r="L118" s="228"/>
      <c r="M118" s="228"/>
      <c r="N118" s="228"/>
      <c r="O118" s="228"/>
    </row>
    <row r="119" spans="1:15" ht="12">
      <c r="A119" s="228"/>
      <c r="B119" s="228"/>
      <c r="C119" s="228"/>
      <c r="D119" s="228"/>
      <c r="E119" s="228"/>
      <c r="F119" s="228"/>
      <c r="G119" s="228"/>
      <c r="H119" s="228"/>
      <c r="I119" s="228"/>
      <c r="J119" s="228"/>
      <c r="K119" s="228"/>
      <c r="L119" s="228"/>
      <c r="M119" s="228"/>
      <c r="N119" s="228"/>
      <c r="O119" s="228"/>
    </row>
    <row r="120" spans="1:15" ht="12">
      <c r="A120" s="228"/>
      <c r="B120" s="228"/>
      <c r="C120" s="228"/>
      <c r="D120" s="228"/>
      <c r="E120" s="228"/>
      <c r="F120" s="228"/>
      <c r="G120" s="228"/>
      <c r="H120" s="228"/>
      <c r="I120" s="228"/>
      <c r="J120" s="228"/>
      <c r="K120" s="228"/>
      <c r="L120" s="228"/>
      <c r="M120" s="228"/>
      <c r="N120" s="228"/>
      <c r="O120" s="228"/>
    </row>
    <row r="121" spans="1:15" ht="12">
      <c r="A121" s="228"/>
      <c r="B121" s="228"/>
      <c r="C121" s="228"/>
      <c r="D121" s="228"/>
      <c r="E121" s="228"/>
      <c r="F121" s="228"/>
      <c r="G121" s="228"/>
      <c r="H121" s="228"/>
      <c r="I121" s="228"/>
      <c r="J121" s="228"/>
      <c r="K121" s="228"/>
      <c r="L121" s="228"/>
      <c r="M121" s="228"/>
      <c r="N121" s="228"/>
      <c r="O121" s="228"/>
    </row>
    <row r="122" spans="1:15" ht="12">
      <c r="A122" s="228"/>
      <c r="B122" s="228"/>
      <c r="C122" s="228"/>
      <c r="D122" s="228"/>
      <c r="E122" s="228"/>
      <c r="F122" s="228"/>
      <c r="G122" s="228"/>
      <c r="H122" s="228"/>
      <c r="I122" s="228"/>
      <c r="J122" s="228"/>
      <c r="K122" s="228"/>
      <c r="L122" s="228"/>
      <c r="M122" s="228"/>
      <c r="N122" s="228"/>
      <c r="O122" s="228"/>
    </row>
    <row r="123" spans="1:15" ht="12">
      <c r="A123" s="228"/>
      <c r="B123" s="228"/>
      <c r="C123" s="228"/>
      <c r="D123" s="228"/>
      <c r="E123" s="228"/>
      <c r="F123" s="228"/>
      <c r="G123" s="228"/>
      <c r="H123" s="228"/>
      <c r="I123" s="228"/>
      <c r="J123" s="228"/>
      <c r="K123" s="228"/>
      <c r="L123" s="228"/>
      <c r="M123" s="228"/>
      <c r="N123" s="228"/>
      <c r="O123" s="228"/>
    </row>
    <row r="124" spans="1:15" ht="12">
      <c r="A124" s="228"/>
      <c r="B124" s="228"/>
      <c r="C124" s="228"/>
      <c r="D124" s="228"/>
      <c r="E124" s="228"/>
      <c r="F124" s="228"/>
      <c r="G124" s="228"/>
      <c r="H124" s="228"/>
      <c r="I124" s="228"/>
      <c r="J124" s="228"/>
      <c r="K124" s="228"/>
      <c r="L124" s="228"/>
      <c r="M124" s="228"/>
      <c r="N124" s="228"/>
      <c r="O124" s="228"/>
    </row>
  </sheetData>
  <mergeCells count="3">
    <mergeCell ref="B3:B4"/>
    <mergeCell ref="D3:E3"/>
    <mergeCell ref="F3:O3"/>
  </mergeCells>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B1:BS76"/>
  <sheetViews>
    <sheetView workbookViewId="0" topLeftCell="A1">
      <selection activeCell="A1" sqref="A1"/>
    </sheetView>
  </sheetViews>
  <sheetFormatPr defaultColWidth="9.00390625" defaultRowHeight="13.5"/>
  <cols>
    <col min="1" max="1" width="2.625" style="229" customWidth="1"/>
    <col min="2" max="2" width="10.625" style="229" customWidth="1"/>
    <col min="3" max="3" width="9.625" style="231" customWidth="1"/>
    <col min="4" max="4" width="12.75390625" style="232" customWidth="1"/>
    <col min="5" max="5" width="9.625" style="229" customWidth="1"/>
    <col min="6" max="6" width="13.125" style="229" customWidth="1"/>
    <col min="7" max="7" width="9.625" style="229" customWidth="1"/>
    <col min="8" max="8" width="11.50390625" style="232" customWidth="1"/>
    <col min="9" max="9" width="9.625" style="229" customWidth="1"/>
    <col min="10" max="10" width="10.00390625" style="229" customWidth="1"/>
    <col min="11" max="15" width="9.625" style="229" customWidth="1"/>
    <col min="16" max="16" width="11.375" style="232" customWidth="1"/>
    <col min="17" max="17" width="9.625" style="229" customWidth="1"/>
    <col min="18" max="18" width="12.875" style="229" customWidth="1"/>
    <col min="19" max="24" width="9.625" style="229" customWidth="1"/>
    <col min="25" max="16384" width="9.00390625" style="229" customWidth="1"/>
  </cols>
  <sheetData>
    <row r="1" ht="14.25">
      <c r="B1" s="230" t="s">
        <v>801</v>
      </c>
    </row>
    <row r="2" spans="23:24" ht="12.75" thickBot="1">
      <c r="W2" s="231"/>
      <c r="X2" s="233" t="s">
        <v>771</v>
      </c>
    </row>
    <row r="3" spans="2:24" ht="14.25" customHeight="1" thickTop="1">
      <c r="B3" s="1272" t="s">
        <v>772</v>
      </c>
      <c r="C3" s="1354" t="s">
        <v>773</v>
      </c>
      <c r="D3" s="1355"/>
      <c r="E3" s="1274" t="s">
        <v>774</v>
      </c>
      <c r="F3" s="1266"/>
      <c r="G3" s="1267" t="s">
        <v>775</v>
      </c>
      <c r="H3" s="1263"/>
      <c r="I3" s="1263"/>
      <c r="J3" s="1263"/>
      <c r="K3" s="1263"/>
      <c r="L3" s="1263"/>
      <c r="M3" s="1263"/>
      <c r="N3" s="1264"/>
      <c r="O3" s="1342" t="s">
        <v>776</v>
      </c>
      <c r="P3" s="1343"/>
      <c r="Q3" s="1343"/>
      <c r="R3" s="1343"/>
      <c r="S3" s="1343"/>
      <c r="T3" s="1343"/>
      <c r="U3" s="1343"/>
      <c r="V3" s="1343"/>
      <c r="W3" s="1343"/>
      <c r="X3" s="1344"/>
    </row>
    <row r="4" spans="2:24" ht="13.5">
      <c r="B4" s="1273"/>
      <c r="C4" s="1269" t="s">
        <v>777</v>
      </c>
      <c r="D4" s="1286" t="s">
        <v>778</v>
      </c>
      <c r="E4" s="1346" t="s">
        <v>779</v>
      </c>
      <c r="F4" s="1348" t="s">
        <v>780</v>
      </c>
      <c r="G4" s="1349" t="s">
        <v>781</v>
      </c>
      <c r="H4" s="1350"/>
      <c r="I4" s="1259" t="s">
        <v>782</v>
      </c>
      <c r="J4" s="1351"/>
      <c r="K4" s="1259" t="s">
        <v>783</v>
      </c>
      <c r="L4" s="1351"/>
      <c r="M4" s="1259" t="s">
        <v>784</v>
      </c>
      <c r="N4" s="1351"/>
      <c r="O4" s="1352" t="s">
        <v>785</v>
      </c>
      <c r="P4" s="1353"/>
      <c r="Q4" s="1259" t="s">
        <v>786</v>
      </c>
      <c r="R4" s="1252"/>
      <c r="S4" s="1253"/>
      <c r="T4" s="1254"/>
      <c r="U4" s="1255" t="s">
        <v>787</v>
      </c>
      <c r="V4" s="1256"/>
      <c r="W4" s="1265" t="s">
        <v>788</v>
      </c>
      <c r="X4" s="1260"/>
    </row>
    <row r="5" spans="2:24" ht="21" customHeight="1">
      <c r="B5" s="1278" t="s">
        <v>742</v>
      </c>
      <c r="C5" s="1270"/>
      <c r="D5" s="1345"/>
      <c r="E5" s="1347"/>
      <c r="F5" s="1347"/>
      <c r="G5" s="1277" t="s">
        <v>743</v>
      </c>
      <c r="H5" s="1286" t="s">
        <v>789</v>
      </c>
      <c r="I5" s="1277" t="s">
        <v>743</v>
      </c>
      <c r="J5" s="1277" t="s">
        <v>789</v>
      </c>
      <c r="K5" s="1277" t="s">
        <v>743</v>
      </c>
      <c r="L5" s="1277" t="s">
        <v>789</v>
      </c>
      <c r="M5" s="1277" t="s">
        <v>743</v>
      </c>
      <c r="N5" s="1277" t="s">
        <v>789</v>
      </c>
      <c r="O5" s="1277" t="s">
        <v>743</v>
      </c>
      <c r="P5" s="1286" t="s">
        <v>789</v>
      </c>
      <c r="Q5" s="1275" t="s">
        <v>743</v>
      </c>
      <c r="R5" s="1275" t="s">
        <v>790</v>
      </c>
      <c r="S5" s="1251" t="s">
        <v>791</v>
      </c>
      <c r="T5" s="1341"/>
      <c r="U5" s="1257"/>
      <c r="V5" s="1258"/>
      <c r="W5" s="1261"/>
      <c r="X5" s="1262"/>
    </row>
    <row r="6" spans="2:24" ht="14.25" customHeight="1">
      <c r="B6" s="1268"/>
      <c r="C6" s="1271"/>
      <c r="D6" s="1287"/>
      <c r="E6" s="1347"/>
      <c r="F6" s="1347"/>
      <c r="G6" s="1276"/>
      <c r="H6" s="1287"/>
      <c r="I6" s="1276"/>
      <c r="J6" s="1276"/>
      <c r="K6" s="1276"/>
      <c r="L6" s="1276"/>
      <c r="M6" s="1276"/>
      <c r="N6" s="1276"/>
      <c r="O6" s="1276"/>
      <c r="P6" s="1287"/>
      <c r="Q6" s="1276"/>
      <c r="R6" s="1276"/>
      <c r="S6" s="234" t="s">
        <v>743</v>
      </c>
      <c r="T6" s="234" t="s">
        <v>792</v>
      </c>
      <c r="U6" s="236" t="s">
        <v>743</v>
      </c>
      <c r="V6" s="236" t="s">
        <v>767</v>
      </c>
      <c r="W6" s="234" t="s">
        <v>743</v>
      </c>
      <c r="X6" s="234" t="s">
        <v>792</v>
      </c>
    </row>
    <row r="7" spans="2:31" ht="14.25" customHeight="1">
      <c r="B7" s="237" t="s">
        <v>793</v>
      </c>
      <c r="C7" s="238">
        <v>112347</v>
      </c>
      <c r="D7" s="239">
        <v>13396401</v>
      </c>
      <c r="E7" s="240">
        <v>104851</v>
      </c>
      <c r="F7" s="240">
        <v>10294511</v>
      </c>
      <c r="G7" s="240">
        <v>45208</v>
      </c>
      <c r="H7" s="239">
        <v>1316971</v>
      </c>
      <c r="I7" s="240">
        <v>29191</v>
      </c>
      <c r="J7" s="240">
        <v>770774</v>
      </c>
      <c r="K7" s="240">
        <v>19079</v>
      </c>
      <c r="L7" s="240">
        <v>484181</v>
      </c>
      <c r="M7" s="240">
        <v>3162</v>
      </c>
      <c r="N7" s="240">
        <v>62016</v>
      </c>
      <c r="O7" s="240">
        <v>101992</v>
      </c>
      <c r="P7" s="239">
        <v>1784919</v>
      </c>
      <c r="Q7" s="240">
        <v>101375</v>
      </c>
      <c r="R7" s="240">
        <v>1558951</v>
      </c>
      <c r="S7" s="241">
        <v>3053</v>
      </c>
      <c r="T7" s="241">
        <v>48793</v>
      </c>
      <c r="U7" s="240">
        <v>2178</v>
      </c>
      <c r="V7" s="240">
        <v>72111</v>
      </c>
      <c r="W7" s="240">
        <v>10451</v>
      </c>
      <c r="X7" s="242">
        <v>153859</v>
      </c>
      <c r="Y7" s="243"/>
      <c r="Z7" s="243"/>
      <c r="AA7" s="243"/>
      <c r="AB7" s="243"/>
      <c r="AC7" s="243"/>
      <c r="AD7" s="243"/>
      <c r="AE7" s="243"/>
    </row>
    <row r="8" spans="2:31" ht="14.25" customHeight="1">
      <c r="B8" s="244" t="s">
        <v>794</v>
      </c>
      <c r="C8" s="245">
        <v>110116</v>
      </c>
      <c r="D8" s="246">
        <v>13301408</v>
      </c>
      <c r="E8" s="247">
        <v>103235</v>
      </c>
      <c r="F8" s="247">
        <v>10307941</v>
      </c>
      <c r="G8" s="247">
        <v>44585</v>
      </c>
      <c r="H8" s="246">
        <v>1356618</v>
      </c>
      <c r="I8" s="247">
        <v>29963</v>
      </c>
      <c r="J8" s="247">
        <v>827876</v>
      </c>
      <c r="K8" s="247">
        <v>17314</v>
      </c>
      <c r="L8" s="247">
        <v>466389</v>
      </c>
      <c r="M8" s="247">
        <v>2891</v>
      </c>
      <c r="N8" s="247">
        <v>62353</v>
      </c>
      <c r="O8" s="247">
        <v>99026</v>
      </c>
      <c r="P8" s="246">
        <v>1636849</v>
      </c>
      <c r="Q8" s="247">
        <v>97771</v>
      </c>
      <c r="R8" s="247">
        <v>1356106</v>
      </c>
      <c r="S8" s="248">
        <v>2683</v>
      </c>
      <c r="T8" s="248">
        <v>49410</v>
      </c>
      <c r="U8" s="247">
        <v>3043</v>
      </c>
      <c r="V8" s="247">
        <v>101309</v>
      </c>
      <c r="W8" s="247">
        <v>13314</v>
      </c>
      <c r="X8" s="249">
        <v>179434</v>
      </c>
      <c r="Y8" s="243"/>
      <c r="Z8" s="243"/>
      <c r="AA8" s="243"/>
      <c r="AB8" s="243"/>
      <c r="AC8" s="243"/>
      <c r="AD8" s="243"/>
      <c r="AE8" s="243"/>
    </row>
    <row r="9" spans="2:31" ht="14.25" customHeight="1">
      <c r="B9" s="244" t="s">
        <v>768</v>
      </c>
      <c r="C9" s="245">
        <v>108972</v>
      </c>
      <c r="D9" s="246">
        <v>13243324</v>
      </c>
      <c r="E9" s="247">
        <v>102164</v>
      </c>
      <c r="F9" s="247">
        <v>10261057</v>
      </c>
      <c r="G9" s="247">
        <v>44259</v>
      </c>
      <c r="H9" s="246">
        <v>1403354</v>
      </c>
      <c r="I9" s="247">
        <v>30306</v>
      </c>
      <c r="J9" s="247">
        <v>873309</v>
      </c>
      <c r="K9" s="247">
        <v>16589</v>
      </c>
      <c r="L9" s="247">
        <v>467242</v>
      </c>
      <c r="M9" s="247">
        <v>2726</v>
      </c>
      <c r="N9" s="247">
        <v>62803</v>
      </c>
      <c r="O9" s="247">
        <v>96830</v>
      </c>
      <c r="P9" s="246">
        <v>1578913</v>
      </c>
      <c r="Q9" s="247">
        <v>95208</v>
      </c>
      <c r="R9" s="247">
        <v>1281419</v>
      </c>
      <c r="S9" s="248">
        <v>1802</v>
      </c>
      <c r="T9" s="248">
        <v>29629</v>
      </c>
      <c r="U9" s="247">
        <v>1006</v>
      </c>
      <c r="V9" s="247">
        <v>218428</v>
      </c>
      <c r="W9" s="247">
        <v>14462</v>
      </c>
      <c r="X9" s="249">
        <v>195142</v>
      </c>
      <c r="Y9" s="243"/>
      <c r="Z9" s="243"/>
      <c r="AA9" s="243"/>
      <c r="AB9" s="243"/>
      <c r="AC9" s="243"/>
      <c r="AD9" s="243"/>
      <c r="AE9" s="243"/>
    </row>
    <row r="10" spans="2:31" ht="14.25" customHeight="1">
      <c r="B10" s="244" t="s">
        <v>769</v>
      </c>
      <c r="C10" s="245">
        <v>107664</v>
      </c>
      <c r="D10" s="246">
        <v>13128513</v>
      </c>
      <c r="E10" s="247">
        <v>100806</v>
      </c>
      <c r="F10" s="247">
        <v>10178152</v>
      </c>
      <c r="G10" s="247">
        <v>43692</v>
      </c>
      <c r="H10" s="246">
        <v>1421753</v>
      </c>
      <c r="I10" s="247">
        <v>30500</v>
      </c>
      <c r="J10" s="247">
        <v>900468</v>
      </c>
      <c r="K10" s="247">
        <v>15660</v>
      </c>
      <c r="L10" s="247">
        <v>463295</v>
      </c>
      <c r="M10" s="247">
        <v>2394</v>
      </c>
      <c r="N10" s="247">
        <v>57990</v>
      </c>
      <c r="O10" s="247">
        <v>95105</v>
      </c>
      <c r="P10" s="246">
        <v>1528608</v>
      </c>
      <c r="Q10" s="247">
        <v>93295</v>
      </c>
      <c r="R10" s="247">
        <v>1230240</v>
      </c>
      <c r="S10" s="248">
        <v>1820</v>
      </c>
      <c r="T10" s="248">
        <v>37182</v>
      </c>
      <c r="U10" s="247">
        <v>2595</v>
      </c>
      <c r="V10" s="247">
        <v>100796</v>
      </c>
      <c r="W10" s="247">
        <v>14134</v>
      </c>
      <c r="X10" s="249">
        <v>197572</v>
      </c>
      <c r="Y10" s="243"/>
      <c r="Z10" s="243"/>
      <c r="AA10" s="243"/>
      <c r="AB10" s="243"/>
      <c r="AC10" s="243"/>
      <c r="AD10" s="243"/>
      <c r="AE10" s="243"/>
    </row>
    <row r="11" spans="2:24" ht="12.75" customHeight="1">
      <c r="B11" s="244" t="s">
        <v>770</v>
      </c>
      <c r="C11" s="245">
        <v>106353</v>
      </c>
      <c r="D11" s="246">
        <v>12990455</v>
      </c>
      <c r="E11" s="247">
        <v>99094</v>
      </c>
      <c r="F11" s="247">
        <v>10106749</v>
      </c>
      <c r="G11" s="247">
        <v>42430</v>
      </c>
      <c r="H11" s="246">
        <v>1428022</v>
      </c>
      <c r="I11" s="247">
        <v>30286</v>
      </c>
      <c r="J11" s="247">
        <v>939110</v>
      </c>
      <c r="K11" s="247">
        <v>14102</v>
      </c>
      <c r="L11" s="247">
        <v>436238</v>
      </c>
      <c r="M11" s="247">
        <v>2154</v>
      </c>
      <c r="N11" s="247">
        <v>52674</v>
      </c>
      <c r="O11" s="247">
        <v>94730</v>
      </c>
      <c r="P11" s="246">
        <v>1455684</v>
      </c>
      <c r="Q11" s="247">
        <v>93389</v>
      </c>
      <c r="R11" s="247">
        <v>1182910</v>
      </c>
      <c r="S11" s="248">
        <v>4660</v>
      </c>
      <c r="T11" s="248">
        <v>76588</v>
      </c>
      <c r="U11" s="247">
        <v>2231</v>
      </c>
      <c r="V11" s="247">
        <v>99979</v>
      </c>
      <c r="W11" s="247">
        <v>12302</v>
      </c>
      <c r="X11" s="249">
        <v>172795</v>
      </c>
    </row>
    <row r="12" spans="2:24" s="250" customFormat="1" ht="8.25" customHeight="1">
      <c r="B12" s="251"/>
      <c r="C12" s="252"/>
      <c r="D12" s="253"/>
      <c r="E12" s="254"/>
      <c r="F12" s="254"/>
      <c r="G12" s="254"/>
      <c r="H12" s="253"/>
      <c r="I12" s="254"/>
      <c r="J12" s="254"/>
      <c r="K12" s="254"/>
      <c r="L12" s="254"/>
      <c r="M12" s="254"/>
      <c r="N12" s="254"/>
      <c r="O12" s="254"/>
      <c r="P12" s="253"/>
      <c r="Q12" s="254"/>
      <c r="R12" s="254"/>
      <c r="S12" s="254"/>
      <c r="T12" s="254"/>
      <c r="U12" s="254"/>
      <c r="V12" s="254"/>
      <c r="W12" s="254"/>
      <c r="X12" s="255"/>
    </row>
    <row r="13" spans="2:71" s="256" customFormat="1" ht="15" customHeight="1">
      <c r="B13" s="257" t="s">
        <v>795</v>
      </c>
      <c r="C13" s="258">
        <f aca="true" t="shared" si="0" ref="C13:R13">SUM(C15:C16)</f>
        <v>105359</v>
      </c>
      <c r="D13" s="259">
        <f t="shared" si="0"/>
        <v>12968977</v>
      </c>
      <c r="E13" s="259">
        <f t="shared" si="0"/>
        <v>98397</v>
      </c>
      <c r="F13" s="259">
        <f t="shared" si="0"/>
        <v>10136500</v>
      </c>
      <c r="G13" s="259">
        <f t="shared" si="0"/>
        <v>41027</v>
      </c>
      <c r="H13" s="259">
        <f t="shared" si="0"/>
        <v>1396689</v>
      </c>
      <c r="I13" s="259">
        <f t="shared" si="0"/>
        <v>29491</v>
      </c>
      <c r="J13" s="259">
        <f t="shared" si="0"/>
        <v>937203</v>
      </c>
      <c r="K13" s="259">
        <f t="shared" si="0"/>
        <v>12873</v>
      </c>
      <c r="L13" s="259">
        <f t="shared" si="0"/>
        <v>404128</v>
      </c>
      <c r="M13" s="259">
        <f t="shared" si="0"/>
        <v>2305</v>
      </c>
      <c r="N13" s="259">
        <f t="shared" si="0"/>
        <v>55358</v>
      </c>
      <c r="O13" s="259">
        <f t="shared" si="0"/>
        <v>93606</v>
      </c>
      <c r="P13" s="259">
        <f t="shared" si="0"/>
        <v>1435788</v>
      </c>
      <c r="Q13" s="259">
        <f t="shared" si="0"/>
        <v>92144</v>
      </c>
      <c r="R13" s="259">
        <f t="shared" si="0"/>
        <v>1145937</v>
      </c>
      <c r="S13" s="260" t="s">
        <v>796</v>
      </c>
      <c r="T13" s="260" t="s">
        <v>796</v>
      </c>
      <c r="U13" s="259">
        <f>SUM(U15:U16)</f>
        <v>2680</v>
      </c>
      <c r="V13" s="259">
        <f>SUM(V15:V16)</f>
        <v>112905</v>
      </c>
      <c r="W13" s="259">
        <f>SUM(W15:W16)</f>
        <v>12273</v>
      </c>
      <c r="X13" s="261">
        <f>SUM(X15:X16)</f>
        <v>176946</v>
      </c>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c r="AU13" s="262"/>
      <c r="AV13" s="262"/>
      <c r="AW13" s="262"/>
      <c r="AX13" s="262"/>
      <c r="AY13" s="262"/>
      <c r="AZ13" s="262"/>
      <c r="BA13" s="262"/>
      <c r="BB13" s="262"/>
      <c r="BC13" s="262"/>
      <c r="BD13" s="262"/>
      <c r="BE13" s="262"/>
      <c r="BF13" s="262"/>
      <c r="BG13" s="262"/>
      <c r="BH13" s="262"/>
      <c r="BI13" s="262"/>
      <c r="BJ13" s="262"/>
      <c r="BK13" s="262"/>
      <c r="BL13" s="262"/>
      <c r="BM13" s="262"/>
      <c r="BN13" s="262"/>
      <c r="BO13" s="262"/>
      <c r="BP13" s="262"/>
      <c r="BQ13" s="262"/>
      <c r="BR13" s="262"/>
      <c r="BS13" s="262"/>
    </row>
    <row r="14" spans="2:71" ht="8.25" customHeight="1">
      <c r="B14" s="263"/>
      <c r="C14" s="264"/>
      <c r="D14" s="265"/>
      <c r="E14" s="265"/>
      <c r="F14" s="265"/>
      <c r="G14" s="265"/>
      <c r="H14" s="265"/>
      <c r="I14" s="265"/>
      <c r="J14" s="265"/>
      <c r="K14" s="265"/>
      <c r="L14" s="265"/>
      <c r="M14" s="265"/>
      <c r="N14" s="265"/>
      <c r="O14" s="265"/>
      <c r="P14" s="265"/>
      <c r="Q14" s="265"/>
      <c r="R14" s="265"/>
      <c r="S14" s="265"/>
      <c r="T14" s="265"/>
      <c r="U14" s="265"/>
      <c r="V14" s="265"/>
      <c r="W14" s="265"/>
      <c r="X14" s="266"/>
      <c r="Y14" s="267"/>
      <c r="Z14" s="267"/>
      <c r="AA14" s="267"/>
      <c r="AB14" s="267"/>
      <c r="AC14" s="267"/>
      <c r="AD14" s="267"/>
      <c r="AE14" s="267"/>
      <c r="AF14" s="267"/>
      <c r="AG14" s="267"/>
      <c r="AH14" s="267"/>
      <c r="AI14" s="267"/>
      <c r="AJ14" s="267"/>
      <c r="AK14" s="267"/>
      <c r="AL14" s="267"/>
      <c r="AM14" s="267"/>
      <c r="AN14" s="267"/>
      <c r="AO14" s="267"/>
      <c r="AP14" s="267"/>
      <c r="AQ14" s="267"/>
      <c r="AR14" s="267"/>
      <c r="AS14" s="267"/>
      <c r="AT14" s="267"/>
      <c r="AU14" s="267"/>
      <c r="AV14" s="267"/>
      <c r="AW14" s="267"/>
      <c r="AX14" s="267"/>
      <c r="AY14" s="267"/>
      <c r="AZ14" s="267"/>
      <c r="BA14" s="267"/>
      <c r="BB14" s="267"/>
      <c r="BC14" s="267"/>
      <c r="BD14" s="267"/>
      <c r="BE14" s="267"/>
      <c r="BF14" s="267"/>
      <c r="BG14" s="267"/>
      <c r="BH14" s="267"/>
      <c r="BI14" s="267"/>
      <c r="BJ14" s="267"/>
      <c r="BK14" s="267"/>
      <c r="BL14" s="267"/>
      <c r="BM14" s="267"/>
      <c r="BN14" s="267"/>
      <c r="BO14" s="267"/>
      <c r="BP14" s="267"/>
      <c r="BQ14" s="267"/>
      <c r="BR14" s="267"/>
      <c r="BS14" s="267"/>
    </row>
    <row r="15" spans="2:71" s="268" customFormat="1" ht="15" customHeight="1">
      <c r="B15" s="269" t="s">
        <v>707</v>
      </c>
      <c r="C15" s="258">
        <f aca="true" t="shared" si="1" ref="C15:R15">SUM(C23:C37)</f>
        <v>55071</v>
      </c>
      <c r="D15" s="259">
        <f t="shared" si="1"/>
        <v>6525161</v>
      </c>
      <c r="E15" s="259">
        <f t="shared" si="1"/>
        <v>50571</v>
      </c>
      <c r="F15" s="259">
        <f t="shared" si="1"/>
        <v>4787757</v>
      </c>
      <c r="G15" s="259">
        <f t="shared" si="1"/>
        <v>25953</v>
      </c>
      <c r="H15" s="259">
        <f t="shared" si="1"/>
        <v>918886</v>
      </c>
      <c r="I15" s="259">
        <f t="shared" si="1"/>
        <v>18781</v>
      </c>
      <c r="J15" s="259">
        <f t="shared" si="1"/>
        <v>633769</v>
      </c>
      <c r="K15" s="259">
        <f t="shared" si="1"/>
        <v>8151</v>
      </c>
      <c r="L15" s="259">
        <f t="shared" si="1"/>
        <v>252483</v>
      </c>
      <c r="M15" s="259">
        <f t="shared" si="1"/>
        <v>1387</v>
      </c>
      <c r="N15" s="259">
        <f t="shared" si="1"/>
        <v>32634</v>
      </c>
      <c r="O15" s="259">
        <f t="shared" si="1"/>
        <v>48295</v>
      </c>
      <c r="P15" s="259">
        <f t="shared" si="1"/>
        <v>818518</v>
      </c>
      <c r="Q15" s="259">
        <f t="shared" si="1"/>
        <v>47528</v>
      </c>
      <c r="R15" s="259">
        <f t="shared" si="1"/>
        <v>686123</v>
      </c>
      <c r="S15" s="260" t="s">
        <v>797</v>
      </c>
      <c r="T15" s="260" t="s">
        <v>797</v>
      </c>
      <c r="U15" s="259">
        <f>SUM(U23:U37)</f>
        <v>1049</v>
      </c>
      <c r="V15" s="259">
        <f>SUM(V23:V37)</f>
        <v>41317</v>
      </c>
      <c r="W15" s="259">
        <f>SUM(W23:W37)</f>
        <v>6106</v>
      </c>
      <c r="X15" s="261">
        <f>SUM(X23:X37)</f>
        <v>91078</v>
      </c>
      <c r="Y15" s="270"/>
      <c r="Z15" s="270"/>
      <c r="AA15" s="270"/>
      <c r="AB15" s="270"/>
      <c r="AC15" s="270"/>
      <c r="AD15" s="270"/>
      <c r="AE15" s="270"/>
      <c r="AF15" s="270"/>
      <c r="AG15" s="270"/>
      <c r="AH15" s="270"/>
      <c r="AI15" s="270"/>
      <c r="AJ15" s="270"/>
      <c r="AK15" s="270"/>
      <c r="AL15" s="270"/>
      <c r="AM15" s="270"/>
      <c r="AN15" s="270"/>
      <c r="AO15" s="270"/>
      <c r="AP15" s="270"/>
      <c r="AQ15" s="270"/>
      <c r="AR15" s="270"/>
      <c r="AS15" s="270"/>
      <c r="AT15" s="270"/>
      <c r="AU15" s="270"/>
      <c r="AV15" s="270"/>
      <c r="AW15" s="270"/>
      <c r="AX15" s="270"/>
      <c r="AY15" s="270"/>
      <c r="AZ15" s="270"/>
      <c r="BA15" s="270"/>
      <c r="BB15" s="270"/>
      <c r="BC15" s="270"/>
      <c r="BD15" s="270"/>
      <c r="BE15" s="270"/>
      <c r="BF15" s="270"/>
      <c r="BG15" s="270"/>
      <c r="BH15" s="270"/>
      <c r="BI15" s="270"/>
      <c r="BJ15" s="270"/>
      <c r="BK15" s="270"/>
      <c r="BL15" s="270"/>
      <c r="BM15" s="270"/>
      <c r="BN15" s="270"/>
      <c r="BO15" s="270"/>
      <c r="BP15" s="270"/>
      <c r="BQ15" s="270"/>
      <c r="BR15" s="270"/>
      <c r="BS15" s="270"/>
    </row>
    <row r="16" spans="2:71" s="268" customFormat="1" ht="15" customHeight="1">
      <c r="B16" s="271" t="s">
        <v>763</v>
      </c>
      <c r="C16" s="258">
        <f aca="true" t="shared" si="2" ref="C16:R16">SUM(C39:C74)</f>
        <v>50288</v>
      </c>
      <c r="D16" s="259">
        <f t="shared" si="2"/>
        <v>6443816</v>
      </c>
      <c r="E16" s="259">
        <f t="shared" si="2"/>
        <v>47826</v>
      </c>
      <c r="F16" s="259">
        <f t="shared" si="2"/>
        <v>5348743</v>
      </c>
      <c r="G16" s="259">
        <f t="shared" si="2"/>
        <v>15074</v>
      </c>
      <c r="H16" s="259">
        <f t="shared" si="2"/>
        <v>477803</v>
      </c>
      <c r="I16" s="259">
        <f t="shared" si="2"/>
        <v>10710</v>
      </c>
      <c r="J16" s="259">
        <f t="shared" si="2"/>
        <v>303434</v>
      </c>
      <c r="K16" s="259">
        <f t="shared" si="2"/>
        <v>4722</v>
      </c>
      <c r="L16" s="259">
        <f t="shared" si="2"/>
        <v>151645</v>
      </c>
      <c r="M16" s="259">
        <f t="shared" si="2"/>
        <v>918</v>
      </c>
      <c r="N16" s="259">
        <f t="shared" si="2"/>
        <v>22724</v>
      </c>
      <c r="O16" s="259">
        <f t="shared" si="2"/>
        <v>45311</v>
      </c>
      <c r="P16" s="259">
        <f t="shared" si="2"/>
        <v>617270</v>
      </c>
      <c r="Q16" s="259">
        <f t="shared" si="2"/>
        <v>44616</v>
      </c>
      <c r="R16" s="259">
        <f t="shared" si="2"/>
        <v>459814</v>
      </c>
      <c r="S16" s="260" t="s">
        <v>798</v>
      </c>
      <c r="T16" s="260" t="s">
        <v>798</v>
      </c>
      <c r="U16" s="259">
        <f>SUM(U39:U74)</f>
        <v>1631</v>
      </c>
      <c r="V16" s="259">
        <f>SUM(V39:V74)</f>
        <v>71588</v>
      </c>
      <c r="W16" s="259">
        <f>SUM(W39:W74)</f>
        <v>6167</v>
      </c>
      <c r="X16" s="261">
        <f>SUM(X39:X74)</f>
        <v>85868</v>
      </c>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0"/>
      <c r="AY16" s="270"/>
      <c r="AZ16" s="270"/>
      <c r="BA16" s="270"/>
      <c r="BB16" s="270"/>
      <c r="BC16" s="270"/>
      <c r="BD16" s="270"/>
      <c r="BE16" s="270"/>
      <c r="BF16" s="270"/>
      <c r="BG16" s="270"/>
      <c r="BH16" s="270"/>
      <c r="BI16" s="270"/>
      <c r="BJ16" s="270"/>
      <c r="BK16" s="270"/>
      <c r="BL16" s="270"/>
      <c r="BM16" s="270"/>
      <c r="BN16" s="270"/>
      <c r="BO16" s="270"/>
      <c r="BP16" s="270"/>
      <c r="BQ16" s="270"/>
      <c r="BR16" s="270"/>
      <c r="BS16" s="270"/>
    </row>
    <row r="17" spans="2:71" ht="8.25" customHeight="1">
      <c r="B17" s="263"/>
      <c r="C17" s="264"/>
      <c r="D17" s="265"/>
      <c r="E17" s="265"/>
      <c r="F17" s="265"/>
      <c r="G17" s="265"/>
      <c r="H17" s="265"/>
      <c r="I17" s="265"/>
      <c r="J17" s="265"/>
      <c r="K17" s="265"/>
      <c r="L17" s="265"/>
      <c r="M17" s="265"/>
      <c r="N17" s="265"/>
      <c r="O17" s="265"/>
      <c r="P17" s="265"/>
      <c r="Q17" s="265"/>
      <c r="R17" s="265"/>
      <c r="S17" s="265"/>
      <c r="T17" s="265"/>
      <c r="U17" s="265"/>
      <c r="V17" s="265"/>
      <c r="W17" s="265"/>
      <c r="X17" s="266"/>
      <c r="Y17" s="267"/>
      <c r="Z17" s="267"/>
      <c r="AA17" s="267"/>
      <c r="AB17" s="267"/>
      <c r="AC17" s="267"/>
      <c r="AD17" s="267"/>
      <c r="AE17" s="267"/>
      <c r="AF17" s="267"/>
      <c r="AG17" s="267"/>
      <c r="AH17" s="267"/>
      <c r="AI17" s="267"/>
      <c r="AJ17" s="267"/>
      <c r="AK17" s="267"/>
      <c r="AL17" s="267"/>
      <c r="AM17" s="267"/>
      <c r="AN17" s="267"/>
      <c r="AO17" s="267"/>
      <c r="AP17" s="267"/>
      <c r="AQ17" s="267"/>
      <c r="AR17" s="267"/>
      <c r="AS17" s="267"/>
      <c r="AT17" s="267"/>
      <c r="AU17" s="267"/>
      <c r="AV17" s="267"/>
      <c r="AW17" s="267"/>
      <c r="AX17" s="267"/>
      <c r="AY17" s="267"/>
      <c r="AZ17" s="267"/>
      <c r="BA17" s="267"/>
      <c r="BB17" s="267"/>
      <c r="BC17" s="267"/>
      <c r="BD17" s="267"/>
      <c r="BE17" s="267"/>
      <c r="BF17" s="267"/>
      <c r="BG17" s="267"/>
      <c r="BH17" s="267"/>
      <c r="BI17" s="267"/>
      <c r="BJ17" s="267"/>
      <c r="BK17" s="267"/>
      <c r="BL17" s="267"/>
      <c r="BM17" s="267"/>
      <c r="BN17" s="267"/>
      <c r="BO17" s="267"/>
      <c r="BP17" s="267"/>
      <c r="BQ17" s="267"/>
      <c r="BR17" s="267"/>
      <c r="BS17" s="267"/>
    </row>
    <row r="18" spans="2:71" s="272" customFormat="1" ht="15" customHeight="1">
      <c r="B18" s="251" t="s">
        <v>172</v>
      </c>
      <c r="C18" s="258">
        <f aca="true" t="shared" si="3" ref="C18:R18">+C23+C29+C30+C31+C33+C35+C36+C39+C40+C41+C42+C43+C45+C46</f>
        <v>44109</v>
      </c>
      <c r="D18" s="259">
        <f t="shared" si="3"/>
        <v>4223011</v>
      </c>
      <c r="E18" s="259">
        <f t="shared" si="3"/>
        <v>40697</v>
      </c>
      <c r="F18" s="259">
        <f t="shared" si="3"/>
        <v>2622718</v>
      </c>
      <c r="G18" s="259">
        <f t="shared" si="3"/>
        <v>27401</v>
      </c>
      <c r="H18" s="259">
        <f t="shared" si="3"/>
        <v>988137</v>
      </c>
      <c r="I18" s="259">
        <f t="shared" si="3"/>
        <v>19858</v>
      </c>
      <c r="J18" s="259">
        <f t="shared" si="3"/>
        <v>669152</v>
      </c>
      <c r="K18" s="259">
        <f t="shared" si="3"/>
        <v>9101</v>
      </c>
      <c r="L18" s="259">
        <f t="shared" si="3"/>
        <v>284615</v>
      </c>
      <c r="M18" s="259">
        <f t="shared" si="3"/>
        <v>1390</v>
      </c>
      <c r="N18" s="259">
        <f t="shared" si="3"/>
        <v>34370</v>
      </c>
      <c r="O18" s="259">
        <f t="shared" si="3"/>
        <v>37591</v>
      </c>
      <c r="P18" s="259">
        <f t="shared" si="3"/>
        <v>612156</v>
      </c>
      <c r="Q18" s="259">
        <f t="shared" si="3"/>
        <v>36833</v>
      </c>
      <c r="R18" s="259">
        <f t="shared" si="3"/>
        <v>498375</v>
      </c>
      <c r="S18" s="260" t="s">
        <v>798</v>
      </c>
      <c r="T18" s="260" t="s">
        <v>798</v>
      </c>
      <c r="U18" s="259">
        <f>+U23+U29+U30+U31+U33+U35+U36+U39+U40+U41+U42+U43+U45+U46</f>
        <v>950</v>
      </c>
      <c r="V18" s="259">
        <f>+V23+V29+V30+V31+V33+V35+V36+V39+V40+V41+V42+V43+V45+V46</f>
        <v>38147</v>
      </c>
      <c r="W18" s="259">
        <f>+W23+W29+W30+W31+W33+W35+W36+W39+W40+W41+W42+W43+W45+W46</f>
        <v>5304</v>
      </c>
      <c r="X18" s="261">
        <f>+X23+X29+X30+X31+X33+X35+X36+X39+X40+X41+X42+X43+X45+X46</f>
        <v>75634</v>
      </c>
      <c r="Y18" s="273"/>
      <c r="Z18" s="273"/>
      <c r="AA18" s="273"/>
      <c r="AB18" s="273"/>
      <c r="AC18" s="273"/>
      <c r="AD18" s="273"/>
      <c r="AE18" s="273"/>
      <c r="AF18" s="273"/>
      <c r="AG18" s="273"/>
      <c r="AH18" s="273"/>
      <c r="AI18" s="273"/>
      <c r="AJ18" s="273"/>
      <c r="AK18" s="273"/>
      <c r="AL18" s="273"/>
      <c r="AM18" s="273"/>
      <c r="AN18" s="273"/>
      <c r="AO18" s="273"/>
      <c r="AP18" s="273"/>
      <c r="AQ18" s="273"/>
      <c r="AR18" s="273"/>
      <c r="AS18" s="273"/>
      <c r="AT18" s="273"/>
      <c r="AU18" s="273"/>
      <c r="AV18" s="273"/>
      <c r="AW18" s="273"/>
      <c r="AX18" s="273"/>
      <c r="AY18" s="273"/>
      <c r="AZ18" s="273"/>
      <c r="BA18" s="273"/>
      <c r="BB18" s="273"/>
      <c r="BC18" s="273"/>
      <c r="BD18" s="273"/>
      <c r="BE18" s="273"/>
      <c r="BF18" s="273"/>
      <c r="BG18" s="273"/>
      <c r="BH18" s="273"/>
      <c r="BI18" s="273"/>
      <c r="BJ18" s="273"/>
      <c r="BK18" s="273"/>
      <c r="BL18" s="273"/>
      <c r="BM18" s="273"/>
      <c r="BN18" s="273"/>
      <c r="BO18" s="273"/>
      <c r="BP18" s="273"/>
      <c r="BQ18" s="273"/>
      <c r="BR18" s="273"/>
      <c r="BS18" s="273"/>
    </row>
    <row r="19" spans="2:71" s="272" customFormat="1" ht="15" customHeight="1">
      <c r="B19" s="251" t="s">
        <v>174</v>
      </c>
      <c r="C19" s="258">
        <f aca="true" t="shared" si="4" ref="C19:R19">+C27+C47+C48+C49+C51+C52+C53+C54</f>
        <v>11300</v>
      </c>
      <c r="D19" s="259">
        <f t="shared" si="4"/>
        <v>1601126</v>
      </c>
      <c r="E19" s="259">
        <f t="shared" si="4"/>
        <v>10812</v>
      </c>
      <c r="F19" s="259">
        <f t="shared" si="4"/>
        <v>1431924</v>
      </c>
      <c r="G19" s="259">
        <f t="shared" si="4"/>
        <v>610</v>
      </c>
      <c r="H19" s="259">
        <f t="shared" si="4"/>
        <v>24509</v>
      </c>
      <c r="I19" s="259">
        <f t="shared" si="4"/>
        <v>118</v>
      </c>
      <c r="J19" s="259">
        <f t="shared" si="4"/>
        <v>2858</v>
      </c>
      <c r="K19" s="259">
        <f t="shared" si="4"/>
        <v>428</v>
      </c>
      <c r="L19" s="259">
        <f t="shared" si="4"/>
        <v>19596</v>
      </c>
      <c r="M19" s="259">
        <f t="shared" si="4"/>
        <v>78</v>
      </c>
      <c r="N19" s="259">
        <f t="shared" si="4"/>
        <v>2055</v>
      </c>
      <c r="O19" s="259">
        <f t="shared" si="4"/>
        <v>10574</v>
      </c>
      <c r="P19" s="259">
        <f t="shared" si="4"/>
        <v>144693</v>
      </c>
      <c r="Q19" s="259">
        <f t="shared" si="4"/>
        <v>10492</v>
      </c>
      <c r="R19" s="259">
        <f t="shared" si="4"/>
        <v>118035</v>
      </c>
      <c r="S19" s="260" t="s">
        <v>798</v>
      </c>
      <c r="T19" s="260" t="s">
        <v>798</v>
      </c>
      <c r="U19" s="259">
        <f>+U27+U47+U48+U49+U51+U52+U53+U54</f>
        <v>435</v>
      </c>
      <c r="V19" s="259">
        <f>+V27+V47+V48+V49+V51+V52+V53+V54</f>
        <v>13831</v>
      </c>
      <c r="W19" s="259">
        <f>+W27+W47+W48+W49+W51+W52+W53+W54</f>
        <v>893</v>
      </c>
      <c r="X19" s="261">
        <f>+X27+X47+X48+X49+X51+X52+X53+X54</f>
        <v>12827</v>
      </c>
      <c r="Y19" s="273"/>
      <c r="Z19" s="273"/>
      <c r="AA19" s="273"/>
      <c r="AB19" s="273"/>
      <c r="AC19" s="273"/>
      <c r="AD19" s="273"/>
      <c r="AE19" s="273"/>
      <c r="AF19" s="273"/>
      <c r="AG19" s="273"/>
      <c r="AH19" s="273"/>
      <c r="AI19" s="273"/>
      <c r="AJ19" s="273"/>
      <c r="AK19" s="273"/>
      <c r="AL19" s="273"/>
      <c r="AM19" s="273"/>
      <c r="AN19" s="273"/>
      <c r="AO19" s="273"/>
      <c r="AP19" s="273"/>
      <c r="AQ19" s="273"/>
      <c r="AR19" s="273"/>
      <c r="AS19" s="273"/>
      <c r="AT19" s="273"/>
      <c r="AU19" s="273"/>
      <c r="AV19" s="273"/>
      <c r="AW19" s="273"/>
      <c r="AX19" s="273"/>
      <c r="AY19" s="273"/>
      <c r="AZ19" s="273"/>
      <c r="BA19" s="273"/>
      <c r="BB19" s="273"/>
      <c r="BC19" s="273"/>
      <c r="BD19" s="273"/>
      <c r="BE19" s="273"/>
      <c r="BF19" s="273"/>
      <c r="BG19" s="273"/>
      <c r="BH19" s="273"/>
      <c r="BI19" s="273"/>
      <c r="BJ19" s="273"/>
      <c r="BK19" s="273"/>
      <c r="BL19" s="273"/>
      <c r="BM19" s="273"/>
      <c r="BN19" s="273"/>
      <c r="BO19" s="273"/>
      <c r="BP19" s="273"/>
      <c r="BQ19" s="273"/>
      <c r="BR19" s="273"/>
      <c r="BS19" s="273"/>
    </row>
    <row r="20" spans="2:71" s="272" customFormat="1" ht="15" customHeight="1">
      <c r="B20" s="251" t="s">
        <v>176</v>
      </c>
      <c r="C20" s="258">
        <f aca="true" t="shared" si="5" ref="C20:R20">+C24+C32+C37+C55+C57+C58+C59+C60</f>
        <v>23409</v>
      </c>
      <c r="D20" s="259">
        <f t="shared" si="5"/>
        <v>2770205</v>
      </c>
      <c r="E20" s="259">
        <f t="shared" si="5"/>
        <v>21953</v>
      </c>
      <c r="F20" s="259">
        <f t="shared" si="5"/>
        <v>2178160</v>
      </c>
      <c r="G20" s="259">
        <f t="shared" si="5"/>
        <v>7978</v>
      </c>
      <c r="H20" s="259">
        <f t="shared" si="5"/>
        <v>273120</v>
      </c>
      <c r="I20" s="259">
        <f t="shared" si="5"/>
        <v>4926</v>
      </c>
      <c r="J20" s="259">
        <f t="shared" si="5"/>
        <v>167513</v>
      </c>
      <c r="K20" s="259">
        <f t="shared" si="5"/>
        <v>2966</v>
      </c>
      <c r="L20" s="259">
        <f t="shared" si="5"/>
        <v>88578</v>
      </c>
      <c r="M20" s="259">
        <f t="shared" si="5"/>
        <v>594</v>
      </c>
      <c r="N20" s="259">
        <f t="shared" si="5"/>
        <v>17029</v>
      </c>
      <c r="O20" s="259">
        <f t="shared" si="5"/>
        <v>21740</v>
      </c>
      <c r="P20" s="259">
        <f t="shared" si="5"/>
        <v>318925</v>
      </c>
      <c r="Q20" s="259">
        <f t="shared" si="5"/>
        <v>21554</v>
      </c>
      <c r="R20" s="259">
        <f t="shared" si="5"/>
        <v>249347</v>
      </c>
      <c r="S20" s="260" t="s">
        <v>798</v>
      </c>
      <c r="T20" s="260" t="s">
        <v>798</v>
      </c>
      <c r="U20" s="259">
        <f>+U24+U32+U37+U55+U57+U58+U59+U60</f>
        <v>910</v>
      </c>
      <c r="V20" s="259">
        <f>+V24+V32+V37+V55+V57+V58+V59+V60</f>
        <v>35783</v>
      </c>
      <c r="W20" s="259">
        <f>+W24+W32+W37+W55+W57+W58+W59+W60</f>
        <v>2483</v>
      </c>
      <c r="X20" s="261">
        <f>+X24+X32+X37+X55+X57+X58+X59+X60</f>
        <v>33795</v>
      </c>
      <c r="Y20" s="273"/>
      <c r="Z20" s="273"/>
      <c r="AA20" s="273"/>
      <c r="AB20" s="273"/>
      <c r="AC20" s="273"/>
      <c r="AD20" s="273"/>
      <c r="AE20" s="273"/>
      <c r="AF20" s="273"/>
      <c r="AG20" s="273"/>
      <c r="AH20" s="273"/>
      <c r="AI20" s="273"/>
      <c r="AJ20" s="273"/>
      <c r="AK20" s="273"/>
      <c r="AL20" s="273"/>
      <c r="AM20" s="273"/>
      <c r="AN20" s="273"/>
      <c r="AO20" s="273"/>
      <c r="AP20" s="273"/>
      <c r="AQ20" s="273"/>
      <c r="AR20" s="273"/>
      <c r="AS20" s="273"/>
      <c r="AT20" s="273"/>
      <c r="AU20" s="273"/>
      <c r="AV20" s="273"/>
      <c r="AW20" s="273"/>
      <c r="AX20" s="273"/>
      <c r="AY20" s="273"/>
      <c r="AZ20" s="273"/>
      <c r="BA20" s="273"/>
      <c r="BB20" s="273"/>
      <c r="BC20" s="273"/>
      <c r="BD20" s="273"/>
      <c r="BE20" s="273"/>
      <c r="BF20" s="273"/>
      <c r="BG20" s="273"/>
      <c r="BH20" s="273"/>
      <c r="BI20" s="273"/>
      <c r="BJ20" s="273"/>
      <c r="BK20" s="273"/>
      <c r="BL20" s="273"/>
      <c r="BM20" s="273"/>
      <c r="BN20" s="273"/>
      <c r="BO20" s="273"/>
      <c r="BP20" s="273"/>
      <c r="BQ20" s="273"/>
      <c r="BR20" s="273"/>
      <c r="BS20" s="273"/>
    </row>
    <row r="21" spans="2:71" s="272" customFormat="1" ht="15" customHeight="1">
      <c r="B21" s="251" t="s">
        <v>178</v>
      </c>
      <c r="C21" s="258">
        <f aca="true" t="shared" si="6" ref="C21:R21">+C25+C26+C61+C63+C64+C65+C66+C67+C69+C70+C71+C72+C73+C74</f>
        <v>26541</v>
      </c>
      <c r="D21" s="259">
        <f t="shared" si="6"/>
        <v>4374635</v>
      </c>
      <c r="E21" s="259">
        <f t="shared" si="6"/>
        <v>24935</v>
      </c>
      <c r="F21" s="259">
        <f t="shared" si="6"/>
        <v>3903698</v>
      </c>
      <c r="G21" s="259">
        <f t="shared" si="6"/>
        <v>5038</v>
      </c>
      <c r="H21" s="259">
        <f t="shared" si="6"/>
        <v>110923</v>
      </c>
      <c r="I21" s="259">
        <f t="shared" si="6"/>
        <v>4589</v>
      </c>
      <c r="J21" s="259">
        <f t="shared" si="6"/>
        <v>97680</v>
      </c>
      <c r="K21" s="259">
        <f t="shared" si="6"/>
        <v>378</v>
      </c>
      <c r="L21" s="259">
        <f t="shared" si="6"/>
        <v>11339</v>
      </c>
      <c r="M21" s="259">
        <f t="shared" si="6"/>
        <v>243</v>
      </c>
      <c r="N21" s="259">
        <f t="shared" si="6"/>
        <v>1904</v>
      </c>
      <c r="O21" s="259">
        <f t="shared" si="6"/>
        <v>23701</v>
      </c>
      <c r="P21" s="259">
        <f t="shared" si="6"/>
        <v>360014</v>
      </c>
      <c r="Q21" s="259">
        <f t="shared" si="6"/>
        <v>23265</v>
      </c>
      <c r="R21" s="259">
        <f t="shared" si="6"/>
        <v>280180</v>
      </c>
      <c r="S21" s="260" t="s">
        <v>798</v>
      </c>
      <c r="T21" s="260" t="s">
        <v>798</v>
      </c>
      <c r="U21" s="259">
        <f>+U25+U26+U61+U63+U64+U65+U66+U67+U69+U70+U71+U72+U73+U74</f>
        <v>385</v>
      </c>
      <c r="V21" s="259">
        <f>+V25+V26+V61+V63+V64+V65+V66+V67+V69+V70+V71+V72+V73+V74</f>
        <v>25144</v>
      </c>
      <c r="W21" s="259">
        <f>+W25+W26+W61+W63+W64+W65+W66+W67+W69+W70+W71+W72+W73+W74</f>
        <v>3593</v>
      </c>
      <c r="X21" s="261">
        <f>+X25+X26+X61+X63+X64+X65+X66+X67+X69+X70+X71+X72+X73+X74</f>
        <v>54690</v>
      </c>
      <c r="Y21" s="273"/>
      <c r="Z21" s="273"/>
      <c r="AA21" s="273"/>
      <c r="AB21" s="273"/>
      <c r="AC21" s="273"/>
      <c r="AD21" s="273"/>
      <c r="AE21" s="273"/>
      <c r="AF21" s="273"/>
      <c r="AG21" s="273"/>
      <c r="AH21" s="273"/>
      <c r="AI21" s="273"/>
      <c r="AJ21" s="273"/>
      <c r="AK21" s="273"/>
      <c r="AL21" s="273"/>
      <c r="AM21" s="273"/>
      <c r="AN21" s="273"/>
      <c r="AO21" s="273"/>
      <c r="AP21" s="273"/>
      <c r="AQ21" s="273"/>
      <c r="AR21" s="273"/>
      <c r="AS21" s="273"/>
      <c r="AT21" s="273"/>
      <c r="AU21" s="273"/>
      <c r="AV21" s="273"/>
      <c r="AW21" s="273"/>
      <c r="AX21" s="273"/>
      <c r="AY21" s="273"/>
      <c r="AZ21" s="273"/>
      <c r="BA21" s="273"/>
      <c r="BB21" s="273"/>
      <c r="BC21" s="273"/>
      <c r="BD21" s="273"/>
      <c r="BE21" s="273"/>
      <c r="BF21" s="273"/>
      <c r="BG21" s="273"/>
      <c r="BH21" s="273"/>
      <c r="BI21" s="273"/>
      <c r="BJ21" s="273"/>
      <c r="BK21" s="273"/>
      <c r="BL21" s="273"/>
      <c r="BM21" s="273"/>
      <c r="BN21" s="273"/>
      <c r="BO21" s="273"/>
      <c r="BP21" s="273"/>
      <c r="BQ21" s="273"/>
      <c r="BR21" s="273"/>
      <c r="BS21" s="273"/>
    </row>
    <row r="22" spans="2:71" ht="8.25" customHeight="1">
      <c r="B22" s="235"/>
      <c r="C22" s="274"/>
      <c r="D22" s="246"/>
      <c r="E22" s="275"/>
      <c r="F22" s="275"/>
      <c r="G22" s="275"/>
      <c r="H22" s="276"/>
      <c r="I22" s="275"/>
      <c r="J22" s="275"/>
      <c r="K22" s="276"/>
      <c r="L22" s="276"/>
      <c r="M22" s="276"/>
      <c r="N22" s="275"/>
      <c r="O22" s="275"/>
      <c r="P22" s="276"/>
      <c r="Q22" s="275"/>
      <c r="R22" s="275"/>
      <c r="S22" s="275"/>
      <c r="T22" s="275"/>
      <c r="U22" s="275"/>
      <c r="V22" s="275"/>
      <c r="W22" s="275"/>
      <c r="X22" s="277"/>
      <c r="Y22" s="267"/>
      <c r="Z22" s="267"/>
      <c r="AA22" s="267"/>
      <c r="AB22" s="267"/>
      <c r="AC22" s="267"/>
      <c r="AD22" s="267"/>
      <c r="AE22" s="267"/>
      <c r="AF22" s="267"/>
      <c r="AG22" s="267"/>
      <c r="AH22" s="267"/>
      <c r="AI22" s="267"/>
      <c r="AJ22" s="267"/>
      <c r="AK22" s="267"/>
      <c r="AL22" s="267"/>
      <c r="AM22" s="267"/>
      <c r="AN22" s="267"/>
      <c r="AO22" s="267"/>
      <c r="AP22" s="267"/>
      <c r="AQ22" s="267"/>
      <c r="AR22" s="267"/>
      <c r="AS22" s="267"/>
      <c r="AT22" s="267"/>
      <c r="AU22" s="267"/>
      <c r="AV22" s="267"/>
      <c r="AW22" s="267"/>
      <c r="AX22" s="267"/>
      <c r="AY22" s="267"/>
      <c r="AZ22" s="267"/>
      <c r="BA22" s="267"/>
      <c r="BB22" s="267"/>
      <c r="BC22" s="267"/>
      <c r="BD22" s="267"/>
      <c r="BE22" s="267"/>
      <c r="BF22" s="267"/>
      <c r="BG22" s="267"/>
      <c r="BH22" s="267"/>
      <c r="BI22" s="267"/>
      <c r="BJ22" s="267"/>
      <c r="BK22" s="267"/>
      <c r="BL22" s="267"/>
      <c r="BM22" s="267"/>
      <c r="BN22" s="267"/>
      <c r="BO22" s="267"/>
      <c r="BP22" s="267"/>
      <c r="BQ22" s="267"/>
      <c r="BR22" s="267"/>
      <c r="BS22" s="267"/>
    </row>
    <row r="23" spans="2:71" ht="12">
      <c r="B23" s="235" t="s">
        <v>181</v>
      </c>
      <c r="C23" s="278">
        <v>8793</v>
      </c>
      <c r="D23" s="246">
        <v>759459</v>
      </c>
      <c r="E23" s="279">
        <v>8144</v>
      </c>
      <c r="F23" s="279">
        <v>515535</v>
      </c>
      <c r="G23" s="279">
        <v>4439</v>
      </c>
      <c r="H23" s="246">
        <v>123245</v>
      </c>
      <c r="I23" s="279">
        <v>3372</v>
      </c>
      <c r="J23" s="143">
        <v>90303</v>
      </c>
      <c r="K23" s="143">
        <v>1164</v>
      </c>
      <c r="L23" s="143">
        <v>26217</v>
      </c>
      <c r="M23" s="143">
        <v>337</v>
      </c>
      <c r="N23" s="279">
        <v>6725</v>
      </c>
      <c r="O23" s="279">
        <v>7953</v>
      </c>
      <c r="P23" s="246">
        <v>120679</v>
      </c>
      <c r="Q23" s="279">
        <v>7787</v>
      </c>
      <c r="R23" s="279">
        <v>99672</v>
      </c>
      <c r="S23" s="280" t="s">
        <v>798</v>
      </c>
      <c r="T23" s="280" t="s">
        <v>798</v>
      </c>
      <c r="U23" s="279">
        <v>144</v>
      </c>
      <c r="V23" s="279">
        <v>6352</v>
      </c>
      <c r="W23" s="279">
        <v>1126</v>
      </c>
      <c r="X23" s="281">
        <v>14655</v>
      </c>
      <c r="Y23" s="267"/>
      <c r="Z23" s="267"/>
      <c r="AA23" s="267"/>
      <c r="AB23" s="267"/>
      <c r="AC23" s="267"/>
      <c r="AD23" s="267"/>
      <c r="AE23" s="267"/>
      <c r="AF23" s="267"/>
      <c r="AG23" s="267"/>
      <c r="AH23" s="267"/>
      <c r="AI23" s="267"/>
      <c r="AJ23" s="267"/>
      <c r="AK23" s="267"/>
      <c r="AL23" s="267"/>
      <c r="AM23" s="267"/>
      <c r="AN23" s="267"/>
      <c r="AO23" s="267"/>
      <c r="AP23" s="267"/>
      <c r="AQ23" s="267"/>
      <c r="AR23" s="267"/>
      <c r="AS23" s="267"/>
      <c r="AT23" s="267"/>
      <c r="AU23" s="267"/>
      <c r="AV23" s="267"/>
      <c r="AW23" s="267"/>
      <c r="AX23" s="267"/>
      <c r="AY23" s="267"/>
      <c r="AZ23" s="267"/>
      <c r="BA23" s="267"/>
      <c r="BB23" s="267"/>
      <c r="BC23" s="267"/>
      <c r="BD23" s="267"/>
      <c r="BE23" s="267"/>
      <c r="BF23" s="267"/>
      <c r="BG23" s="267"/>
      <c r="BH23" s="267"/>
      <c r="BI23" s="267"/>
      <c r="BJ23" s="267"/>
      <c r="BK23" s="267"/>
      <c r="BL23" s="267"/>
      <c r="BM23" s="267"/>
      <c r="BN23" s="267"/>
      <c r="BO23" s="267"/>
      <c r="BP23" s="267"/>
      <c r="BQ23" s="267"/>
      <c r="BR23" s="267"/>
      <c r="BS23" s="267"/>
    </row>
    <row r="24" spans="2:24" ht="12">
      <c r="B24" s="235" t="s">
        <v>182</v>
      </c>
      <c r="C24" s="278">
        <v>4344</v>
      </c>
      <c r="D24" s="246">
        <v>512791</v>
      </c>
      <c r="E24" s="279">
        <v>3835</v>
      </c>
      <c r="F24" s="279">
        <v>421195</v>
      </c>
      <c r="G24" s="279">
        <v>582</v>
      </c>
      <c r="H24" s="246">
        <v>14872</v>
      </c>
      <c r="I24" s="279">
        <v>411</v>
      </c>
      <c r="J24" s="279">
        <v>10283</v>
      </c>
      <c r="K24" s="143">
        <v>129</v>
      </c>
      <c r="L24" s="143">
        <v>2812</v>
      </c>
      <c r="M24" s="143">
        <v>56</v>
      </c>
      <c r="N24" s="279">
        <v>1777</v>
      </c>
      <c r="O24" s="279">
        <v>4180</v>
      </c>
      <c r="P24" s="246">
        <v>76724</v>
      </c>
      <c r="Q24" s="279">
        <v>4166</v>
      </c>
      <c r="R24" s="279">
        <v>65537</v>
      </c>
      <c r="S24" s="280" t="s">
        <v>798</v>
      </c>
      <c r="T24" s="280" t="s">
        <v>798</v>
      </c>
      <c r="U24" s="279">
        <v>70</v>
      </c>
      <c r="V24" s="279">
        <v>2196</v>
      </c>
      <c r="W24" s="279">
        <v>605</v>
      </c>
      <c r="X24" s="281">
        <v>8991</v>
      </c>
    </row>
    <row r="25" spans="2:24" ht="12">
      <c r="B25" s="235" t="s">
        <v>184</v>
      </c>
      <c r="C25" s="278">
        <v>3891</v>
      </c>
      <c r="D25" s="246">
        <v>707965</v>
      </c>
      <c r="E25" s="279">
        <v>3655</v>
      </c>
      <c r="F25" s="279">
        <v>648428</v>
      </c>
      <c r="G25" s="279">
        <v>720</v>
      </c>
      <c r="H25" s="246">
        <v>9631</v>
      </c>
      <c r="I25" s="279">
        <v>660</v>
      </c>
      <c r="J25" s="279">
        <v>8868</v>
      </c>
      <c r="K25" s="141">
        <v>10</v>
      </c>
      <c r="L25" s="141">
        <v>193</v>
      </c>
      <c r="M25" s="143">
        <v>127</v>
      </c>
      <c r="N25" s="279">
        <v>570</v>
      </c>
      <c r="O25" s="279">
        <v>3675</v>
      </c>
      <c r="P25" s="246">
        <v>49906</v>
      </c>
      <c r="Q25" s="279">
        <v>3608</v>
      </c>
      <c r="R25" s="279">
        <v>44523</v>
      </c>
      <c r="S25" s="280" t="s">
        <v>798</v>
      </c>
      <c r="T25" s="280" t="s">
        <v>798</v>
      </c>
      <c r="U25" s="279">
        <v>2</v>
      </c>
      <c r="V25" s="141">
        <v>25</v>
      </c>
      <c r="W25" s="279">
        <v>484</v>
      </c>
      <c r="X25" s="281">
        <v>5358</v>
      </c>
    </row>
    <row r="26" spans="2:24" ht="12">
      <c r="B26" s="235" t="s">
        <v>186</v>
      </c>
      <c r="C26" s="278">
        <v>5217</v>
      </c>
      <c r="D26" s="246">
        <v>906175</v>
      </c>
      <c r="E26" s="279">
        <v>4776</v>
      </c>
      <c r="F26" s="279">
        <v>776059</v>
      </c>
      <c r="G26" s="279">
        <v>769</v>
      </c>
      <c r="H26" s="246">
        <v>23454</v>
      </c>
      <c r="I26" s="279">
        <v>758</v>
      </c>
      <c r="J26" s="279">
        <v>23276</v>
      </c>
      <c r="K26" s="141">
        <v>1</v>
      </c>
      <c r="L26" s="141">
        <v>7</v>
      </c>
      <c r="M26" s="143">
        <v>12</v>
      </c>
      <c r="N26" s="279">
        <v>171</v>
      </c>
      <c r="O26" s="279">
        <v>4497</v>
      </c>
      <c r="P26" s="246">
        <v>106662</v>
      </c>
      <c r="Q26" s="279">
        <v>4448</v>
      </c>
      <c r="R26" s="279">
        <v>92123</v>
      </c>
      <c r="S26" s="280" t="s">
        <v>798</v>
      </c>
      <c r="T26" s="280" t="s">
        <v>798</v>
      </c>
      <c r="U26" s="279">
        <v>35</v>
      </c>
      <c r="V26" s="279">
        <v>1475</v>
      </c>
      <c r="W26" s="279">
        <v>627</v>
      </c>
      <c r="X26" s="281">
        <v>13064</v>
      </c>
    </row>
    <row r="27" spans="2:24" ht="12">
      <c r="B27" s="235" t="s">
        <v>188</v>
      </c>
      <c r="C27" s="278">
        <v>2742</v>
      </c>
      <c r="D27" s="246">
        <v>492536</v>
      </c>
      <c r="E27" s="279">
        <v>2685</v>
      </c>
      <c r="F27" s="279">
        <v>453245</v>
      </c>
      <c r="G27" s="279">
        <v>62</v>
      </c>
      <c r="H27" s="246">
        <v>3368</v>
      </c>
      <c r="I27" s="279">
        <v>14</v>
      </c>
      <c r="J27" s="279">
        <v>776</v>
      </c>
      <c r="K27" s="141">
        <v>40</v>
      </c>
      <c r="L27" s="143">
        <v>2157</v>
      </c>
      <c r="M27" s="143">
        <v>9</v>
      </c>
      <c r="N27" s="282">
        <v>435</v>
      </c>
      <c r="O27" s="279">
        <v>2477</v>
      </c>
      <c r="P27" s="246">
        <v>35923</v>
      </c>
      <c r="Q27" s="279">
        <v>2466</v>
      </c>
      <c r="R27" s="279">
        <v>31216</v>
      </c>
      <c r="S27" s="280" t="s">
        <v>798</v>
      </c>
      <c r="T27" s="280" t="s">
        <v>798</v>
      </c>
      <c r="U27" s="279">
        <v>66</v>
      </c>
      <c r="V27" s="279">
        <v>2358</v>
      </c>
      <c r="W27" s="279">
        <v>141</v>
      </c>
      <c r="X27" s="281">
        <v>2349</v>
      </c>
    </row>
    <row r="28" spans="2:24" ht="8.25" customHeight="1">
      <c r="B28" s="235"/>
      <c r="C28" s="278"/>
      <c r="D28" s="246"/>
      <c r="E28" s="279"/>
      <c r="F28" s="279"/>
      <c r="G28" s="279"/>
      <c r="H28" s="246"/>
      <c r="I28" s="279"/>
      <c r="J28" s="279"/>
      <c r="K28" s="141"/>
      <c r="L28" s="143"/>
      <c r="M28" s="143"/>
      <c r="N28" s="282"/>
      <c r="O28" s="279"/>
      <c r="P28" s="246"/>
      <c r="Q28" s="279"/>
      <c r="R28" s="279"/>
      <c r="S28" s="280"/>
      <c r="T28" s="280"/>
      <c r="U28" s="279"/>
      <c r="V28" s="279"/>
      <c r="W28" s="279"/>
      <c r="X28" s="281"/>
    </row>
    <row r="29" spans="2:24" ht="12">
      <c r="B29" s="235" t="s">
        <v>190</v>
      </c>
      <c r="C29" s="278">
        <v>4032</v>
      </c>
      <c r="D29" s="246">
        <v>366289</v>
      </c>
      <c r="E29" s="279">
        <v>3807</v>
      </c>
      <c r="F29" s="279">
        <v>240909</v>
      </c>
      <c r="G29" s="279">
        <v>3181</v>
      </c>
      <c r="H29" s="246">
        <v>97337</v>
      </c>
      <c r="I29" s="279">
        <v>3137</v>
      </c>
      <c r="J29" s="279">
        <v>93572</v>
      </c>
      <c r="K29" s="141">
        <v>34</v>
      </c>
      <c r="L29" s="141">
        <v>595</v>
      </c>
      <c r="M29" s="143">
        <v>131</v>
      </c>
      <c r="N29" s="279">
        <v>3170</v>
      </c>
      <c r="O29" s="279">
        <v>3053</v>
      </c>
      <c r="P29" s="246">
        <v>28043</v>
      </c>
      <c r="Q29" s="279">
        <v>2954</v>
      </c>
      <c r="R29" s="279">
        <v>20615</v>
      </c>
      <c r="S29" s="280" t="s">
        <v>798</v>
      </c>
      <c r="T29" s="280" t="s">
        <v>798</v>
      </c>
      <c r="U29" s="279">
        <v>86</v>
      </c>
      <c r="V29" s="279">
        <v>1936</v>
      </c>
      <c r="W29" s="279">
        <v>436</v>
      </c>
      <c r="X29" s="281">
        <v>5492</v>
      </c>
    </row>
    <row r="30" spans="2:24" ht="12">
      <c r="B30" s="235" t="s">
        <v>192</v>
      </c>
      <c r="C30" s="278">
        <v>3126</v>
      </c>
      <c r="D30" s="246">
        <v>294583</v>
      </c>
      <c r="E30" s="279">
        <v>2902</v>
      </c>
      <c r="F30" s="279">
        <v>156473</v>
      </c>
      <c r="G30" s="279">
        <v>2194</v>
      </c>
      <c r="H30" s="246">
        <v>86491</v>
      </c>
      <c r="I30" s="279">
        <v>1472</v>
      </c>
      <c r="J30" s="279">
        <v>53698</v>
      </c>
      <c r="K30" s="141">
        <v>1027</v>
      </c>
      <c r="L30" s="143">
        <v>29611</v>
      </c>
      <c r="M30" s="143">
        <v>146</v>
      </c>
      <c r="N30" s="279">
        <v>3182</v>
      </c>
      <c r="O30" s="279">
        <v>2899</v>
      </c>
      <c r="P30" s="246">
        <v>51619</v>
      </c>
      <c r="Q30" s="279">
        <v>2848</v>
      </c>
      <c r="R30" s="279">
        <v>33237</v>
      </c>
      <c r="S30" s="280" t="s">
        <v>798</v>
      </c>
      <c r="T30" s="280" t="s">
        <v>798</v>
      </c>
      <c r="U30" s="279">
        <v>225</v>
      </c>
      <c r="V30" s="279">
        <v>9525</v>
      </c>
      <c r="W30" s="279">
        <v>635</v>
      </c>
      <c r="X30" s="281">
        <v>8857</v>
      </c>
    </row>
    <row r="31" spans="2:24" ht="12">
      <c r="B31" s="235" t="s">
        <v>193</v>
      </c>
      <c r="C31" s="278">
        <v>4570</v>
      </c>
      <c r="D31" s="246">
        <v>466477</v>
      </c>
      <c r="E31" s="279">
        <v>4384</v>
      </c>
      <c r="F31" s="279">
        <v>289640</v>
      </c>
      <c r="G31" s="279">
        <v>3267</v>
      </c>
      <c r="H31" s="246">
        <v>119928</v>
      </c>
      <c r="I31" s="279">
        <v>1196</v>
      </c>
      <c r="J31" s="279">
        <v>27831</v>
      </c>
      <c r="K31" s="141">
        <v>2612</v>
      </c>
      <c r="L31" s="143">
        <v>88765</v>
      </c>
      <c r="M31" s="143">
        <v>113</v>
      </c>
      <c r="N31" s="279">
        <v>3332</v>
      </c>
      <c r="O31" s="279">
        <v>3747</v>
      </c>
      <c r="P31" s="246">
        <v>56909</v>
      </c>
      <c r="Q31" s="279">
        <v>3694</v>
      </c>
      <c r="R31" s="279">
        <v>46456</v>
      </c>
      <c r="S31" s="280" t="s">
        <v>798</v>
      </c>
      <c r="T31" s="280" t="s">
        <v>798</v>
      </c>
      <c r="U31" s="279">
        <v>85</v>
      </c>
      <c r="V31" s="279">
        <v>2381</v>
      </c>
      <c r="W31" s="279">
        <v>423</v>
      </c>
      <c r="X31" s="281">
        <v>8072</v>
      </c>
    </row>
    <row r="32" spans="2:24" ht="12">
      <c r="B32" s="235" t="s">
        <v>196</v>
      </c>
      <c r="C32" s="278">
        <v>3170</v>
      </c>
      <c r="D32" s="246">
        <v>355020</v>
      </c>
      <c r="E32" s="279">
        <v>3040</v>
      </c>
      <c r="F32" s="279">
        <v>302097</v>
      </c>
      <c r="G32" s="279">
        <v>982</v>
      </c>
      <c r="H32" s="246">
        <v>25812</v>
      </c>
      <c r="I32" s="279">
        <v>275</v>
      </c>
      <c r="J32" s="279">
        <v>7075</v>
      </c>
      <c r="K32" s="141">
        <v>646</v>
      </c>
      <c r="L32" s="143">
        <v>16232</v>
      </c>
      <c r="M32" s="143">
        <v>87</v>
      </c>
      <c r="N32" s="279">
        <v>2505</v>
      </c>
      <c r="O32" s="279">
        <v>2925</v>
      </c>
      <c r="P32" s="246">
        <v>27111</v>
      </c>
      <c r="Q32" s="279">
        <v>2900</v>
      </c>
      <c r="R32" s="279">
        <v>23136</v>
      </c>
      <c r="S32" s="280" t="s">
        <v>798</v>
      </c>
      <c r="T32" s="280" t="s">
        <v>798</v>
      </c>
      <c r="U32" s="279">
        <v>52</v>
      </c>
      <c r="V32" s="279">
        <v>1516</v>
      </c>
      <c r="W32" s="279">
        <v>232</v>
      </c>
      <c r="X32" s="281">
        <v>2459</v>
      </c>
    </row>
    <row r="33" spans="2:24" ht="12">
      <c r="B33" s="235" t="s">
        <v>198</v>
      </c>
      <c r="C33" s="278">
        <v>4250</v>
      </c>
      <c r="D33" s="246">
        <v>419771</v>
      </c>
      <c r="E33" s="279">
        <v>3568</v>
      </c>
      <c r="F33" s="279">
        <v>218995</v>
      </c>
      <c r="G33" s="279">
        <v>3395</v>
      </c>
      <c r="H33" s="246">
        <v>152261</v>
      </c>
      <c r="I33" s="279">
        <v>3218</v>
      </c>
      <c r="J33" s="279">
        <v>142269</v>
      </c>
      <c r="K33" s="141">
        <v>324</v>
      </c>
      <c r="L33" s="143">
        <v>9502</v>
      </c>
      <c r="M33" s="143">
        <v>35</v>
      </c>
      <c r="N33" s="279">
        <v>490</v>
      </c>
      <c r="O33" s="279">
        <v>3456</v>
      </c>
      <c r="P33" s="246">
        <v>48515</v>
      </c>
      <c r="Q33" s="279">
        <v>3395</v>
      </c>
      <c r="R33" s="279">
        <v>40941</v>
      </c>
      <c r="S33" s="280" t="s">
        <v>798</v>
      </c>
      <c r="T33" s="280" t="s">
        <v>798</v>
      </c>
      <c r="U33" s="279">
        <v>80</v>
      </c>
      <c r="V33" s="279">
        <v>2417</v>
      </c>
      <c r="W33" s="279">
        <v>369</v>
      </c>
      <c r="X33" s="281">
        <v>5157</v>
      </c>
    </row>
    <row r="34" spans="2:24" ht="8.25" customHeight="1">
      <c r="B34" s="235"/>
      <c r="C34" s="278"/>
      <c r="D34" s="246"/>
      <c r="E34" s="279"/>
      <c r="F34" s="279"/>
      <c r="G34" s="279"/>
      <c r="H34" s="246"/>
      <c r="I34" s="279"/>
      <c r="J34" s="279"/>
      <c r="K34" s="141"/>
      <c r="L34" s="143"/>
      <c r="M34" s="143"/>
      <c r="N34" s="279"/>
      <c r="O34" s="279"/>
      <c r="P34" s="246"/>
      <c r="Q34" s="279"/>
      <c r="R34" s="279"/>
      <c r="S34" s="280"/>
      <c r="T34" s="280"/>
      <c r="U34" s="279"/>
      <c r="V34" s="279"/>
      <c r="W34" s="279"/>
      <c r="X34" s="281"/>
    </row>
    <row r="35" spans="2:24" ht="12">
      <c r="B35" s="235" t="s">
        <v>200</v>
      </c>
      <c r="C35" s="278">
        <v>3883</v>
      </c>
      <c r="D35" s="246">
        <v>369628</v>
      </c>
      <c r="E35" s="279">
        <v>3077</v>
      </c>
      <c r="F35" s="279">
        <v>170588</v>
      </c>
      <c r="G35" s="279">
        <v>2645</v>
      </c>
      <c r="H35" s="246">
        <v>122088</v>
      </c>
      <c r="I35" s="279">
        <v>2358</v>
      </c>
      <c r="J35" s="279">
        <v>109927</v>
      </c>
      <c r="K35" s="141">
        <v>390</v>
      </c>
      <c r="L35" s="143">
        <v>8964</v>
      </c>
      <c r="M35" s="143">
        <v>125</v>
      </c>
      <c r="N35" s="279">
        <v>3197</v>
      </c>
      <c r="O35" s="279">
        <v>2950</v>
      </c>
      <c r="P35" s="246">
        <v>76952</v>
      </c>
      <c r="Q35" s="279">
        <v>2855</v>
      </c>
      <c r="R35" s="279">
        <v>68731</v>
      </c>
      <c r="S35" s="280" t="s">
        <v>798</v>
      </c>
      <c r="T35" s="280" t="s">
        <v>798</v>
      </c>
      <c r="U35" s="279">
        <v>49</v>
      </c>
      <c r="V35" s="279">
        <v>2375</v>
      </c>
      <c r="W35" s="279">
        <v>356</v>
      </c>
      <c r="X35" s="281">
        <v>5846</v>
      </c>
    </row>
    <row r="36" spans="2:24" ht="12">
      <c r="B36" s="235" t="s">
        <v>202</v>
      </c>
      <c r="C36" s="278">
        <v>3737</v>
      </c>
      <c r="D36" s="246">
        <v>514060</v>
      </c>
      <c r="E36" s="279">
        <v>3661</v>
      </c>
      <c r="F36" s="279">
        <v>360626</v>
      </c>
      <c r="G36" s="279">
        <v>1616</v>
      </c>
      <c r="H36" s="246">
        <v>64128</v>
      </c>
      <c r="I36" s="279">
        <v>82</v>
      </c>
      <c r="J36" s="279">
        <v>2641</v>
      </c>
      <c r="K36" s="141">
        <v>1475</v>
      </c>
      <c r="L36" s="143">
        <v>57334</v>
      </c>
      <c r="M36" s="143">
        <v>120</v>
      </c>
      <c r="N36" s="279">
        <v>4153</v>
      </c>
      <c r="O36" s="279">
        <v>3607</v>
      </c>
      <c r="P36" s="246">
        <v>89306</v>
      </c>
      <c r="Q36" s="279">
        <v>3587</v>
      </c>
      <c r="R36" s="279">
        <v>81640</v>
      </c>
      <c r="S36" s="280" t="s">
        <v>798</v>
      </c>
      <c r="T36" s="280" t="s">
        <v>798</v>
      </c>
      <c r="U36" s="279">
        <v>32</v>
      </c>
      <c r="V36" s="279">
        <v>2955</v>
      </c>
      <c r="W36" s="279">
        <v>246</v>
      </c>
      <c r="X36" s="281">
        <v>4711</v>
      </c>
    </row>
    <row r="37" spans="2:24" ht="12">
      <c r="B37" s="235" t="s">
        <v>204</v>
      </c>
      <c r="C37" s="278">
        <v>3316</v>
      </c>
      <c r="D37" s="246">
        <v>360407</v>
      </c>
      <c r="E37" s="279">
        <v>3037</v>
      </c>
      <c r="F37" s="279">
        <v>233967</v>
      </c>
      <c r="G37" s="279">
        <v>2101</v>
      </c>
      <c r="H37" s="246">
        <v>76271</v>
      </c>
      <c r="I37" s="279">
        <v>1828</v>
      </c>
      <c r="J37" s="279">
        <v>63250</v>
      </c>
      <c r="K37" s="141">
        <v>299</v>
      </c>
      <c r="L37" s="143">
        <v>10094</v>
      </c>
      <c r="M37" s="143">
        <v>89</v>
      </c>
      <c r="N37" s="279">
        <v>2927</v>
      </c>
      <c r="O37" s="279">
        <v>2876</v>
      </c>
      <c r="P37" s="246">
        <v>50169</v>
      </c>
      <c r="Q37" s="279">
        <v>2820</v>
      </c>
      <c r="R37" s="279">
        <v>38296</v>
      </c>
      <c r="S37" s="280" t="s">
        <v>798</v>
      </c>
      <c r="T37" s="280" t="s">
        <v>798</v>
      </c>
      <c r="U37" s="279">
        <v>123</v>
      </c>
      <c r="V37" s="279">
        <v>5806</v>
      </c>
      <c r="W37" s="279">
        <v>426</v>
      </c>
      <c r="X37" s="281">
        <v>6067</v>
      </c>
    </row>
    <row r="38" spans="2:24" ht="8.25" customHeight="1">
      <c r="B38" s="235"/>
      <c r="C38" s="278"/>
      <c r="D38" s="246"/>
      <c r="E38" s="279"/>
      <c r="F38" s="279"/>
      <c r="G38" s="279"/>
      <c r="H38" s="246"/>
      <c r="I38" s="279"/>
      <c r="J38" s="279"/>
      <c r="K38" s="141"/>
      <c r="L38" s="143"/>
      <c r="M38" s="143"/>
      <c r="N38" s="279"/>
      <c r="O38" s="279"/>
      <c r="P38" s="246"/>
      <c r="Q38" s="279"/>
      <c r="R38" s="279"/>
      <c r="S38" s="280"/>
      <c r="T38" s="280"/>
      <c r="U38" s="279"/>
      <c r="V38" s="279"/>
      <c r="W38" s="279"/>
      <c r="X38" s="281"/>
    </row>
    <row r="39" spans="2:24" ht="12">
      <c r="B39" s="235" t="s">
        <v>206</v>
      </c>
      <c r="C39" s="278">
        <v>1473</v>
      </c>
      <c r="D39" s="246">
        <v>115907</v>
      </c>
      <c r="E39" s="279">
        <v>1354</v>
      </c>
      <c r="F39" s="279">
        <v>65018</v>
      </c>
      <c r="G39" s="279">
        <v>1137</v>
      </c>
      <c r="H39" s="246">
        <v>36150</v>
      </c>
      <c r="I39" s="279">
        <v>765</v>
      </c>
      <c r="J39" s="279">
        <v>19149</v>
      </c>
      <c r="K39" s="141">
        <v>405</v>
      </c>
      <c r="L39" s="143">
        <v>14942</v>
      </c>
      <c r="M39" s="143">
        <v>86</v>
      </c>
      <c r="N39" s="279">
        <v>2059</v>
      </c>
      <c r="O39" s="279">
        <v>1118</v>
      </c>
      <c r="P39" s="246">
        <v>14739</v>
      </c>
      <c r="Q39" s="279">
        <v>1045</v>
      </c>
      <c r="R39" s="279">
        <v>8142</v>
      </c>
      <c r="S39" s="280" t="s">
        <v>798</v>
      </c>
      <c r="T39" s="280" t="s">
        <v>798</v>
      </c>
      <c r="U39" s="279">
        <v>44</v>
      </c>
      <c r="V39" s="279">
        <v>1912</v>
      </c>
      <c r="W39" s="279">
        <v>310</v>
      </c>
      <c r="X39" s="281">
        <v>4685</v>
      </c>
    </row>
    <row r="40" spans="2:24" ht="12">
      <c r="B40" s="235" t="s">
        <v>208</v>
      </c>
      <c r="C40" s="278">
        <v>1350</v>
      </c>
      <c r="D40" s="246">
        <v>111311</v>
      </c>
      <c r="E40" s="279">
        <v>1291</v>
      </c>
      <c r="F40" s="279">
        <v>78880</v>
      </c>
      <c r="G40" s="279">
        <v>921</v>
      </c>
      <c r="H40" s="246">
        <v>22843</v>
      </c>
      <c r="I40" s="279">
        <v>873</v>
      </c>
      <c r="J40" s="279">
        <v>20015</v>
      </c>
      <c r="K40" s="141">
        <v>66</v>
      </c>
      <c r="L40" s="141">
        <v>1230</v>
      </c>
      <c r="M40" s="143">
        <v>55</v>
      </c>
      <c r="N40" s="279">
        <v>1598</v>
      </c>
      <c r="O40" s="279">
        <v>1067</v>
      </c>
      <c r="P40" s="246">
        <v>9588</v>
      </c>
      <c r="Q40" s="279">
        <v>1025</v>
      </c>
      <c r="R40" s="279">
        <v>7103</v>
      </c>
      <c r="S40" s="280" t="s">
        <v>798</v>
      </c>
      <c r="T40" s="280" t="s">
        <v>798</v>
      </c>
      <c r="U40" s="141">
        <v>7</v>
      </c>
      <c r="V40" s="279">
        <v>424</v>
      </c>
      <c r="W40" s="279">
        <v>122</v>
      </c>
      <c r="X40" s="281">
        <v>2061</v>
      </c>
    </row>
    <row r="41" spans="2:24" ht="12">
      <c r="B41" s="235" t="s">
        <v>210</v>
      </c>
      <c r="C41" s="278">
        <v>2621</v>
      </c>
      <c r="D41" s="246">
        <v>232554</v>
      </c>
      <c r="E41" s="279">
        <v>2556</v>
      </c>
      <c r="F41" s="279">
        <v>184156</v>
      </c>
      <c r="G41" s="279">
        <v>1545</v>
      </c>
      <c r="H41" s="246">
        <v>32186</v>
      </c>
      <c r="I41" s="279">
        <v>1456</v>
      </c>
      <c r="J41" s="279">
        <v>28011</v>
      </c>
      <c r="K41" s="141">
        <v>209</v>
      </c>
      <c r="L41" s="143">
        <v>2949</v>
      </c>
      <c r="M41" s="143">
        <v>45</v>
      </c>
      <c r="N41" s="279">
        <v>1226</v>
      </c>
      <c r="O41" s="279">
        <v>1998</v>
      </c>
      <c r="P41" s="246">
        <v>16212</v>
      </c>
      <c r="Q41" s="279">
        <v>1959</v>
      </c>
      <c r="R41" s="279">
        <v>13533</v>
      </c>
      <c r="S41" s="280" t="s">
        <v>798</v>
      </c>
      <c r="T41" s="280" t="s">
        <v>798</v>
      </c>
      <c r="U41" s="279">
        <v>17</v>
      </c>
      <c r="V41" s="280">
        <v>962</v>
      </c>
      <c r="W41" s="279">
        <v>211</v>
      </c>
      <c r="X41" s="281">
        <v>1717</v>
      </c>
    </row>
    <row r="42" spans="2:24" ht="12">
      <c r="B42" s="235" t="s">
        <v>212</v>
      </c>
      <c r="C42" s="278">
        <v>1370</v>
      </c>
      <c r="D42" s="246">
        <v>84266</v>
      </c>
      <c r="E42" s="279">
        <v>1325</v>
      </c>
      <c r="F42" s="279">
        <v>58268</v>
      </c>
      <c r="G42" s="279">
        <v>297</v>
      </c>
      <c r="H42" s="246">
        <v>7706</v>
      </c>
      <c r="I42" s="279">
        <v>187</v>
      </c>
      <c r="J42" s="279">
        <v>5478</v>
      </c>
      <c r="K42" s="141">
        <v>120</v>
      </c>
      <c r="L42" s="141">
        <v>1784</v>
      </c>
      <c r="M42" s="143">
        <v>21</v>
      </c>
      <c r="N42" s="279">
        <v>444</v>
      </c>
      <c r="O42" s="279">
        <v>1302</v>
      </c>
      <c r="P42" s="246">
        <v>18292</v>
      </c>
      <c r="Q42" s="279">
        <v>1283</v>
      </c>
      <c r="R42" s="279">
        <v>14426</v>
      </c>
      <c r="S42" s="280" t="s">
        <v>798</v>
      </c>
      <c r="T42" s="280" t="s">
        <v>798</v>
      </c>
      <c r="U42" s="279">
        <v>71</v>
      </c>
      <c r="V42" s="279">
        <v>924</v>
      </c>
      <c r="W42" s="279">
        <v>312</v>
      </c>
      <c r="X42" s="281">
        <v>2942</v>
      </c>
    </row>
    <row r="43" spans="2:24" ht="12">
      <c r="B43" s="235" t="s">
        <v>214</v>
      </c>
      <c r="C43" s="278">
        <v>1900</v>
      </c>
      <c r="D43" s="246">
        <v>175852</v>
      </c>
      <c r="E43" s="279">
        <v>1757</v>
      </c>
      <c r="F43" s="279">
        <v>74552</v>
      </c>
      <c r="G43" s="279">
        <v>1436</v>
      </c>
      <c r="H43" s="246">
        <v>72208</v>
      </c>
      <c r="I43" s="279">
        <v>927</v>
      </c>
      <c r="J43" s="279">
        <v>44478</v>
      </c>
      <c r="K43" s="141">
        <v>729</v>
      </c>
      <c r="L43" s="143">
        <v>25703</v>
      </c>
      <c r="M43" s="143">
        <v>75</v>
      </c>
      <c r="N43" s="279">
        <v>2027</v>
      </c>
      <c r="O43" s="279">
        <v>1673</v>
      </c>
      <c r="P43" s="246">
        <v>29092</v>
      </c>
      <c r="Q43" s="279">
        <v>1649</v>
      </c>
      <c r="R43" s="279">
        <v>19425</v>
      </c>
      <c r="S43" s="280" t="s">
        <v>798</v>
      </c>
      <c r="T43" s="280" t="s">
        <v>798</v>
      </c>
      <c r="U43" s="279">
        <v>54</v>
      </c>
      <c r="V43" s="280">
        <v>2601</v>
      </c>
      <c r="W43" s="279">
        <v>448</v>
      </c>
      <c r="X43" s="281">
        <v>7066</v>
      </c>
    </row>
    <row r="44" spans="2:24" ht="8.25" customHeight="1">
      <c r="B44" s="235"/>
      <c r="C44" s="278"/>
      <c r="D44" s="246"/>
      <c r="E44" s="279"/>
      <c r="F44" s="279"/>
      <c r="G44" s="279"/>
      <c r="H44" s="246"/>
      <c r="I44" s="279"/>
      <c r="J44" s="279"/>
      <c r="K44" s="141"/>
      <c r="L44" s="143"/>
      <c r="M44" s="143"/>
      <c r="N44" s="279"/>
      <c r="O44" s="279"/>
      <c r="P44" s="246"/>
      <c r="Q44" s="279"/>
      <c r="R44" s="279"/>
      <c r="S44" s="280"/>
      <c r="T44" s="280"/>
      <c r="U44" s="279"/>
      <c r="V44" s="280"/>
      <c r="W44" s="279"/>
      <c r="X44" s="281"/>
    </row>
    <row r="45" spans="2:24" ht="12">
      <c r="B45" s="235" t="s">
        <v>168</v>
      </c>
      <c r="C45" s="278">
        <v>1449</v>
      </c>
      <c r="D45" s="246">
        <v>123225</v>
      </c>
      <c r="E45" s="279">
        <v>1349</v>
      </c>
      <c r="F45" s="279">
        <v>67703</v>
      </c>
      <c r="G45" s="279">
        <v>900</v>
      </c>
      <c r="H45" s="246">
        <v>37944</v>
      </c>
      <c r="I45" s="279">
        <v>755</v>
      </c>
      <c r="J45" s="279">
        <v>30201</v>
      </c>
      <c r="K45" s="141">
        <v>178</v>
      </c>
      <c r="L45" s="143">
        <v>5570</v>
      </c>
      <c r="M45" s="143">
        <v>80</v>
      </c>
      <c r="N45" s="143">
        <v>2173</v>
      </c>
      <c r="O45" s="279">
        <v>1289</v>
      </c>
      <c r="P45" s="246">
        <v>17578</v>
      </c>
      <c r="Q45" s="279">
        <v>1284</v>
      </c>
      <c r="R45" s="279">
        <v>13883</v>
      </c>
      <c r="S45" s="280" t="s">
        <v>798</v>
      </c>
      <c r="T45" s="280" t="s">
        <v>798</v>
      </c>
      <c r="U45" s="279">
        <v>25</v>
      </c>
      <c r="V45" s="279">
        <v>1390</v>
      </c>
      <c r="W45" s="279">
        <v>189</v>
      </c>
      <c r="X45" s="281">
        <v>2305</v>
      </c>
    </row>
    <row r="46" spans="2:24" ht="12">
      <c r="B46" s="235" t="s">
        <v>169</v>
      </c>
      <c r="C46" s="278">
        <v>1555</v>
      </c>
      <c r="D46" s="246">
        <v>189629</v>
      </c>
      <c r="E46" s="279">
        <v>1522</v>
      </c>
      <c r="F46" s="279">
        <v>141375</v>
      </c>
      <c r="G46" s="279">
        <v>428</v>
      </c>
      <c r="H46" s="246">
        <v>13622</v>
      </c>
      <c r="I46" s="279">
        <v>60</v>
      </c>
      <c r="J46" s="279">
        <v>1579</v>
      </c>
      <c r="K46" s="141">
        <v>368</v>
      </c>
      <c r="L46" s="143">
        <v>11449</v>
      </c>
      <c r="M46" s="143">
        <v>21</v>
      </c>
      <c r="N46" s="143">
        <v>594</v>
      </c>
      <c r="O46" s="279">
        <v>1479</v>
      </c>
      <c r="P46" s="246">
        <v>34632</v>
      </c>
      <c r="Q46" s="279">
        <v>1468</v>
      </c>
      <c r="R46" s="279">
        <v>30571</v>
      </c>
      <c r="S46" s="280" t="s">
        <v>798</v>
      </c>
      <c r="T46" s="280" t="s">
        <v>798</v>
      </c>
      <c r="U46" s="279">
        <v>31</v>
      </c>
      <c r="V46" s="279">
        <v>1993</v>
      </c>
      <c r="W46" s="279">
        <v>121</v>
      </c>
      <c r="X46" s="281">
        <v>2068</v>
      </c>
    </row>
    <row r="47" spans="2:24" ht="12">
      <c r="B47" s="235" t="s">
        <v>170</v>
      </c>
      <c r="C47" s="278">
        <v>1066</v>
      </c>
      <c r="D47" s="246">
        <v>158527</v>
      </c>
      <c r="E47" s="279">
        <v>1025</v>
      </c>
      <c r="F47" s="279">
        <v>141432</v>
      </c>
      <c r="G47" s="279">
        <v>87</v>
      </c>
      <c r="H47" s="246">
        <v>2219</v>
      </c>
      <c r="I47" s="279">
        <v>4</v>
      </c>
      <c r="J47" s="279">
        <v>57</v>
      </c>
      <c r="K47" s="141">
        <v>83</v>
      </c>
      <c r="L47" s="143">
        <v>2162</v>
      </c>
      <c r="M47" s="141">
        <v>0</v>
      </c>
      <c r="N47" s="141">
        <v>0</v>
      </c>
      <c r="O47" s="279">
        <v>1025</v>
      </c>
      <c r="P47" s="246">
        <v>14876</v>
      </c>
      <c r="Q47" s="279">
        <v>1018</v>
      </c>
      <c r="R47" s="279">
        <v>11476</v>
      </c>
      <c r="S47" s="280" t="s">
        <v>798</v>
      </c>
      <c r="T47" s="280" t="s">
        <v>798</v>
      </c>
      <c r="U47" s="279">
        <v>87</v>
      </c>
      <c r="V47" s="279">
        <v>1907</v>
      </c>
      <c r="W47" s="279">
        <v>103</v>
      </c>
      <c r="X47" s="281">
        <v>1493</v>
      </c>
    </row>
    <row r="48" spans="2:24" ht="12">
      <c r="B48" s="235" t="s">
        <v>171</v>
      </c>
      <c r="C48" s="278">
        <v>1615</v>
      </c>
      <c r="D48" s="246">
        <v>210273</v>
      </c>
      <c r="E48" s="279">
        <v>1592</v>
      </c>
      <c r="F48" s="279">
        <v>194082</v>
      </c>
      <c r="G48" s="279">
        <v>66</v>
      </c>
      <c r="H48" s="246">
        <v>3651</v>
      </c>
      <c r="I48" s="279">
        <v>0</v>
      </c>
      <c r="J48" s="279">
        <v>0</v>
      </c>
      <c r="K48" s="141">
        <v>66</v>
      </c>
      <c r="L48" s="143">
        <v>3516</v>
      </c>
      <c r="M48" s="143">
        <v>9</v>
      </c>
      <c r="N48" s="141">
        <v>135</v>
      </c>
      <c r="O48" s="279">
        <v>1532</v>
      </c>
      <c r="P48" s="246">
        <v>12540</v>
      </c>
      <c r="Q48" s="279">
        <v>1527</v>
      </c>
      <c r="R48" s="279">
        <v>11437</v>
      </c>
      <c r="S48" s="280" t="s">
        <v>798</v>
      </c>
      <c r="T48" s="280" t="s">
        <v>798</v>
      </c>
      <c r="U48" s="279">
        <v>45</v>
      </c>
      <c r="V48" s="279">
        <v>876</v>
      </c>
      <c r="W48" s="279">
        <v>28</v>
      </c>
      <c r="X48" s="281">
        <v>227</v>
      </c>
    </row>
    <row r="49" spans="2:24" ht="12">
      <c r="B49" s="235" t="s">
        <v>173</v>
      </c>
      <c r="C49" s="278">
        <v>1167</v>
      </c>
      <c r="D49" s="246">
        <v>152271</v>
      </c>
      <c r="E49" s="279">
        <v>1149</v>
      </c>
      <c r="F49" s="279">
        <v>135581</v>
      </c>
      <c r="G49" s="279">
        <v>119</v>
      </c>
      <c r="H49" s="246">
        <v>4984</v>
      </c>
      <c r="I49" s="279">
        <v>23</v>
      </c>
      <c r="J49" s="279">
        <v>427</v>
      </c>
      <c r="K49" s="141">
        <v>62</v>
      </c>
      <c r="L49" s="141">
        <v>3544</v>
      </c>
      <c r="M49" s="143">
        <v>34</v>
      </c>
      <c r="N49" s="143">
        <v>1013</v>
      </c>
      <c r="O49" s="279">
        <v>1068</v>
      </c>
      <c r="P49" s="246">
        <v>11706</v>
      </c>
      <c r="Q49" s="279">
        <v>1059</v>
      </c>
      <c r="R49" s="279">
        <v>10269</v>
      </c>
      <c r="S49" s="280" t="s">
        <v>798</v>
      </c>
      <c r="T49" s="280" t="s">
        <v>798</v>
      </c>
      <c r="U49" s="279">
        <v>11</v>
      </c>
      <c r="V49" s="279">
        <v>505</v>
      </c>
      <c r="W49" s="279">
        <v>87</v>
      </c>
      <c r="X49" s="281">
        <v>932</v>
      </c>
    </row>
    <row r="50" spans="2:24" ht="8.25" customHeight="1">
      <c r="B50" s="235"/>
      <c r="C50" s="278"/>
      <c r="D50" s="246"/>
      <c r="E50" s="279"/>
      <c r="F50" s="279"/>
      <c r="G50" s="279"/>
      <c r="H50" s="246"/>
      <c r="I50" s="279"/>
      <c r="J50" s="279"/>
      <c r="K50" s="141"/>
      <c r="L50" s="141"/>
      <c r="M50" s="143"/>
      <c r="N50" s="143"/>
      <c r="O50" s="279"/>
      <c r="P50" s="246"/>
      <c r="Q50" s="279"/>
      <c r="R50" s="279"/>
      <c r="S50" s="280"/>
      <c r="T50" s="280"/>
      <c r="U50" s="279"/>
      <c r="V50" s="279"/>
      <c r="W50" s="279"/>
      <c r="X50" s="281"/>
    </row>
    <row r="51" spans="2:24" ht="12">
      <c r="B51" s="235" t="s">
        <v>175</v>
      </c>
      <c r="C51" s="278">
        <v>1641</v>
      </c>
      <c r="D51" s="246">
        <v>191474</v>
      </c>
      <c r="E51" s="279">
        <v>1412</v>
      </c>
      <c r="F51" s="279">
        <v>172153</v>
      </c>
      <c r="G51" s="279">
        <v>52</v>
      </c>
      <c r="H51" s="246">
        <v>2352</v>
      </c>
      <c r="I51" s="279">
        <v>17</v>
      </c>
      <c r="J51" s="279">
        <v>435</v>
      </c>
      <c r="K51" s="141">
        <v>25</v>
      </c>
      <c r="L51" s="143">
        <v>1753</v>
      </c>
      <c r="M51" s="143">
        <v>11</v>
      </c>
      <c r="N51" s="141">
        <v>164</v>
      </c>
      <c r="O51" s="279">
        <v>1500</v>
      </c>
      <c r="P51" s="246">
        <v>16969</v>
      </c>
      <c r="Q51" s="279">
        <v>1472</v>
      </c>
      <c r="R51" s="279">
        <v>13659</v>
      </c>
      <c r="S51" s="280" t="s">
        <v>798</v>
      </c>
      <c r="T51" s="280" t="s">
        <v>798</v>
      </c>
      <c r="U51" s="279">
        <v>47</v>
      </c>
      <c r="V51" s="279">
        <v>754</v>
      </c>
      <c r="W51" s="279">
        <v>218</v>
      </c>
      <c r="X51" s="281">
        <v>2556</v>
      </c>
    </row>
    <row r="52" spans="2:24" ht="12">
      <c r="B52" s="235" t="s">
        <v>177</v>
      </c>
      <c r="C52" s="278">
        <v>787</v>
      </c>
      <c r="D52" s="246">
        <v>97829</v>
      </c>
      <c r="E52" s="279">
        <v>747</v>
      </c>
      <c r="F52" s="279">
        <v>75987</v>
      </c>
      <c r="G52" s="279">
        <v>28</v>
      </c>
      <c r="H52" s="246">
        <v>1511</v>
      </c>
      <c r="I52" s="279">
        <v>1</v>
      </c>
      <c r="J52" s="279">
        <v>100</v>
      </c>
      <c r="K52" s="141">
        <v>26</v>
      </c>
      <c r="L52" s="143">
        <v>1397</v>
      </c>
      <c r="M52" s="141">
        <v>1</v>
      </c>
      <c r="N52" s="141">
        <v>14</v>
      </c>
      <c r="O52" s="279">
        <v>769</v>
      </c>
      <c r="P52" s="246">
        <v>20331</v>
      </c>
      <c r="Q52" s="279">
        <v>768</v>
      </c>
      <c r="R52" s="279">
        <v>12516</v>
      </c>
      <c r="S52" s="280" t="s">
        <v>798</v>
      </c>
      <c r="T52" s="280" t="s">
        <v>798</v>
      </c>
      <c r="U52" s="279">
        <v>140</v>
      </c>
      <c r="V52" s="279">
        <v>5856</v>
      </c>
      <c r="W52" s="279">
        <v>60</v>
      </c>
      <c r="X52" s="281">
        <v>1959</v>
      </c>
    </row>
    <row r="53" spans="2:24" ht="12">
      <c r="B53" s="235" t="s">
        <v>179</v>
      </c>
      <c r="C53" s="278">
        <v>1104</v>
      </c>
      <c r="D53" s="246">
        <v>168092</v>
      </c>
      <c r="E53" s="279">
        <v>1076</v>
      </c>
      <c r="F53" s="279">
        <v>149014</v>
      </c>
      <c r="G53" s="279">
        <v>140</v>
      </c>
      <c r="H53" s="246">
        <v>3957</v>
      </c>
      <c r="I53" s="279">
        <v>56</v>
      </c>
      <c r="J53" s="279">
        <v>1036</v>
      </c>
      <c r="K53" s="141">
        <v>72</v>
      </c>
      <c r="L53" s="143">
        <v>2627</v>
      </c>
      <c r="M53" s="141">
        <v>14</v>
      </c>
      <c r="N53" s="141">
        <v>294</v>
      </c>
      <c r="O53" s="279">
        <v>1037</v>
      </c>
      <c r="P53" s="246">
        <v>15121</v>
      </c>
      <c r="Q53" s="279">
        <v>1021</v>
      </c>
      <c r="R53" s="279">
        <v>12946</v>
      </c>
      <c r="S53" s="280" t="s">
        <v>798</v>
      </c>
      <c r="T53" s="280" t="s">
        <v>798</v>
      </c>
      <c r="U53" s="279">
        <v>10</v>
      </c>
      <c r="V53" s="279">
        <v>412</v>
      </c>
      <c r="W53" s="279">
        <v>106</v>
      </c>
      <c r="X53" s="281">
        <v>1763</v>
      </c>
    </row>
    <row r="54" spans="2:24" ht="12">
      <c r="B54" s="235" t="s">
        <v>180</v>
      </c>
      <c r="C54" s="278">
        <v>1178</v>
      </c>
      <c r="D54" s="246">
        <v>130124</v>
      </c>
      <c r="E54" s="279">
        <v>1126</v>
      </c>
      <c r="F54" s="279">
        <v>110430</v>
      </c>
      <c r="G54" s="279">
        <v>56</v>
      </c>
      <c r="H54" s="246">
        <v>2467</v>
      </c>
      <c r="I54" s="279">
        <v>3</v>
      </c>
      <c r="J54" s="279">
        <v>27</v>
      </c>
      <c r="K54" s="141">
        <v>54</v>
      </c>
      <c r="L54" s="143">
        <v>2440</v>
      </c>
      <c r="M54" s="141">
        <v>0</v>
      </c>
      <c r="N54" s="141">
        <v>0</v>
      </c>
      <c r="O54" s="279">
        <v>1166</v>
      </c>
      <c r="P54" s="246">
        <v>17227</v>
      </c>
      <c r="Q54" s="279">
        <v>1161</v>
      </c>
      <c r="R54" s="279">
        <v>14516</v>
      </c>
      <c r="S54" s="280" t="s">
        <v>798</v>
      </c>
      <c r="T54" s="280" t="s">
        <v>798</v>
      </c>
      <c r="U54" s="279">
        <v>29</v>
      </c>
      <c r="V54" s="141">
        <v>1163</v>
      </c>
      <c r="W54" s="279">
        <v>150</v>
      </c>
      <c r="X54" s="281">
        <v>1548</v>
      </c>
    </row>
    <row r="55" spans="2:24" ht="12">
      <c r="B55" s="235" t="s">
        <v>183</v>
      </c>
      <c r="C55" s="278">
        <v>3370</v>
      </c>
      <c r="D55" s="246">
        <v>430693</v>
      </c>
      <c r="E55" s="279">
        <v>3186</v>
      </c>
      <c r="F55" s="279">
        <v>307581</v>
      </c>
      <c r="G55" s="279">
        <v>1847</v>
      </c>
      <c r="H55" s="246">
        <v>71926</v>
      </c>
      <c r="I55" s="279">
        <v>1736</v>
      </c>
      <c r="J55" s="279">
        <v>68416</v>
      </c>
      <c r="K55" s="141">
        <v>73</v>
      </c>
      <c r="L55" s="141">
        <v>1415</v>
      </c>
      <c r="M55" s="143">
        <v>81</v>
      </c>
      <c r="N55" s="143">
        <v>2095</v>
      </c>
      <c r="O55" s="279">
        <v>3068</v>
      </c>
      <c r="P55" s="246">
        <v>51186</v>
      </c>
      <c r="Q55" s="279">
        <v>3035</v>
      </c>
      <c r="R55" s="279">
        <v>41761</v>
      </c>
      <c r="S55" s="280" t="s">
        <v>798</v>
      </c>
      <c r="T55" s="280" t="s">
        <v>798</v>
      </c>
      <c r="U55" s="279">
        <v>75</v>
      </c>
      <c r="V55" s="279">
        <v>4294</v>
      </c>
      <c r="W55" s="279">
        <v>323</v>
      </c>
      <c r="X55" s="281">
        <v>5131</v>
      </c>
    </row>
    <row r="56" spans="2:24" ht="8.25" customHeight="1">
      <c r="B56" s="235"/>
      <c r="C56" s="278"/>
      <c r="D56" s="246"/>
      <c r="E56" s="279"/>
      <c r="F56" s="279"/>
      <c r="G56" s="279"/>
      <c r="H56" s="246"/>
      <c r="I56" s="279"/>
      <c r="J56" s="279"/>
      <c r="K56" s="141"/>
      <c r="L56" s="141"/>
      <c r="M56" s="143"/>
      <c r="N56" s="143"/>
      <c r="O56" s="279"/>
      <c r="P56" s="246"/>
      <c r="Q56" s="279"/>
      <c r="R56" s="279"/>
      <c r="S56" s="280"/>
      <c r="T56" s="280"/>
      <c r="U56" s="279"/>
      <c r="V56" s="279"/>
      <c r="W56" s="279"/>
      <c r="X56" s="281"/>
    </row>
    <row r="57" spans="2:24" ht="12">
      <c r="B57" s="235" t="s">
        <v>764</v>
      </c>
      <c r="C57" s="278">
        <v>3233</v>
      </c>
      <c r="D57" s="246">
        <v>504496</v>
      </c>
      <c r="E57" s="279">
        <v>3188</v>
      </c>
      <c r="F57" s="279">
        <v>462473</v>
      </c>
      <c r="G57" s="279">
        <v>407</v>
      </c>
      <c r="H57" s="246">
        <v>9219</v>
      </c>
      <c r="I57" s="279">
        <v>217</v>
      </c>
      <c r="J57" s="279">
        <v>5150</v>
      </c>
      <c r="K57" s="141">
        <v>128</v>
      </c>
      <c r="L57" s="143">
        <v>2322</v>
      </c>
      <c r="M57" s="143">
        <v>81</v>
      </c>
      <c r="N57" s="279">
        <v>1747</v>
      </c>
      <c r="O57" s="279">
        <v>3075</v>
      </c>
      <c r="P57" s="246">
        <v>32804</v>
      </c>
      <c r="Q57" s="279">
        <v>3061</v>
      </c>
      <c r="R57" s="279">
        <v>24201</v>
      </c>
      <c r="S57" s="280" t="s">
        <v>798</v>
      </c>
      <c r="T57" s="280" t="s">
        <v>798</v>
      </c>
      <c r="U57" s="279">
        <v>131</v>
      </c>
      <c r="V57" s="279">
        <v>6360</v>
      </c>
      <c r="W57" s="279">
        <v>167</v>
      </c>
      <c r="X57" s="281">
        <v>2243</v>
      </c>
    </row>
    <row r="58" spans="2:24" ht="12">
      <c r="B58" s="235" t="s">
        <v>187</v>
      </c>
      <c r="C58" s="278">
        <v>1284</v>
      </c>
      <c r="D58" s="246">
        <v>129980</v>
      </c>
      <c r="E58" s="279">
        <v>1214</v>
      </c>
      <c r="F58" s="279">
        <v>109424</v>
      </c>
      <c r="G58" s="279">
        <v>24</v>
      </c>
      <c r="H58" s="246">
        <v>491</v>
      </c>
      <c r="I58" s="279">
        <v>14</v>
      </c>
      <c r="J58" s="279">
        <v>317</v>
      </c>
      <c r="K58" s="141">
        <v>0</v>
      </c>
      <c r="L58" s="141">
        <v>0</v>
      </c>
      <c r="M58" s="141">
        <v>10</v>
      </c>
      <c r="N58" s="141">
        <v>174</v>
      </c>
      <c r="O58" s="279">
        <v>1237</v>
      </c>
      <c r="P58" s="246">
        <v>20065</v>
      </c>
      <c r="Q58" s="279">
        <v>1227</v>
      </c>
      <c r="R58" s="279">
        <v>13820</v>
      </c>
      <c r="S58" s="280" t="s">
        <v>798</v>
      </c>
      <c r="T58" s="280" t="s">
        <v>798</v>
      </c>
      <c r="U58" s="279">
        <v>218</v>
      </c>
      <c r="V58" s="279">
        <v>4756</v>
      </c>
      <c r="W58" s="279">
        <v>140</v>
      </c>
      <c r="X58" s="281">
        <v>1489</v>
      </c>
    </row>
    <row r="59" spans="2:24" ht="12">
      <c r="B59" s="235" t="s">
        <v>189</v>
      </c>
      <c r="C59" s="278">
        <v>2969</v>
      </c>
      <c r="D59" s="246">
        <v>259611</v>
      </c>
      <c r="E59" s="279">
        <v>2764</v>
      </c>
      <c r="F59" s="279">
        <v>140678</v>
      </c>
      <c r="G59" s="279">
        <v>1996</v>
      </c>
      <c r="H59" s="246">
        <v>73505</v>
      </c>
      <c r="I59" s="279">
        <v>431</v>
      </c>
      <c r="J59" s="279">
        <v>12756</v>
      </c>
      <c r="K59" s="141">
        <v>1679</v>
      </c>
      <c r="L59" s="143">
        <v>55261</v>
      </c>
      <c r="M59" s="143">
        <v>176</v>
      </c>
      <c r="N59" s="279">
        <v>5488</v>
      </c>
      <c r="O59" s="279">
        <v>2749</v>
      </c>
      <c r="P59" s="246">
        <v>45428</v>
      </c>
      <c r="Q59" s="279">
        <v>2731</v>
      </c>
      <c r="R59" s="279">
        <v>31729</v>
      </c>
      <c r="S59" s="280" t="s">
        <v>798</v>
      </c>
      <c r="T59" s="280" t="s">
        <v>798</v>
      </c>
      <c r="U59" s="279">
        <v>128</v>
      </c>
      <c r="V59" s="279">
        <v>7611</v>
      </c>
      <c r="W59" s="279">
        <v>469</v>
      </c>
      <c r="X59" s="281">
        <v>6088</v>
      </c>
    </row>
    <row r="60" spans="2:24" ht="12">
      <c r="B60" s="235" t="s">
        <v>191</v>
      </c>
      <c r="C60" s="278">
        <v>1723</v>
      </c>
      <c r="D60" s="246">
        <v>217207</v>
      </c>
      <c r="E60" s="279">
        <v>1689</v>
      </c>
      <c r="F60" s="279">
        <v>200745</v>
      </c>
      <c r="G60" s="279">
        <v>39</v>
      </c>
      <c r="H60" s="246">
        <v>1024</v>
      </c>
      <c r="I60" s="279">
        <v>14</v>
      </c>
      <c r="J60" s="279">
        <v>266</v>
      </c>
      <c r="K60" s="141">
        <v>12</v>
      </c>
      <c r="L60" s="141">
        <v>442</v>
      </c>
      <c r="M60" s="143">
        <v>14</v>
      </c>
      <c r="N60" s="279">
        <v>316</v>
      </c>
      <c r="O60" s="279">
        <v>1630</v>
      </c>
      <c r="P60" s="246">
        <v>15438</v>
      </c>
      <c r="Q60" s="279">
        <v>1614</v>
      </c>
      <c r="R60" s="279">
        <v>10867</v>
      </c>
      <c r="S60" s="280" t="s">
        <v>798</v>
      </c>
      <c r="T60" s="280" t="s">
        <v>798</v>
      </c>
      <c r="U60" s="279">
        <v>113</v>
      </c>
      <c r="V60" s="279">
        <v>3244</v>
      </c>
      <c r="W60" s="279">
        <v>121</v>
      </c>
      <c r="X60" s="281">
        <v>1327</v>
      </c>
    </row>
    <row r="61" spans="2:24" ht="12">
      <c r="B61" s="235" t="s">
        <v>194</v>
      </c>
      <c r="C61" s="278">
        <v>1134</v>
      </c>
      <c r="D61" s="246">
        <v>168910</v>
      </c>
      <c r="E61" s="279">
        <v>1122</v>
      </c>
      <c r="F61" s="279">
        <v>162132</v>
      </c>
      <c r="G61" s="279">
        <v>44</v>
      </c>
      <c r="H61" s="246">
        <v>1181</v>
      </c>
      <c r="I61" s="279">
        <v>38</v>
      </c>
      <c r="J61" s="279">
        <v>766</v>
      </c>
      <c r="K61" s="141">
        <v>6</v>
      </c>
      <c r="L61" s="143">
        <v>415</v>
      </c>
      <c r="M61" s="143">
        <v>0</v>
      </c>
      <c r="N61" s="279">
        <v>0</v>
      </c>
      <c r="O61" s="279">
        <v>838</v>
      </c>
      <c r="P61" s="246">
        <v>5597</v>
      </c>
      <c r="Q61" s="279">
        <v>792</v>
      </c>
      <c r="R61" s="279">
        <v>4164</v>
      </c>
      <c r="S61" s="280" t="s">
        <v>798</v>
      </c>
      <c r="T61" s="280" t="s">
        <v>798</v>
      </c>
      <c r="U61" s="279">
        <v>6</v>
      </c>
      <c r="V61" s="279">
        <v>74</v>
      </c>
      <c r="W61" s="279">
        <v>157</v>
      </c>
      <c r="X61" s="281">
        <v>1359</v>
      </c>
    </row>
    <row r="62" spans="2:24" ht="8.25" customHeight="1">
      <c r="B62" s="235"/>
      <c r="C62" s="278"/>
      <c r="D62" s="246"/>
      <c r="E62" s="279"/>
      <c r="F62" s="279"/>
      <c r="G62" s="279"/>
      <c r="H62" s="246"/>
      <c r="I62" s="279"/>
      <c r="J62" s="279"/>
      <c r="K62" s="141"/>
      <c r="L62" s="143"/>
      <c r="M62" s="143"/>
      <c r="N62" s="279"/>
      <c r="O62" s="279"/>
      <c r="P62" s="246"/>
      <c r="Q62" s="279"/>
      <c r="R62" s="279"/>
      <c r="S62" s="280"/>
      <c r="T62" s="280"/>
      <c r="U62" s="279"/>
      <c r="V62" s="279"/>
      <c r="W62" s="279"/>
      <c r="X62" s="281"/>
    </row>
    <row r="63" spans="2:24" ht="12">
      <c r="B63" s="235" t="s">
        <v>195</v>
      </c>
      <c r="C63" s="278">
        <v>2374</v>
      </c>
      <c r="D63" s="246">
        <v>414829</v>
      </c>
      <c r="E63" s="279">
        <v>2367</v>
      </c>
      <c r="F63" s="279">
        <v>403033</v>
      </c>
      <c r="G63" s="279">
        <v>21</v>
      </c>
      <c r="H63" s="246">
        <v>329</v>
      </c>
      <c r="I63" s="279">
        <v>21</v>
      </c>
      <c r="J63" s="279">
        <v>329</v>
      </c>
      <c r="K63" s="141">
        <v>0</v>
      </c>
      <c r="L63" s="141">
        <v>0</v>
      </c>
      <c r="M63" s="141">
        <v>0</v>
      </c>
      <c r="N63" s="141">
        <v>0</v>
      </c>
      <c r="O63" s="279">
        <v>1886</v>
      </c>
      <c r="P63" s="246">
        <v>11467</v>
      </c>
      <c r="Q63" s="279">
        <v>1854</v>
      </c>
      <c r="R63" s="279">
        <v>10539</v>
      </c>
      <c r="S63" s="280" t="s">
        <v>798</v>
      </c>
      <c r="T63" s="280" t="s">
        <v>798</v>
      </c>
      <c r="U63" s="279">
        <v>19</v>
      </c>
      <c r="V63" s="141">
        <v>187</v>
      </c>
      <c r="W63" s="279">
        <v>162</v>
      </c>
      <c r="X63" s="281">
        <v>741</v>
      </c>
    </row>
    <row r="64" spans="2:24" ht="12">
      <c r="B64" s="235" t="s">
        <v>197</v>
      </c>
      <c r="C64" s="278">
        <v>1769</v>
      </c>
      <c r="D64" s="246">
        <v>386019</v>
      </c>
      <c r="E64" s="279">
        <v>1743</v>
      </c>
      <c r="F64" s="279">
        <v>364213</v>
      </c>
      <c r="G64" s="279">
        <v>163</v>
      </c>
      <c r="H64" s="246">
        <v>2136</v>
      </c>
      <c r="I64" s="279">
        <v>157</v>
      </c>
      <c r="J64" s="279">
        <v>2003</v>
      </c>
      <c r="K64" s="141">
        <v>5</v>
      </c>
      <c r="L64" s="143">
        <v>95</v>
      </c>
      <c r="M64" s="143">
        <v>5</v>
      </c>
      <c r="N64" s="141">
        <v>38</v>
      </c>
      <c r="O64" s="279">
        <v>1649</v>
      </c>
      <c r="P64" s="246">
        <v>19670</v>
      </c>
      <c r="Q64" s="279">
        <v>1592</v>
      </c>
      <c r="R64" s="279">
        <v>14099</v>
      </c>
      <c r="S64" s="280" t="s">
        <v>798</v>
      </c>
      <c r="T64" s="280" t="s">
        <v>798</v>
      </c>
      <c r="U64" s="279">
        <v>23</v>
      </c>
      <c r="V64" s="279">
        <v>1714</v>
      </c>
      <c r="W64" s="279">
        <v>303</v>
      </c>
      <c r="X64" s="281">
        <v>3857</v>
      </c>
    </row>
    <row r="65" spans="2:24" ht="12">
      <c r="B65" s="235" t="s">
        <v>199</v>
      </c>
      <c r="C65" s="278">
        <v>1623</v>
      </c>
      <c r="D65" s="246">
        <v>318509</v>
      </c>
      <c r="E65" s="279">
        <v>1482</v>
      </c>
      <c r="F65" s="279">
        <v>281309</v>
      </c>
      <c r="G65" s="279">
        <v>643</v>
      </c>
      <c r="H65" s="246">
        <v>13181</v>
      </c>
      <c r="I65" s="279">
        <v>605</v>
      </c>
      <c r="J65" s="279">
        <v>11878</v>
      </c>
      <c r="K65" s="141">
        <v>11</v>
      </c>
      <c r="L65" s="143">
        <v>895</v>
      </c>
      <c r="M65" s="143">
        <v>33</v>
      </c>
      <c r="N65" s="141">
        <v>408</v>
      </c>
      <c r="O65" s="279">
        <v>1520</v>
      </c>
      <c r="P65" s="246">
        <v>24019</v>
      </c>
      <c r="Q65" s="279">
        <v>1480</v>
      </c>
      <c r="R65" s="279">
        <v>17885</v>
      </c>
      <c r="S65" s="280" t="s">
        <v>798</v>
      </c>
      <c r="T65" s="280" t="s">
        <v>798</v>
      </c>
      <c r="U65" s="279">
        <v>8</v>
      </c>
      <c r="V65" s="279">
        <v>200</v>
      </c>
      <c r="W65" s="279">
        <v>335</v>
      </c>
      <c r="X65" s="281">
        <v>5934</v>
      </c>
    </row>
    <row r="66" spans="2:24" ht="12">
      <c r="B66" s="235" t="s">
        <v>201</v>
      </c>
      <c r="C66" s="278">
        <v>1287</v>
      </c>
      <c r="D66" s="246">
        <v>217617</v>
      </c>
      <c r="E66" s="279">
        <v>1242</v>
      </c>
      <c r="F66" s="279">
        <v>183679</v>
      </c>
      <c r="G66" s="279">
        <v>760</v>
      </c>
      <c r="H66" s="246">
        <v>16465</v>
      </c>
      <c r="I66" s="279">
        <v>759</v>
      </c>
      <c r="J66" s="279">
        <v>16454</v>
      </c>
      <c r="K66" s="141">
        <v>0</v>
      </c>
      <c r="L66" s="141">
        <v>0</v>
      </c>
      <c r="M66" s="143">
        <v>3</v>
      </c>
      <c r="N66" s="141">
        <v>11</v>
      </c>
      <c r="O66" s="279">
        <v>1063</v>
      </c>
      <c r="P66" s="246">
        <v>17473</v>
      </c>
      <c r="Q66" s="279">
        <v>1050</v>
      </c>
      <c r="R66" s="279">
        <v>13856</v>
      </c>
      <c r="S66" s="280" t="s">
        <v>798</v>
      </c>
      <c r="T66" s="280" t="s">
        <v>798</v>
      </c>
      <c r="U66" s="279">
        <v>11</v>
      </c>
      <c r="V66" s="279">
        <v>1358</v>
      </c>
      <c r="W66" s="279">
        <v>128</v>
      </c>
      <c r="X66" s="281">
        <v>2259</v>
      </c>
    </row>
    <row r="67" spans="2:24" ht="12">
      <c r="B67" s="235" t="s">
        <v>203</v>
      </c>
      <c r="C67" s="278">
        <v>1090</v>
      </c>
      <c r="D67" s="246">
        <v>248390</v>
      </c>
      <c r="E67" s="279">
        <v>1068</v>
      </c>
      <c r="F67" s="279">
        <v>237637</v>
      </c>
      <c r="G67" s="279">
        <v>186</v>
      </c>
      <c r="H67" s="246">
        <v>1979</v>
      </c>
      <c r="I67" s="279">
        <v>155</v>
      </c>
      <c r="J67" s="279">
        <v>1606</v>
      </c>
      <c r="K67" s="141">
        <v>37</v>
      </c>
      <c r="L67" s="141">
        <v>369</v>
      </c>
      <c r="M67" s="141">
        <v>1</v>
      </c>
      <c r="N67" s="141">
        <v>4</v>
      </c>
      <c r="O67" s="279">
        <v>1029</v>
      </c>
      <c r="P67" s="246">
        <v>8774</v>
      </c>
      <c r="Q67" s="279">
        <v>1018</v>
      </c>
      <c r="R67" s="279">
        <v>7625</v>
      </c>
      <c r="S67" s="280" t="s">
        <v>798</v>
      </c>
      <c r="T67" s="280" t="s">
        <v>798</v>
      </c>
      <c r="U67" s="280">
        <v>11</v>
      </c>
      <c r="V67" s="141">
        <v>194</v>
      </c>
      <c r="W67" s="279">
        <v>92</v>
      </c>
      <c r="X67" s="281">
        <v>955</v>
      </c>
    </row>
    <row r="68" spans="2:24" ht="8.25" customHeight="1">
      <c r="B68" s="235"/>
      <c r="C68" s="278"/>
      <c r="D68" s="246"/>
      <c r="E68" s="279"/>
      <c r="F68" s="279"/>
      <c r="G68" s="279"/>
      <c r="H68" s="246"/>
      <c r="I68" s="279"/>
      <c r="J68" s="279"/>
      <c r="K68" s="141"/>
      <c r="L68" s="141"/>
      <c r="M68" s="141"/>
      <c r="N68" s="141"/>
      <c r="O68" s="279"/>
      <c r="P68" s="246"/>
      <c r="Q68" s="279"/>
      <c r="R68" s="279"/>
      <c r="S68" s="280"/>
      <c r="T68" s="280"/>
      <c r="U68" s="280"/>
      <c r="V68" s="141"/>
      <c r="W68" s="279"/>
      <c r="X68" s="281"/>
    </row>
    <row r="69" spans="2:24" ht="12">
      <c r="B69" s="235" t="s">
        <v>205</v>
      </c>
      <c r="C69" s="278">
        <v>1028</v>
      </c>
      <c r="D69" s="246">
        <v>123554</v>
      </c>
      <c r="E69" s="279">
        <v>979</v>
      </c>
      <c r="F69" s="279">
        <v>101058</v>
      </c>
      <c r="G69" s="279">
        <v>412</v>
      </c>
      <c r="H69" s="246">
        <v>9756</v>
      </c>
      <c r="I69" s="279">
        <v>306</v>
      </c>
      <c r="J69" s="279">
        <v>6378</v>
      </c>
      <c r="K69" s="141">
        <v>114</v>
      </c>
      <c r="L69" s="141">
        <v>3071</v>
      </c>
      <c r="M69" s="143">
        <v>23</v>
      </c>
      <c r="N69" s="141">
        <v>307</v>
      </c>
      <c r="O69" s="279">
        <v>924</v>
      </c>
      <c r="P69" s="246">
        <v>12740</v>
      </c>
      <c r="Q69" s="279">
        <v>918</v>
      </c>
      <c r="R69" s="279">
        <v>5815</v>
      </c>
      <c r="S69" s="280" t="s">
        <v>798</v>
      </c>
      <c r="T69" s="280" t="s">
        <v>798</v>
      </c>
      <c r="U69" s="279">
        <v>63</v>
      </c>
      <c r="V69" s="279">
        <v>5237</v>
      </c>
      <c r="W69" s="279">
        <v>99</v>
      </c>
      <c r="X69" s="281">
        <v>1688</v>
      </c>
    </row>
    <row r="70" spans="2:24" ht="12">
      <c r="B70" s="235" t="s">
        <v>207</v>
      </c>
      <c r="C70" s="278">
        <v>1303</v>
      </c>
      <c r="D70" s="246">
        <v>91554</v>
      </c>
      <c r="E70" s="279">
        <v>1216</v>
      </c>
      <c r="F70" s="279">
        <v>74825</v>
      </c>
      <c r="G70" s="279">
        <v>276</v>
      </c>
      <c r="H70" s="246">
        <v>3913</v>
      </c>
      <c r="I70" s="279">
        <v>158</v>
      </c>
      <c r="J70" s="279">
        <v>1705</v>
      </c>
      <c r="K70" s="141">
        <v>114</v>
      </c>
      <c r="L70" s="143">
        <v>2017</v>
      </c>
      <c r="M70" s="143">
        <v>18</v>
      </c>
      <c r="N70" s="143">
        <v>191</v>
      </c>
      <c r="O70" s="279">
        <v>1277</v>
      </c>
      <c r="P70" s="246">
        <v>12816</v>
      </c>
      <c r="Q70" s="279">
        <v>1264</v>
      </c>
      <c r="R70" s="279">
        <v>7826</v>
      </c>
      <c r="S70" s="280" t="s">
        <v>798</v>
      </c>
      <c r="T70" s="280" t="s">
        <v>798</v>
      </c>
      <c r="U70" s="279">
        <v>30</v>
      </c>
      <c r="V70" s="279">
        <v>2819</v>
      </c>
      <c r="W70" s="279">
        <v>263</v>
      </c>
      <c r="X70" s="281">
        <v>2171</v>
      </c>
    </row>
    <row r="71" spans="2:24" ht="12">
      <c r="B71" s="235" t="s">
        <v>209</v>
      </c>
      <c r="C71" s="278">
        <v>2703</v>
      </c>
      <c r="D71" s="246">
        <v>374097</v>
      </c>
      <c r="E71" s="279">
        <v>2306</v>
      </c>
      <c r="F71" s="279">
        <v>300387</v>
      </c>
      <c r="G71" s="279">
        <v>562</v>
      </c>
      <c r="H71" s="246">
        <v>17964</v>
      </c>
      <c r="I71" s="279">
        <v>517</v>
      </c>
      <c r="J71" s="279">
        <v>14398</v>
      </c>
      <c r="K71" s="141">
        <v>52</v>
      </c>
      <c r="L71" s="143">
        <v>3475</v>
      </c>
      <c r="M71" s="143">
        <v>8</v>
      </c>
      <c r="N71" s="143">
        <v>91</v>
      </c>
      <c r="O71" s="279">
        <v>2546</v>
      </c>
      <c r="P71" s="246">
        <v>55746</v>
      </c>
      <c r="Q71" s="279">
        <v>2492</v>
      </c>
      <c r="R71" s="279">
        <v>40590</v>
      </c>
      <c r="S71" s="280" t="s">
        <v>798</v>
      </c>
      <c r="T71" s="280" t="s">
        <v>798</v>
      </c>
      <c r="U71" s="279">
        <v>42</v>
      </c>
      <c r="V71" s="279">
        <v>3267</v>
      </c>
      <c r="W71" s="279">
        <v>552</v>
      </c>
      <c r="X71" s="281">
        <v>11889</v>
      </c>
    </row>
    <row r="72" spans="2:24" ht="12">
      <c r="B72" s="235" t="s">
        <v>211</v>
      </c>
      <c r="C72" s="278">
        <v>1063</v>
      </c>
      <c r="D72" s="246">
        <v>144503</v>
      </c>
      <c r="E72" s="279">
        <v>1036</v>
      </c>
      <c r="F72" s="279">
        <v>128147</v>
      </c>
      <c r="G72" s="279">
        <v>121</v>
      </c>
      <c r="H72" s="246">
        <v>2522</v>
      </c>
      <c r="I72" s="279">
        <v>113</v>
      </c>
      <c r="J72" s="279">
        <v>2188</v>
      </c>
      <c r="K72" s="141">
        <v>8</v>
      </c>
      <c r="L72" s="141">
        <v>315</v>
      </c>
      <c r="M72" s="141">
        <v>4</v>
      </c>
      <c r="N72" s="141">
        <v>19</v>
      </c>
      <c r="O72" s="279">
        <v>934</v>
      </c>
      <c r="P72" s="246">
        <v>13834</v>
      </c>
      <c r="Q72" s="279">
        <v>925</v>
      </c>
      <c r="R72" s="279">
        <v>6790</v>
      </c>
      <c r="S72" s="280" t="s">
        <v>798</v>
      </c>
      <c r="T72" s="280" t="s">
        <v>798</v>
      </c>
      <c r="U72" s="279">
        <v>27</v>
      </c>
      <c r="V72" s="279">
        <v>5044</v>
      </c>
      <c r="W72" s="279">
        <v>107</v>
      </c>
      <c r="X72" s="281">
        <v>2000</v>
      </c>
    </row>
    <row r="73" spans="2:24" ht="12">
      <c r="B73" s="235" t="s">
        <v>213</v>
      </c>
      <c r="C73" s="278">
        <v>869</v>
      </c>
      <c r="D73" s="246">
        <v>116785</v>
      </c>
      <c r="E73" s="279">
        <v>812</v>
      </c>
      <c r="F73" s="279">
        <v>105630</v>
      </c>
      <c r="G73" s="279">
        <v>240</v>
      </c>
      <c r="H73" s="246">
        <v>4313</v>
      </c>
      <c r="I73" s="279">
        <v>237</v>
      </c>
      <c r="J73" s="279">
        <v>4218</v>
      </c>
      <c r="K73" s="141">
        <v>4</v>
      </c>
      <c r="L73" s="141">
        <v>22</v>
      </c>
      <c r="M73" s="141">
        <v>5</v>
      </c>
      <c r="N73" s="141">
        <v>73</v>
      </c>
      <c r="O73" s="279">
        <v>755</v>
      </c>
      <c r="P73" s="246">
        <v>6842</v>
      </c>
      <c r="Q73" s="279">
        <v>735</v>
      </c>
      <c r="R73" s="279">
        <v>4141</v>
      </c>
      <c r="S73" s="280" t="s">
        <v>798</v>
      </c>
      <c r="T73" s="280" t="s">
        <v>798</v>
      </c>
      <c r="U73" s="279">
        <v>41</v>
      </c>
      <c r="V73" s="279">
        <v>1484</v>
      </c>
      <c r="W73" s="279">
        <v>100</v>
      </c>
      <c r="X73" s="281">
        <v>1217</v>
      </c>
    </row>
    <row r="74" spans="2:24" ht="12">
      <c r="B74" s="283" t="s">
        <v>215</v>
      </c>
      <c r="C74" s="284">
        <v>1190</v>
      </c>
      <c r="D74" s="285">
        <v>155728</v>
      </c>
      <c r="E74" s="286">
        <v>1131</v>
      </c>
      <c r="F74" s="286">
        <v>137161</v>
      </c>
      <c r="G74" s="286">
        <v>121</v>
      </c>
      <c r="H74" s="285">
        <v>4099</v>
      </c>
      <c r="I74" s="286">
        <v>105</v>
      </c>
      <c r="J74" s="286">
        <v>3613</v>
      </c>
      <c r="K74" s="287">
        <v>16</v>
      </c>
      <c r="L74" s="287">
        <v>465</v>
      </c>
      <c r="M74" s="287">
        <v>4</v>
      </c>
      <c r="N74" s="287">
        <v>21</v>
      </c>
      <c r="O74" s="286">
        <v>1108</v>
      </c>
      <c r="P74" s="285">
        <v>14468</v>
      </c>
      <c r="Q74" s="286">
        <v>1089</v>
      </c>
      <c r="R74" s="286">
        <v>10204</v>
      </c>
      <c r="S74" s="288" t="s">
        <v>799</v>
      </c>
      <c r="T74" s="288" t="s">
        <v>799</v>
      </c>
      <c r="U74" s="286">
        <v>67</v>
      </c>
      <c r="V74" s="286">
        <v>2066</v>
      </c>
      <c r="W74" s="286">
        <v>184</v>
      </c>
      <c r="X74" s="289">
        <v>2198</v>
      </c>
    </row>
    <row r="75" spans="2:3" ht="12">
      <c r="B75" s="229" t="s">
        <v>800</v>
      </c>
      <c r="C75" s="229"/>
    </row>
    <row r="76" ht="12">
      <c r="C76" s="229"/>
    </row>
  </sheetData>
  <mergeCells count="31">
    <mergeCell ref="O3:X3"/>
    <mergeCell ref="D4:D6"/>
    <mergeCell ref="E4:E6"/>
    <mergeCell ref="F4:F6"/>
    <mergeCell ref="G4:H4"/>
    <mergeCell ref="I4:J4"/>
    <mergeCell ref="K4:L4"/>
    <mergeCell ref="M4:N4"/>
    <mergeCell ref="O4:P4"/>
    <mergeCell ref="C3:D3"/>
    <mergeCell ref="W4:X5"/>
    <mergeCell ref="R5:R6"/>
    <mergeCell ref="U4:V5"/>
    <mergeCell ref="Q4:T4"/>
    <mergeCell ref="S5:T5"/>
    <mergeCell ref="B5:B6"/>
    <mergeCell ref="G5:G6"/>
    <mergeCell ref="H5:H6"/>
    <mergeCell ref="I5:I6"/>
    <mergeCell ref="C4:C6"/>
    <mergeCell ref="B3:B4"/>
    <mergeCell ref="E3:F3"/>
    <mergeCell ref="G3:N3"/>
    <mergeCell ref="J5:J6"/>
    <mergeCell ref="K5:K6"/>
    <mergeCell ref="P5:P6"/>
    <mergeCell ref="Q5:Q6"/>
    <mergeCell ref="L5:L6"/>
    <mergeCell ref="M5:M6"/>
    <mergeCell ref="N5:N6"/>
    <mergeCell ref="O5:O6"/>
  </mergeCells>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A2:Q127"/>
  <sheetViews>
    <sheetView workbookViewId="0" topLeftCell="A1">
      <selection activeCell="A1" sqref="A1"/>
    </sheetView>
  </sheetViews>
  <sheetFormatPr defaultColWidth="9.00390625" defaultRowHeight="15" customHeight="1"/>
  <cols>
    <col min="1" max="1" width="9.75390625" style="290" customWidth="1"/>
    <col min="2" max="2" width="10.625" style="290" customWidth="1"/>
    <col min="3" max="3" width="8.75390625" style="290" customWidth="1"/>
    <col min="4" max="5" width="10.625" style="290" customWidth="1"/>
    <col min="6" max="6" width="10.625" style="291" customWidth="1"/>
    <col min="7" max="7" width="7.875" style="291" customWidth="1"/>
    <col min="8" max="9" width="10.625" style="291" customWidth="1"/>
    <col min="10" max="11" width="9.625" style="290" customWidth="1"/>
    <col min="12" max="17" width="8.125" style="290" customWidth="1"/>
    <col min="18" max="16384" width="9.00390625" style="290" customWidth="1"/>
  </cols>
  <sheetData>
    <row r="1" ht="9" customHeight="1"/>
    <row r="2" ht="13.5" customHeight="1">
      <c r="A2" s="292" t="s">
        <v>817</v>
      </c>
    </row>
    <row r="3" ht="13.5" customHeight="1">
      <c r="A3" s="293"/>
    </row>
    <row r="4" spans="2:12" ht="13.5" customHeight="1" thickBot="1">
      <c r="B4" s="294"/>
      <c r="F4" s="295"/>
      <c r="G4" s="295"/>
      <c r="H4" s="295"/>
      <c r="I4" s="296" t="s">
        <v>805</v>
      </c>
      <c r="L4" s="294"/>
    </row>
    <row r="5" spans="1:17" ht="13.5" customHeight="1" thickTop="1">
      <c r="A5" s="1356" t="s">
        <v>742</v>
      </c>
      <c r="B5" s="297" t="s">
        <v>802</v>
      </c>
      <c r="C5" s="297"/>
      <c r="D5" s="298"/>
      <c r="E5" s="298"/>
      <c r="F5" s="299" t="s">
        <v>803</v>
      </c>
      <c r="G5" s="300"/>
      <c r="H5" s="300"/>
      <c r="I5" s="300"/>
      <c r="J5" s="294"/>
      <c r="K5" s="301"/>
      <c r="L5" s="301"/>
      <c r="M5" s="301"/>
      <c r="N5" s="301"/>
      <c r="O5" s="294"/>
      <c r="P5" s="294"/>
      <c r="Q5" s="294"/>
    </row>
    <row r="6" spans="1:17" ht="25.5" customHeight="1">
      <c r="A6" s="1357"/>
      <c r="B6" s="302" t="s">
        <v>804</v>
      </c>
      <c r="C6" s="303" t="s">
        <v>806</v>
      </c>
      <c r="D6" s="304" t="s">
        <v>807</v>
      </c>
      <c r="E6" s="304" t="s">
        <v>808</v>
      </c>
      <c r="F6" s="305" t="s">
        <v>804</v>
      </c>
      <c r="G6" s="303" t="s">
        <v>806</v>
      </c>
      <c r="H6" s="304" t="s">
        <v>809</v>
      </c>
      <c r="I6" s="306" t="s">
        <v>808</v>
      </c>
      <c r="J6" s="307"/>
      <c r="K6" s="307"/>
      <c r="L6" s="294"/>
      <c r="M6" s="308"/>
      <c r="N6" s="294"/>
      <c r="O6" s="308"/>
      <c r="P6" s="294"/>
      <c r="Q6" s="308"/>
    </row>
    <row r="7" spans="1:17" ht="6.75" customHeight="1">
      <c r="A7" s="309"/>
      <c r="B7" s="310"/>
      <c r="C7" s="311"/>
      <c r="D7" s="307"/>
      <c r="E7" s="307"/>
      <c r="F7" s="312"/>
      <c r="G7" s="313"/>
      <c r="H7" s="313"/>
      <c r="I7" s="314"/>
      <c r="J7" s="307"/>
      <c r="K7" s="307"/>
      <c r="L7" s="294"/>
      <c r="M7" s="308"/>
      <c r="N7" s="294"/>
      <c r="O7" s="308"/>
      <c r="P7" s="294"/>
      <c r="Q7" s="308"/>
    </row>
    <row r="8" spans="1:17" ht="12" customHeight="1">
      <c r="A8" s="309" t="s">
        <v>810</v>
      </c>
      <c r="B8" s="315">
        <v>100200</v>
      </c>
      <c r="C8" s="282">
        <v>577</v>
      </c>
      <c r="D8" s="282">
        <v>578200</v>
      </c>
      <c r="E8" s="282">
        <v>108</v>
      </c>
      <c r="F8" s="282">
        <v>777</v>
      </c>
      <c r="G8" s="282">
        <v>240</v>
      </c>
      <c r="H8" s="282">
        <v>1860</v>
      </c>
      <c r="I8" s="316">
        <v>96</v>
      </c>
      <c r="J8" s="307"/>
      <c r="K8" s="307"/>
      <c r="L8" s="294"/>
      <c r="M8" s="308"/>
      <c r="N8" s="294"/>
      <c r="O8" s="308"/>
      <c r="P8" s="294"/>
      <c r="Q8" s="308"/>
    </row>
    <row r="9" spans="1:17" ht="12" customHeight="1">
      <c r="A9" s="317" t="s">
        <v>811</v>
      </c>
      <c r="B9" s="315">
        <v>98500</v>
      </c>
      <c r="C9" s="282">
        <v>529</v>
      </c>
      <c r="D9" s="282">
        <v>521100</v>
      </c>
      <c r="E9" s="282">
        <v>95</v>
      </c>
      <c r="F9" s="282">
        <v>350</v>
      </c>
      <c r="G9" s="282">
        <v>230</v>
      </c>
      <c r="H9" s="282">
        <v>805</v>
      </c>
      <c r="I9" s="316">
        <v>92</v>
      </c>
      <c r="J9" s="307"/>
      <c r="K9" s="307"/>
      <c r="L9" s="294"/>
      <c r="M9" s="308"/>
      <c r="N9" s="294"/>
      <c r="O9" s="308"/>
      <c r="P9" s="294"/>
      <c r="Q9" s="308"/>
    </row>
    <row r="10" spans="1:17" ht="12" customHeight="1">
      <c r="A10" s="317" t="s">
        <v>812</v>
      </c>
      <c r="B10" s="315">
        <v>97400</v>
      </c>
      <c r="C10" s="282">
        <v>563</v>
      </c>
      <c r="D10" s="282">
        <v>548400</v>
      </c>
      <c r="E10" s="282">
        <v>103</v>
      </c>
      <c r="F10" s="282">
        <v>256</v>
      </c>
      <c r="G10" s="282">
        <v>85</v>
      </c>
      <c r="H10" s="282">
        <v>218</v>
      </c>
      <c r="I10" s="316">
        <v>35</v>
      </c>
      <c r="J10" s="307"/>
      <c r="K10" s="307"/>
      <c r="L10" s="294"/>
      <c r="M10" s="308"/>
      <c r="N10" s="294"/>
      <c r="O10" s="308"/>
      <c r="P10" s="294"/>
      <c r="Q10" s="308"/>
    </row>
    <row r="11" spans="1:17" ht="12" customHeight="1">
      <c r="A11" s="317" t="s">
        <v>813</v>
      </c>
      <c r="B11" s="315">
        <v>100300</v>
      </c>
      <c r="C11" s="282">
        <v>566</v>
      </c>
      <c r="D11" s="282">
        <v>567700</v>
      </c>
      <c r="E11" s="282">
        <v>103</v>
      </c>
      <c r="F11" s="282">
        <v>196</v>
      </c>
      <c r="G11" s="282">
        <v>261</v>
      </c>
      <c r="H11" s="282">
        <v>512</v>
      </c>
      <c r="I11" s="316">
        <v>110</v>
      </c>
      <c r="J11" s="307"/>
      <c r="K11" s="307"/>
      <c r="L11" s="294"/>
      <c r="M11" s="308"/>
      <c r="N11" s="294"/>
      <c r="O11" s="308"/>
      <c r="P11" s="294"/>
      <c r="Q11" s="308"/>
    </row>
    <row r="12" spans="1:17" ht="12" customHeight="1">
      <c r="A12" s="317" t="s">
        <v>814</v>
      </c>
      <c r="B12" s="315">
        <v>101900</v>
      </c>
      <c r="C12" s="282">
        <v>612</v>
      </c>
      <c r="D12" s="282">
        <v>623600</v>
      </c>
      <c r="E12" s="282">
        <v>112</v>
      </c>
      <c r="F12" s="282">
        <v>147</v>
      </c>
      <c r="G12" s="282">
        <v>152</v>
      </c>
      <c r="H12" s="282">
        <v>223</v>
      </c>
      <c r="I12" s="316">
        <v>64</v>
      </c>
      <c r="J12" s="307"/>
      <c r="K12" s="307"/>
      <c r="L12" s="294"/>
      <c r="M12" s="308"/>
      <c r="N12" s="294"/>
      <c r="O12" s="308"/>
      <c r="P12" s="294"/>
      <c r="Q12" s="308"/>
    </row>
    <row r="13" spans="1:17" ht="6.75" customHeight="1">
      <c r="A13" s="318"/>
      <c r="B13" s="282"/>
      <c r="C13" s="282"/>
      <c r="D13" s="282"/>
      <c r="E13" s="282"/>
      <c r="F13" s="282"/>
      <c r="G13" s="282"/>
      <c r="H13" s="282"/>
      <c r="I13" s="316"/>
      <c r="J13" s="307"/>
      <c r="K13" s="307"/>
      <c r="L13" s="294"/>
      <c r="M13" s="308"/>
      <c r="N13" s="294"/>
      <c r="O13" s="308"/>
      <c r="P13" s="294"/>
      <c r="Q13" s="308"/>
    </row>
    <row r="14" spans="1:17" s="325" customFormat="1" ht="12" customHeight="1">
      <c r="A14" s="317" t="s">
        <v>815</v>
      </c>
      <c r="B14" s="319">
        <v>101800</v>
      </c>
      <c r="C14" s="320">
        <v>511</v>
      </c>
      <c r="D14" s="320">
        <v>520200</v>
      </c>
      <c r="E14" s="320">
        <v>92</v>
      </c>
      <c r="F14" s="320">
        <v>94</v>
      </c>
      <c r="G14" s="320">
        <v>171</v>
      </c>
      <c r="H14" s="320">
        <v>161</v>
      </c>
      <c r="I14" s="321">
        <v>72</v>
      </c>
      <c r="J14" s="322"/>
      <c r="K14" s="322"/>
      <c r="L14" s="323"/>
      <c r="M14" s="324"/>
      <c r="N14" s="323"/>
      <c r="O14" s="324"/>
      <c r="P14" s="323"/>
      <c r="Q14" s="324"/>
    </row>
    <row r="15" spans="1:17" s="325" customFormat="1" ht="9.75" customHeight="1">
      <c r="A15" s="326"/>
      <c r="B15" s="319"/>
      <c r="C15" s="320"/>
      <c r="D15" s="320"/>
      <c r="E15" s="320"/>
      <c r="F15" s="320"/>
      <c r="G15" s="320"/>
      <c r="H15" s="320"/>
      <c r="I15" s="321"/>
      <c r="J15" s="322"/>
      <c r="K15" s="322"/>
      <c r="L15" s="323"/>
      <c r="M15" s="324"/>
      <c r="N15" s="323"/>
      <c r="O15" s="324"/>
      <c r="P15" s="323"/>
      <c r="Q15" s="324"/>
    </row>
    <row r="16" spans="1:17" s="325" customFormat="1" ht="12" customHeight="1">
      <c r="A16" s="326" t="s">
        <v>172</v>
      </c>
      <c r="B16" s="327">
        <v>27100</v>
      </c>
      <c r="C16" s="328">
        <v>526</v>
      </c>
      <c r="D16" s="328">
        <v>142500</v>
      </c>
      <c r="E16" s="328">
        <v>92</v>
      </c>
      <c r="F16" s="328">
        <v>41</v>
      </c>
      <c r="G16" s="328">
        <v>217</v>
      </c>
      <c r="H16" s="328">
        <v>89</v>
      </c>
      <c r="I16" s="329">
        <v>85</v>
      </c>
      <c r="J16" s="330"/>
      <c r="K16" s="330"/>
      <c r="L16" s="331"/>
      <c r="M16" s="331"/>
      <c r="N16" s="330"/>
      <c r="O16" s="330"/>
      <c r="P16" s="330"/>
      <c r="Q16" s="330"/>
    </row>
    <row r="17" spans="1:17" s="325" customFormat="1" ht="12" customHeight="1">
      <c r="A17" s="326" t="s">
        <v>174</v>
      </c>
      <c r="B17" s="327">
        <v>15300</v>
      </c>
      <c r="C17" s="328">
        <v>459</v>
      </c>
      <c r="D17" s="328">
        <v>70300</v>
      </c>
      <c r="E17" s="328">
        <v>90</v>
      </c>
      <c r="F17" s="332">
        <v>6</v>
      </c>
      <c r="G17" s="328">
        <v>234</v>
      </c>
      <c r="H17" s="332">
        <v>14</v>
      </c>
      <c r="I17" s="329">
        <v>93</v>
      </c>
      <c r="J17" s="330"/>
      <c r="K17" s="330"/>
      <c r="L17" s="331"/>
      <c r="M17" s="331"/>
      <c r="N17" s="330"/>
      <c r="O17" s="330"/>
      <c r="P17" s="330"/>
      <c r="Q17" s="330"/>
    </row>
    <row r="18" spans="1:17" s="325" customFormat="1" ht="12" customHeight="1">
      <c r="A18" s="326" t="s">
        <v>176</v>
      </c>
      <c r="B18" s="327">
        <v>22000</v>
      </c>
      <c r="C18" s="328">
        <v>503</v>
      </c>
      <c r="D18" s="328">
        <v>110700</v>
      </c>
      <c r="E18" s="328">
        <v>88</v>
      </c>
      <c r="F18" s="328">
        <v>35</v>
      </c>
      <c r="G18" s="328">
        <v>110</v>
      </c>
      <c r="H18" s="328">
        <v>39</v>
      </c>
      <c r="I18" s="329">
        <v>52</v>
      </c>
      <c r="J18" s="330"/>
      <c r="K18" s="330"/>
      <c r="L18" s="331"/>
      <c r="M18" s="331"/>
      <c r="N18" s="330"/>
      <c r="O18" s="330"/>
      <c r="P18" s="330"/>
      <c r="Q18" s="330"/>
    </row>
    <row r="19" spans="1:17" s="325" customFormat="1" ht="12" customHeight="1">
      <c r="A19" s="326" t="s">
        <v>178</v>
      </c>
      <c r="B19" s="327">
        <v>37400</v>
      </c>
      <c r="C19" s="328">
        <v>526</v>
      </c>
      <c r="D19" s="328">
        <v>196700</v>
      </c>
      <c r="E19" s="328">
        <v>95</v>
      </c>
      <c r="F19" s="328">
        <v>12</v>
      </c>
      <c r="G19" s="328">
        <v>159</v>
      </c>
      <c r="H19" s="328">
        <v>19</v>
      </c>
      <c r="I19" s="329">
        <v>70</v>
      </c>
      <c r="J19" s="330"/>
      <c r="K19" s="330"/>
      <c r="L19" s="331"/>
      <c r="M19" s="331"/>
      <c r="N19" s="330"/>
      <c r="O19" s="330"/>
      <c r="P19" s="330"/>
      <c r="Q19" s="330"/>
    </row>
    <row r="20" spans="1:17" s="325" customFormat="1" ht="7.5" customHeight="1">
      <c r="A20" s="326"/>
      <c r="B20" s="328"/>
      <c r="C20" s="328"/>
      <c r="D20" s="328"/>
      <c r="E20" s="328"/>
      <c r="F20" s="328"/>
      <c r="G20" s="328"/>
      <c r="H20" s="328"/>
      <c r="I20" s="329"/>
      <c r="J20" s="330"/>
      <c r="K20" s="330"/>
      <c r="L20" s="331"/>
      <c r="M20" s="331"/>
      <c r="N20" s="330"/>
      <c r="O20" s="330"/>
      <c r="P20" s="330"/>
      <c r="Q20" s="330"/>
    </row>
    <row r="21" spans="1:17" ht="12" customHeight="1">
      <c r="A21" s="333" t="s">
        <v>181</v>
      </c>
      <c r="B21" s="334">
        <v>5250</v>
      </c>
      <c r="C21" s="334">
        <v>562</v>
      </c>
      <c r="D21" s="334">
        <v>29500</v>
      </c>
      <c r="E21" s="334">
        <v>95</v>
      </c>
      <c r="F21" s="335">
        <v>0</v>
      </c>
      <c r="G21" s="335">
        <v>0</v>
      </c>
      <c r="H21" s="335">
        <v>0</v>
      </c>
      <c r="I21" s="336">
        <v>0</v>
      </c>
      <c r="J21" s="337"/>
      <c r="K21" s="337"/>
      <c r="L21" s="338"/>
      <c r="M21" s="338"/>
      <c r="N21" s="337"/>
      <c r="O21" s="337"/>
      <c r="P21" s="337"/>
      <c r="Q21" s="337"/>
    </row>
    <row r="22" spans="1:17" ht="12" customHeight="1">
      <c r="A22" s="333" t="s">
        <v>182</v>
      </c>
      <c r="B22" s="334">
        <v>4200</v>
      </c>
      <c r="C22" s="334">
        <v>500</v>
      </c>
      <c r="D22" s="334">
        <v>21000</v>
      </c>
      <c r="E22" s="334">
        <v>88</v>
      </c>
      <c r="F22" s="335">
        <v>35</v>
      </c>
      <c r="G22" s="335">
        <v>110</v>
      </c>
      <c r="H22" s="335">
        <v>39</v>
      </c>
      <c r="I22" s="339">
        <v>52</v>
      </c>
      <c r="J22" s="337"/>
      <c r="K22" s="337"/>
      <c r="L22" s="338"/>
      <c r="M22" s="294"/>
      <c r="N22" s="337"/>
      <c r="O22" s="337"/>
      <c r="P22" s="337"/>
      <c r="Q22" s="337"/>
    </row>
    <row r="23" spans="1:17" ht="12" customHeight="1">
      <c r="A23" s="333" t="s">
        <v>184</v>
      </c>
      <c r="B23" s="334">
        <v>6320</v>
      </c>
      <c r="C23" s="334">
        <v>555</v>
      </c>
      <c r="D23" s="334">
        <v>35100</v>
      </c>
      <c r="E23" s="334">
        <v>98</v>
      </c>
      <c r="F23" s="335">
        <v>0</v>
      </c>
      <c r="G23" s="335">
        <v>0</v>
      </c>
      <c r="H23" s="335">
        <v>0</v>
      </c>
      <c r="I23" s="336">
        <v>0</v>
      </c>
      <c r="J23" s="337"/>
      <c r="K23" s="337"/>
      <c r="L23" s="338"/>
      <c r="M23" s="294"/>
      <c r="N23" s="337"/>
      <c r="O23" s="337"/>
      <c r="P23" s="337"/>
      <c r="Q23" s="337"/>
    </row>
    <row r="24" spans="1:17" ht="12" customHeight="1">
      <c r="A24" s="333" t="s">
        <v>186</v>
      </c>
      <c r="B24" s="334">
        <v>7210</v>
      </c>
      <c r="C24" s="334">
        <v>569</v>
      </c>
      <c r="D24" s="334">
        <v>41100</v>
      </c>
      <c r="E24" s="334">
        <v>99</v>
      </c>
      <c r="F24" s="340">
        <v>0</v>
      </c>
      <c r="G24" s="335">
        <v>195</v>
      </c>
      <c r="H24" s="340">
        <v>0</v>
      </c>
      <c r="I24" s="336">
        <v>97</v>
      </c>
      <c r="J24" s="337"/>
      <c r="K24" s="337"/>
      <c r="L24" s="338"/>
      <c r="M24" s="294"/>
      <c r="N24" s="337"/>
      <c r="O24" s="337"/>
      <c r="P24" s="337"/>
      <c r="Q24" s="337"/>
    </row>
    <row r="25" spans="1:17" ht="12" customHeight="1">
      <c r="A25" s="333" t="s">
        <v>188</v>
      </c>
      <c r="B25" s="334">
        <v>4750</v>
      </c>
      <c r="C25" s="334">
        <v>483</v>
      </c>
      <c r="D25" s="334">
        <v>22900</v>
      </c>
      <c r="E25" s="334">
        <v>92</v>
      </c>
      <c r="F25" s="340">
        <v>3</v>
      </c>
      <c r="G25" s="335">
        <v>250</v>
      </c>
      <c r="H25" s="340">
        <v>8</v>
      </c>
      <c r="I25" s="339">
        <v>93</v>
      </c>
      <c r="J25" s="337"/>
      <c r="K25" s="337"/>
      <c r="L25" s="338"/>
      <c r="M25" s="294"/>
      <c r="N25" s="337"/>
      <c r="O25" s="337"/>
      <c r="P25" s="337"/>
      <c r="Q25" s="337"/>
    </row>
    <row r="26" spans="1:17" ht="7.5" customHeight="1">
      <c r="A26" s="333"/>
      <c r="B26" s="334"/>
      <c r="C26" s="334"/>
      <c r="D26" s="334"/>
      <c r="E26" s="334"/>
      <c r="F26" s="340"/>
      <c r="G26" s="335"/>
      <c r="H26" s="340"/>
      <c r="I26" s="339"/>
      <c r="J26" s="337"/>
      <c r="K26" s="337"/>
      <c r="L26" s="338"/>
      <c r="M26" s="294"/>
      <c r="N26" s="337"/>
      <c r="O26" s="337"/>
      <c r="P26" s="337"/>
      <c r="Q26" s="337"/>
    </row>
    <row r="27" spans="1:17" ht="12" customHeight="1">
      <c r="A27" s="333" t="s">
        <v>190</v>
      </c>
      <c r="B27" s="334">
        <v>2300</v>
      </c>
      <c r="C27" s="334">
        <v>587</v>
      </c>
      <c r="D27" s="334">
        <v>13500</v>
      </c>
      <c r="E27" s="334">
        <v>96</v>
      </c>
      <c r="F27" s="335">
        <v>0</v>
      </c>
      <c r="G27" s="335">
        <v>0</v>
      </c>
      <c r="H27" s="335">
        <v>0</v>
      </c>
      <c r="I27" s="336">
        <v>0</v>
      </c>
      <c r="J27" s="337"/>
      <c r="K27" s="337"/>
      <c r="L27" s="338"/>
      <c r="M27" s="294"/>
      <c r="N27" s="337"/>
      <c r="O27" s="337"/>
      <c r="P27" s="337"/>
      <c r="Q27" s="337"/>
    </row>
    <row r="28" spans="1:17" ht="12" customHeight="1">
      <c r="A28" s="333" t="s">
        <v>192</v>
      </c>
      <c r="B28" s="334">
        <v>1490</v>
      </c>
      <c r="C28" s="334">
        <v>484</v>
      </c>
      <c r="D28" s="334">
        <v>7220</v>
      </c>
      <c r="E28" s="334">
        <v>89</v>
      </c>
      <c r="F28" s="335">
        <v>0</v>
      </c>
      <c r="G28" s="335">
        <v>0</v>
      </c>
      <c r="H28" s="335">
        <v>0</v>
      </c>
      <c r="I28" s="336">
        <v>0</v>
      </c>
      <c r="J28" s="337"/>
      <c r="K28" s="337"/>
      <c r="L28" s="338"/>
      <c r="M28" s="294"/>
      <c r="N28" s="337"/>
      <c r="O28" s="337"/>
      <c r="P28" s="337"/>
      <c r="Q28" s="337"/>
    </row>
    <row r="29" spans="1:17" ht="12" customHeight="1">
      <c r="A29" s="333" t="s">
        <v>193</v>
      </c>
      <c r="B29" s="334">
        <v>3120</v>
      </c>
      <c r="C29" s="334">
        <v>522</v>
      </c>
      <c r="D29" s="334">
        <v>16300</v>
      </c>
      <c r="E29" s="334">
        <v>93</v>
      </c>
      <c r="F29" s="335">
        <v>4</v>
      </c>
      <c r="G29" s="335">
        <v>215</v>
      </c>
      <c r="H29" s="335">
        <v>9</v>
      </c>
      <c r="I29" s="336">
        <v>86</v>
      </c>
      <c r="J29" s="337"/>
      <c r="K29" s="337"/>
      <c r="L29" s="338"/>
      <c r="M29" s="294"/>
      <c r="N29" s="337"/>
      <c r="O29" s="337"/>
      <c r="P29" s="337"/>
      <c r="Q29" s="337"/>
    </row>
    <row r="30" spans="1:17" ht="12" customHeight="1">
      <c r="A30" s="333" t="s">
        <v>196</v>
      </c>
      <c r="B30" s="334">
        <v>3030</v>
      </c>
      <c r="C30" s="334">
        <v>526</v>
      </c>
      <c r="D30" s="334">
        <v>15900</v>
      </c>
      <c r="E30" s="334">
        <v>93</v>
      </c>
      <c r="F30" s="335">
        <v>0</v>
      </c>
      <c r="G30" s="335">
        <v>0</v>
      </c>
      <c r="H30" s="335">
        <v>0</v>
      </c>
      <c r="I30" s="336">
        <v>0</v>
      </c>
      <c r="J30" s="337"/>
      <c r="K30" s="337"/>
      <c r="L30" s="338"/>
      <c r="M30" s="294"/>
      <c r="N30" s="337"/>
      <c r="O30" s="337"/>
      <c r="P30" s="337"/>
      <c r="Q30" s="337"/>
    </row>
    <row r="31" spans="1:17" ht="12" customHeight="1">
      <c r="A31" s="333" t="s">
        <v>198</v>
      </c>
      <c r="B31" s="334">
        <v>2200</v>
      </c>
      <c r="C31" s="334">
        <v>589</v>
      </c>
      <c r="D31" s="334">
        <v>12900</v>
      </c>
      <c r="E31" s="334">
        <v>97</v>
      </c>
      <c r="F31" s="340">
        <v>0</v>
      </c>
      <c r="G31" s="335">
        <v>168</v>
      </c>
      <c r="H31" s="340">
        <v>0</v>
      </c>
      <c r="I31" s="336">
        <v>85</v>
      </c>
      <c r="J31" s="337"/>
      <c r="K31" s="337"/>
      <c r="L31" s="338"/>
      <c r="M31" s="294"/>
      <c r="N31" s="337"/>
      <c r="O31" s="337"/>
      <c r="P31" s="337"/>
      <c r="Q31" s="337"/>
    </row>
    <row r="32" spans="1:17" ht="7.5" customHeight="1">
      <c r="A32" s="333"/>
      <c r="B32" s="334"/>
      <c r="C32" s="334"/>
      <c r="D32" s="334"/>
      <c r="E32" s="334"/>
      <c r="F32" s="335"/>
      <c r="G32" s="335"/>
      <c r="H32" s="335"/>
      <c r="I32" s="336"/>
      <c r="J32" s="337"/>
      <c r="K32" s="337"/>
      <c r="L32" s="338"/>
      <c r="M32" s="294"/>
      <c r="N32" s="337"/>
      <c r="O32" s="337"/>
      <c r="P32" s="337"/>
      <c r="Q32" s="337"/>
    </row>
    <row r="33" spans="1:17" ht="12" customHeight="1">
      <c r="A33" s="333" t="s">
        <v>200</v>
      </c>
      <c r="B33" s="334">
        <v>1840</v>
      </c>
      <c r="C33" s="334">
        <v>531</v>
      </c>
      <c r="D33" s="334">
        <v>9790</v>
      </c>
      <c r="E33" s="334">
        <v>92</v>
      </c>
      <c r="F33" s="335">
        <v>0</v>
      </c>
      <c r="G33" s="335">
        <v>0</v>
      </c>
      <c r="H33" s="335">
        <v>0</v>
      </c>
      <c r="I33" s="336">
        <v>0</v>
      </c>
      <c r="J33" s="337"/>
      <c r="K33" s="337"/>
      <c r="L33" s="338"/>
      <c r="M33" s="294"/>
      <c r="N33" s="337"/>
      <c r="O33" s="337"/>
      <c r="P33" s="337"/>
      <c r="Q33" s="337"/>
    </row>
    <row r="34" spans="1:17" ht="12" customHeight="1">
      <c r="A34" s="333" t="s">
        <v>202</v>
      </c>
      <c r="B34" s="334">
        <v>3940</v>
      </c>
      <c r="C34" s="334">
        <v>470</v>
      </c>
      <c r="D34" s="334">
        <v>18500</v>
      </c>
      <c r="E34" s="334">
        <v>88</v>
      </c>
      <c r="F34" s="335">
        <v>29</v>
      </c>
      <c r="G34" s="335">
        <v>213</v>
      </c>
      <c r="H34" s="335">
        <v>62</v>
      </c>
      <c r="I34" s="336">
        <v>83</v>
      </c>
      <c r="J34" s="337"/>
      <c r="K34" s="337"/>
      <c r="L34" s="338"/>
      <c r="M34" s="294"/>
      <c r="N34" s="337"/>
      <c r="O34" s="337"/>
      <c r="P34" s="337"/>
      <c r="Q34" s="337"/>
    </row>
    <row r="35" spans="1:17" ht="12" customHeight="1">
      <c r="A35" s="333" t="s">
        <v>204</v>
      </c>
      <c r="B35" s="334">
        <v>2270</v>
      </c>
      <c r="C35" s="334">
        <v>544</v>
      </c>
      <c r="D35" s="334">
        <v>12400</v>
      </c>
      <c r="E35" s="334">
        <v>92</v>
      </c>
      <c r="F35" s="335">
        <v>0</v>
      </c>
      <c r="G35" s="335">
        <v>0</v>
      </c>
      <c r="H35" s="335">
        <v>0</v>
      </c>
      <c r="I35" s="336">
        <v>0</v>
      </c>
      <c r="J35" s="337"/>
      <c r="K35" s="337"/>
      <c r="L35" s="338"/>
      <c r="M35" s="294"/>
      <c r="N35" s="337"/>
      <c r="O35" s="337"/>
      <c r="P35" s="337"/>
      <c r="Q35" s="337"/>
    </row>
    <row r="36" spans="1:17" ht="7.5" customHeight="1">
      <c r="A36" s="333"/>
      <c r="B36" s="334"/>
      <c r="C36" s="334"/>
      <c r="D36" s="334"/>
      <c r="E36" s="334"/>
      <c r="F36" s="341"/>
      <c r="G36" s="335"/>
      <c r="H36" s="340"/>
      <c r="I36" s="342"/>
      <c r="J36" s="337"/>
      <c r="K36" s="337"/>
      <c r="L36" s="338"/>
      <c r="M36" s="294"/>
      <c r="N36" s="337"/>
      <c r="O36" s="337"/>
      <c r="P36" s="337"/>
      <c r="Q36" s="337"/>
    </row>
    <row r="37" spans="1:17" ht="12" customHeight="1">
      <c r="A37" s="333" t="s">
        <v>206</v>
      </c>
      <c r="B37" s="334">
        <v>718</v>
      </c>
      <c r="C37" s="334">
        <v>465</v>
      </c>
      <c r="D37" s="334">
        <v>3340</v>
      </c>
      <c r="E37" s="334">
        <v>85</v>
      </c>
      <c r="F37" s="335">
        <v>0</v>
      </c>
      <c r="G37" s="335">
        <v>0</v>
      </c>
      <c r="H37" s="335">
        <v>0</v>
      </c>
      <c r="I37" s="336">
        <v>0</v>
      </c>
      <c r="J37" s="337"/>
      <c r="K37" s="337"/>
      <c r="L37" s="338"/>
      <c r="M37" s="294"/>
      <c r="N37" s="337"/>
      <c r="O37" s="337"/>
      <c r="P37" s="337"/>
      <c r="Q37" s="337"/>
    </row>
    <row r="38" spans="1:17" ht="12" customHeight="1">
      <c r="A38" s="333" t="s">
        <v>208</v>
      </c>
      <c r="B38" s="334">
        <v>837</v>
      </c>
      <c r="C38" s="334">
        <v>603</v>
      </c>
      <c r="D38" s="334">
        <v>5050</v>
      </c>
      <c r="E38" s="334">
        <v>98</v>
      </c>
      <c r="F38" s="335">
        <v>0</v>
      </c>
      <c r="G38" s="335">
        <v>0</v>
      </c>
      <c r="H38" s="335">
        <v>0</v>
      </c>
      <c r="I38" s="336">
        <v>0</v>
      </c>
      <c r="J38" s="337"/>
      <c r="K38" s="337"/>
      <c r="L38" s="338"/>
      <c r="M38" s="294"/>
      <c r="N38" s="337"/>
      <c r="O38" s="337"/>
      <c r="P38" s="337"/>
      <c r="Q38" s="337"/>
    </row>
    <row r="39" spans="1:17" ht="12" customHeight="1">
      <c r="A39" s="333" t="s">
        <v>210</v>
      </c>
      <c r="B39" s="334">
        <v>1820</v>
      </c>
      <c r="C39" s="334">
        <v>599</v>
      </c>
      <c r="D39" s="334">
        <v>10900</v>
      </c>
      <c r="E39" s="334">
        <v>96</v>
      </c>
      <c r="F39" s="335">
        <v>0</v>
      </c>
      <c r="G39" s="335">
        <v>0</v>
      </c>
      <c r="H39" s="335">
        <v>0</v>
      </c>
      <c r="I39" s="336">
        <v>0</v>
      </c>
      <c r="J39" s="337"/>
      <c r="K39" s="337"/>
      <c r="L39" s="338"/>
      <c r="M39" s="294"/>
      <c r="N39" s="337"/>
      <c r="O39" s="337"/>
      <c r="P39" s="337"/>
      <c r="Q39" s="337"/>
    </row>
    <row r="40" spans="1:17" ht="12" customHeight="1">
      <c r="A40" s="333" t="s">
        <v>212</v>
      </c>
      <c r="B40" s="334">
        <v>585</v>
      </c>
      <c r="C40" s="334">
        <v>327</v>
      </c>
      <c r="D40" s="334">
        <v>1910</v>
      </c>
      <c r="E40" s="334">
        <v>69</v>
      </c>
      <c r="F40" s="335">
        <v>0</v>
      </c>
      <c r="G40" s="335">
        <v>0</v>
      </c>
      <c r="H40" s="335">
        <v>0</v>
      </c>
      <c r="I40" s="336">
        <v>0</v>
      </c>
      <c r="J40" s="337"/>
      <c r="K40" s="337"/>
      <c r="L40" s="338"/>
      <c r="M40" s="294"/>
      <c r="N40" s="337"/>
      <c r="O40" s="337"/>
      <c r="P40" s="337"/>
      <c r="Q40" s="337"/>
    </row>
    <row r="41" spans="1:17" ht="12" customHeight="1">
      <c r="A41" s="333" t="s">
        <v>214</v>
      </c>
      <c r="B41" s="334">
        <v>842</v>
      </c>
      <c r="C41" s="334">
        <v>439</v>
      </c>
      <c r="D41" s="334">
        <v>3700</v>
      </c>
      <c r="E41" s="334">
        <v>85</v>
      </c>
      <c r="F41" s="335">
        <v>0</v>
      </c>
      <c r="G41" s="335">
        <v>0</v>
      </c>
      <c r="H41" s="335">
        <v>0</v>
      </c>
      <c r="I41" s="336">
        <v>0</v>
      </c>
      <c r="J41" s="337"/>
      <c r="K41" s="337"/>
      <c r="L41" s="338"/>
      <c r="M41" s="294"/>
      <c r="N41" s="337"/>
      <c r="O41" s="337"/>
      <c r="P41" s="337"/>
      <c r="Q41" s="337"/>
    </row>
    <row r="42" spans="1:17" ht="7.5" customHeight="1">
      <c r="A42" s="333"/>
      <c r="B42" s="334"/>
      <c r="C42" s="334"/>
      <c r="D42" s="334"/>
      <c r="E42" s="334"/>
      <c r="F42" s="335"/>
      <c r="G42" s="335"/>
      <c r="H42" s="335"/>
      <c r="I42" s="336"/>
      <c r="J42" s="337"/>
      <c r="K42" s="337"/>
      <c r="L42" s="338"/>
      <c r="M42" s="294"/>
      <c r="N42" s="337"/>
      <c r="O42" s="337"/>
      <c r="P42" s="337"/>
      <c r="Q42" s="337"/>
    </row>
    <row r="43" spans="1:17" ht="12" customHeight="1">
      <c r="A43" s="333" t="s">
        <v>168</v>
      </c>
      <c r="B43" s="334">
        <v>742</v>
      </c>
      <c r="C43" s="334">
        <v>430</v>
      </c>
      <c r="D43" s="334">
        <v>3190</v>
      </c>
      <c r="E43" s="334">
        <v>83</v>
      </c>
      <c r="F43" s="335">
        <v>0</v>
      </c>
      <c r="G43" s="335">
        <v>0</v>
      </c>
      <c r="H43" s="335">
        <v>0</v>
      </c>
      <c r="I43" s="336">
        <v>0</v>
      </c>
      <c r="J43" s="337"/>
      <c r="K43" s="337"/>
      <c r="L43" s="338"/>
      <c r="M43" s="294"/>
      <c r="N43" s="337"/>
      <c r="O43" s="337"/>
      <c r="P43" s="337"/>
      <c r="Q43" s="337"/>
    </row>
    <row r="44" spans="1:17" ht="12" customHeight="1">
      <c r="A44" s="333" t="s">
        <v>169</v>
      </c>
      <c r="B44" s="334">
        <v>1410</v>
      </c>
      <c r="C44" s="334">
        <v>474</v>
      </c>
      <c r="D44" s="334">
        <v>6690</v>
      </c>
      <c r="E44" s="334">
        <v>89</v>
      </c>
      <c r="F44" s="335">
        <v>8</v>
      </c>
      <c r="G44" s="335">
        <v>219</v>
      </c>
      <c r="H44" s="335">
        <v>18</v>
      </c>
      <c r="I44" s="336">
        <v>85</v>
      </c>
      <c r="J44" s="337"/>
      <c r="K44" s="337"/>
      <c r="L44" s="338"/>
      <c r="M44" s="294"/>
      <c r="N44" s="337"/>
      <c r="O44" s="337"/>
      <c r="P44" s="337"/>
      <c r="Q44" s="337"/>
    </row>
    <row r="45" spans="1:17" ht="12" customHeight="1">
      <c r="A45" s="333" t="s">
        <v>170</v>
      </c>
      <c r="B45" s="334">
        <v>1420</v>
      </c>
      <c r="C45" s="334">
        <v>437</v>
      </c>
      <c r="D45" s="334">
        <v>6190</v>
      </c>
      <c r="E45" s="334">
        <v>90</v>
      </c>
      <c r="F45" s="340">
        <v>0</v>
      </c>
      <c r="G45" s="335">
        <v>223</v>
      </c>
      <c r="H45" s="340">
        <v>0</v>
      </c>
      <c r="I45" s="336">
        <v>93</v>
      </c>
      <c r="J45" s="337"/>
      <c r="K45" s="337"/>
      <c r="L45" s="338"/>
      <c r="M45" s="294"/>
      <c r="N45" s="337"/>
      <c r="O45" s="337"/>
      <c r="P45" s="337"/>
      <c r="Q45" s="337"/>
    </row>
    <row r="46" spans="1:17" ht="12" customHeight="1">
      <c r="A46" s="333" t="s">
        <v>171</v>
      </c>
      <c r="B46" s="334">
        <v>2090</v>
      </c>
      <c r="C46" s="334">
        <v>452</v>
      </c>
      <c r="D46" s="334">
        <v>9470</v>
      </c>
      <c r="E46" s="334">
        <v>88</v>
      </c>
      <c r="F46" s="335">
        <v>0</v>
      </c>
      <c r="G46" s="335">
        <v>0</v>
      </c>
      <c r="H46" s="335">
        <v>0</v>
      </c>
      <c r="I46" s="336">
        <v>0</v>
      </c>
      <c r="J46" s="337"/>
      <c r="K46" s="337"/>
      <c r="L46" s="338"/>
      <c r="M46" s="294"/>
      <c r="N46" s="337"/>
      <c r="O46" s="337"/>
      <c r="P46" s="337"/>
      <c r="Q46" s="337"/>
    </row>
    <row r="47" spans="1:17" ht="12" customHeight="1">
      <c r="A47" s="333" t="s">
        <v>173</v>
      </c>
      <c r="B47" s="334">
        <v>1430</v>
      </c>
      <c r="C47" s="334">
        <v>468</v>
      </c>
      <c r="D47" s="334">
        <v>6690</v>
      </c>
      <c r="E47" s="334">
        <v>92</v>
      </c>
      <c r="F47" s="340">
        <v>0</v>
      </c>
      <c r="G47" s="335">
        <v>226</v>
      </c>
      <c r="H47" s="340">
        <v>0</v>
      </c>
      <c r="I47" s="336">
        <v>94</v>
      </c>
      <c r="J47" s="337"/>
      <c r="K47" s="337"/>
      <c r="L47" s="338"/>
      <c r="M47" s="294"/>
      <c r="N47" s="337"/>
      <c r="O47" s="337"/>
      <c r="P47" s="337"/>
      <c r="Q47" s="337"/>
    </row>
    <row r="48" spans="1:17" ht="7.5" customHeight="1">
      <c r="A48" s="333"/>
      <c r="B48" s="334"/>
      <c r="C48" s="334"/>
      <c r="D48" s="334"/>
      <c r="E48" s="334"/>
      <c r="F48" s="340"/>
      <c r="G48" s="335"/>
      <c r="H48" s="340"/>
      <c r="I48" s="336"/>
      <c r="J48" s="337"/>
      <c r="K48" s="337"/>
      <c r="L48" s="338"/>
      <c r="M48" s="294"/>
      <c r="N48" s="337"/>
      <c r="O48" s="337"/>
      <c r="P48" s="337"/>
      <c r="Q48" s="337"/>
    </row>
    <row r="49" spans="1:17" ht="12" customHeight="1">
      <c r="A49" s="333" t="s">
        <v>175</v>
      </c>
      <c r="B49" s="334">
        <v>1820</v>
      </c>
      <c r="C49" s="334">
        <v>439</v>
      </c>
      <c r="D49" s="334">
        <v>8000</v>
      </c>
      <c r="E49" s="334">
        <v>89</v>
      </c>
      <c r="F49" s="340">
        <v>2</v>
      </c>
      <c r="G49" s="335">
        <v>223</v>
      </c>
      <c r="H49" s="340">
        <v>4</v>
      </c>
      <c r="I49" s="336">
        <v>93</v>
      </c>
      <c r="J49" s="337"/>
      <c r="K49" s="337"/>
      <c r="L49" s="338"/>
      <c r="M49" s="294"/>
      <c r="N49" s="337"/>
      <c r="O49" s="337"/>
      <c r="P49" s="337"/>
      <c r="Q49" s="337"/>
    </row>
    <row r="50" spans="1:17" ht="12" customHeight="1">
      <c r="A50" s="333" t="s">
        <v>177</v>
      </c>
      <c r="B50" s="334">
        <v>812</v>
      </c>
      <c r="C50" s="334">
        <v>436</v>
      </c>
      <c r="D50" s="334">
        <v>3540</v>
      </c>
      <c r="E50" s="334">
        <v>89</v>
      </c>
      <c r="F50" s="340">
        <v>1</v>
      </c>
      <c r="G50" s="335">
        <v>200</v>
      </c>
      <c r="H50" s="340">
        <v>2</v>
      </c>
      <c r="I50" s="336">
        <v>91</v>
      </c>
      <c r="J50" s="337"/>
      <c r="K50" s="337"/>
      <c r="L50" s="338"/>
      <c r="M50" s="294"/>
      <c r="N50" s="337"/>
      <c r="O50" s="337"/>
      <c r="P50" s="337"/>
      <c r="Q50" s="337"/>
    </row>
    <row r="51" spans="1:17" ht="12" customHeight="1">
      <c r="A51" s="333" t="s">
        <v>179</v>
      </c>
      <c r="B51" s="334">
        <v>1670</v>
      </c>
      <c r="C51" s="334">
        <v>454</v>
      </c>
      <c r="D51" s="334">
        <v>7600</v>
      </c>
      <c r="E51" s="334">
        <v>90</v>
      </c>
      <c r="F51" s="340">
        <v>0</v>
      </c>
      <c r="G51" s="335">
        <v>214</v>
      </c>
      <c r="H51" s="340">
        <v>0</v>
      </c>
      <c r="I51" s="336">
        <v>93</v>
      </c>
      <c r="J51" s="337"/>
      <c r="K51" s="337"/>
      <c r="L51" s="338"/>
      <c r="M51" s="294"/>
      <c r="N51" s="337"/>
      <c r="O51" s="337"/>
      <c r="P51" s="337"/>
      <c r="Q51" s="337"/>
    </row>
    <row r="52" spans="1:17" ht="12" customHeight="1">
      <c r="A52" s="333" t="s">
        <v>180</v>
      </c>
      <c r="B52" s="334">
        <v>1320</v>
      </c>
      <c r="C52" s="334">
        <v>445</v>
      </c>
      <c r="D52" s="334">
        <v>5880</v>
      </c>
      <c r="E52" s="334">
        <v>90</v>
      </c>
      <c r="F52" s="340">
        <v>0</v>
      </c>
      <c r="G52" s="335">
        <v>202</v>
      </c>
      <c r="H52" s="340">
        <v>0</v>
      </c>
      <c r="I52" s="336">
        <v>92</v>
      </c>
      <c r="J52" s="337"/>
      <c r="K52" s="337"/>
      <c r="L52" s="338"/>
      <c r="M52" s="294"/>
      <c r="N52" s="337"/>
      <c r="O52" s="337"/>
      <c r="P52" s="337"/>
      <c r="Q52" s="337"/>
    </row>
    <row r="53" spans="1:17" ht="12" customHeight="1">
      <c r="A53" s="333" t="s">
        <v>183</v>
      </c>
      <c r="B53" s="334">
        <v>3270</v>
      </c>
      <c r="C53" s="334">
        <v>533</v>
      </c>
      <c r="D53" s="334">
        <v>17400</v>
      </c>
      <c r="E53" s="334">
        <v>91</v>
      </c>
      <c r="F53" s="335">
        <v>0</v>
      </c>
      <c r="G53" s="335">
        <v>0</v>
      </c>
      <c r="H53" s="335">
        <v>0</v>
      </c>
      <c r="I53" s="336">
        <v>0</v>
      </c>
      <c r="J53" s="337"/>
      <c r="K53" s="337"/>
      <c r="L53" s="338"/>
      <c r="M53" s="294"/>
      <c r="N53" s="337"/>
      <c r="O53" s="337"/>
      <c r="P53" s="337"/>
      <c r="Q53" s="337"/>
    </row>
    <row r="54" spans="1:17" ht="7.5" customHeight="1">
      <c r="A54" s="333"/>
      <c r="B54" s="334"/>
      <c r="C54" s="334"/>
      <c r="D54" s="334"/>
      <c r="E54" s="334"/>
      <c r="F54" s="340"/>
      <c r="G54" s="335"/>
      <c r="H54" s="340"/>
      <c r="I54" s="336"/>
      <c r="J54" s="337"/>
      <c r="K54" s="337"/>
      <c r="L54" s="338"/>
      <c r="M54" s="294"/>
      <c r="N54" s="337"/>
      <c r="O54" s="337"/>
      <c r="P54" s="337"/>
      <c r="Q54" s="337"/>
    </row>
    <row r="55" spans="1:17" ht="12" customHeight="1">
      <c r="A55" s="333" t="s">
        <v>185</v>
      </c>
      <c r="B55" s="334">
        <v>4700</v>
      </c>
      <c r="C55" s="334">
        <v>521</v>
      </c>
      <c r="D55" s="334">
        <v>24500</v>
      </c>
      <c r="E55" s="334">
        <v>85</v>
      </c>
      <c r="F55" s="335">
        <v>0</v>
      </c>
      <c r="G55" s="335">
        <v>0</v>
      </c>
      <c r="H55" s="335">
        <v>0</v>
      </c>
      <c r="I55" s="336">
        <v>0</v>
      </c>
      <c r="J55" s="337"/>
      <c r="K55" s="337"/>
      <c r="L55" s="338"/>
      <c r="M55" s="294"/>
      <c r="N55" s="337"/>
      <c r="O55" s="337"/>
      <c r="P55" s="337"/>
      <c r="Q55" s="337"/>
    </row>
    <row r="56" spans="1:17" ht="12" customHeight="1">
      <c r="A56" s="333" t="s">
        <v>187</v>
      </c>
      <c r="B56" s="334">
        <v>1080</v>
      </c>
      <c r="C56" s="334">
        <v>333</v>
      </c>
      <c r="D56" s="334">
        <v>3610</v>
      </c>
      <c r="E56" s="334">
        <v>82</v>
      </c>
      <c r="F56" s="335">
        <v>0</v>
      </c>
      <c r="G56" s="335">
        <v>0</v>
      </c>
      <c r="H56" s="335">
        <v>0</v>
      </c>
      <c r="I56" s="336">
        <v>0</v>
      </c>
      <c r="J56" s="337"/>
      <c r="K56" s="337"/>
      <c r="L56" s="338"/>
      <c r="M56" s="294"/>
      <c r="N56" s="337"/>
      <c r="O56" s="337"/>
      <c r="P56" s="337"/>
      <c r="Q56" s="337"/>
    </row>
    <row r="57" spans="1:17" ht="12" customHeight="1">
      <c r="A57" s="333" t="s">
        <v>189</v>
      </c>
      <c r="B57" s="334">
        <v>1390</v>
      </c>
      <c r="C57" s="334">
        <v>460</v>
      </c>
      <c r="D57" s="334">
        <v>6410</v>
      </c>
      <c r="E57" s="334">
        <v>86</v>
      </c>
      <c r="F57" s="335">
        <v>0</v>
      </c>
      <c r="G57" s="335">
        <v>0</v>
      </c>
      <c r="H57" s="335">
        <v>0</v>
      </c>
      <c r="I57" s="336">
        <v>0</v>
      </c>
      <c r="J57" s="337"/>
      <c r="K57" s="337"/>
      <c r="L57" s="338"/>
      <c r="M57" s="294"/>
      <c r="N57" s="337"/>
      <c r="O57" s="337"/>
      <c r="P57" s="337"/>
      <c r="Q57" s="337"/>
    </row>
    <row r="58" spans="1:17" ht="12" customHeight="1">
      <c r="A58" s="333" t="s">
        <v>191</v>
      </c>
      <c r="B58" s="334">
        <v>2070</v>
      </c>
      <c r="C58" s="334">
        <v>459</v>
      </c>
      <c r="D58" s="334">
        <v>9510</v>
      </c>
      <c r="E58" s="334">
        <v>83</v>
      </c>
      <c r="F58" s="335">
        <v>0</v>
      </c>
      <c r="G58" s="335">
        <v>0</v>
      </c>
      <c r="H58" s="335">
        <v>0</v>
      </c>
      <c r="I58" s="336">
        <v>0</v>
      </c>
      <c r="J58" s="337"/>
      <c r="K58" s="337"/>
      <c r="L58" s="338"/>
      <c r="M58" s="294"/>
      <c r="N58" s="337"/>
      <c r="O58" s="337"/>
      <c r="P58" s="337"/>
      <c r="Q58" s="337"/>
    </row>
    <row r="59" spans="1:17" ht="12" customHeight="1">
      <c r="A59" s="333" t="s">
        <v>194</v>
      </c>
      <c r="B59" s="334">
        <v>1630</v>
      </c>
      <c r="C59" s="334">
        <v>415</v>
      </c>
      <c r="D59" s="334">
        <v>6770</v>
      </c>
      <c r="E59" s="334">
        <v>79</v>
      </c>
      <c r="F59" s="340">
        <v>1</v>
      </c>
      <c r="G59" s="335">
        <v>140</v>
      </c>
      <c r="H59" s="340">
        <v>1</v>
      </c>
      <c r="I59" s="336">
        <v>65</v>
      </c>
      <c r="J59" s="337"/>
      <c r="K59" s="337"/>
      <c r="L59" s="338"/>
      <c r="M59" s="294"/>
      <c r="N59" s="337"/>
      <c r="O59" s="337"/>
      <c r="P59" s="337"/>
      <c r="Q59" s="337"/>
    </row>
    <row r="60" spans="1:17" ht="7.5" customHeight="1">
      <c r="A60" s="333"/>
      <c r="B60" s="334"/>
      <c r="C60" s="334"/>
      <c r="D60" s="334"/>
      <c r="E60" s="334"/>
      <c r="F60" s="340"/>
      <c r="G60" s="335"/>
      <c r="H60" s="340"/>
      <c r="I60" s="336"/>
      <c r="J60" s="337"/>
      <c r="K60" s="337"/>
      <c r="L60" s="338"/>
      <c r="M60" s="294"/>
      <c r="N60" s="337"/>
      <c r="O60" s="337"/>
      <c r="P60" s="337"/>
      <c r="Q60" s="337"/>
    </row>
    <row r="61" spans="1:17" ht="12" customHeight="1">
      <c r="A61" s="333" t="s">
        <v>195</v>
      </c>
      <c r="B61" s="334">
        <v>3940</v>
      </c>
      <c r="C61" s="334">
        <v>549</v>
      </c>
      <c r="D61" s="335">
        <v>21700</v>
      </c>
      <c r="E61" s="335">
        <v>96</v>
      </c>
      <c r="F61" s="335">
        <v>0</v>
      </c>
      <c r="G61" s="335">
        <v>0</v>
      </c>
      <c r="H61" s="335">
        <v>0</v>
      </c>
      <c r="I61" s="336">
        <v>0</v>
      </c>
      <c r="J61" s="337"/>
      <c r="K61" s="337"/>
      <c r="L61" s="338"/>
      <c r="M61" s="294"/>
      <c r="N61" s="337"/>
      <c r="O61" s="337"/>
      <c r="P61" s="337"/>
      <c r="Q61" s="337"/>
    </row>
    <row r="62" spans="1:17" ht="12" customHeight="1">
      <c r="A62" s="333" t="s">
        <v>197</v>
      </c>
      <c r="B62" s="334">
        <v>3370</v>
      </c>
      <c r="C62" s="334">
        <v>551</v>
      </c>
      <c r="D62" s="334">
        <v>18600</v>
      </c>
      <c r="E62" s="334">
        <v>97</v>
      </c>
      <c r="F62" s="335">
        <v>1</v>
      </c>
      <c r="G62" s="335">
        <v>170</v>
      </c>
      <c r="H62" s="335">
        <v>2</v>
      </c>
      <c r="I62" s="336">
        <v>77</v>
      </c>
      <c r="J62" s="337"/>
      <c r="K62" s="337"/>
      <c r="L62" s="338"/>
      <c r="M62" s="294"/>
      <c r="N62" s="337"/>
      <c r="O62" s="337"/>
      <c r="P62" s="337"/>
      <c r="Q62" s="337"/>
    </row>
    <row r="63" spans="1:17" ht="12" customHeight="1">
      <c r="A63" s="333" t="s">
        <v>199</v>
      </c>
      <c r="B63" s="334">
        <v>2810</v>
      </c>
      <c r="C63" s="334">
        <v>439</v>
      </c>
      <c r="D63" s="334">
        <v>12300</v>
      </c>
      <c r="E63" s="334">
        <v>83</v>
      </c>
      <c r="F63" s="335">
        <v>8</v>
      </c>
      <c r="G63" s="335">
        <v>150</v>
      </c>
      <c r="H63" s="335">
        <v>12</v>
      </c>
      <c r="I63" s="336">
        <v>66</v>
      </c>
      <c r="J63" s="337"/>
      <c r="K63" s="337"/>
      <c r="L63" s="338"/>
      <c r="M63" s="294"/>
      <c r="N63" s="337"/>
      <c r="O63" s="337"/>
      <c r="P63" s="337"/>
      <c r="Q63" s="337"/>
    </row>
    <row r="64" spans="1:17" ht="12" customHeight="1">
      <c r="A64" s="333" t="s">
        <v>201</v>
      </c>
      <c r="B64" s="334">
        <v>1810</v>
      </c>
      <c r="C64" s="334">
        <v>479</v>
      </c>
      <c r="D64" s="334">
        <v>8660</v>
      </c>
      <c r="E64" s="334">
        <v>88</v>
      </c>
      <c r="F64" s="340">
        <v>1</v>
      </c>
      <c r="G64" s="335">
        <v>170</v>
      </c>
      <c r="H64" s="340">
        <v>2</v>
      </c>
      <c r="I64" s="336">
        <v>72</v>
      </c>
      <c r="J64" s="337"/>
      <c r="K64" s="337"/>
      <c r="L64" s="338"/>
      <c r="M64" s="294"/>
      <c r="N64" s="337"/>
      <c r="O64" s="337"/>
      <c r="P64" s="337"/>
      <c r="Q64" s="337"/>
    </row>
    <row r="65" spans="1:17" ht="12" customHeight="1">
      <c r="A65" s="333" t="s">
        <v>203</v>
      </c>
      <c r="B65" s="334">
        <v>2070</v>
      </c>
      <c r="C65" s="334">
        <v>563</v>
      </c>
      <c r="D65" s="334">
        <v>11700</v>
      </c>
      <c r="E65" s="334">
        <v>98</v>
      </c>
      <c r="F65" s="335">
        <v>0</v>
      </c>
      <c r="G65" s="335">
        <v>0</v>
      </c>
      <c r="H65" s="335">
        <v>0</v>
      </c>
      <c r="I65" s="336">
        <v>0</v>
      </c>
      <c r="J65" s="337"/>
      <c r="K65" s="337"/>
      <c r="L65" s="338"/>
      <c r="M65" s="294"/>
      <c r="N65" s="337"/>
      <c r="O65" s="337"/>
      <c r="P65" s="337"/>
      <c r="Q65" s="337"/>
    </row>
    <row r="66" spans="1:17" ht="7.5" customHeight="1">
      <c r="A66" s="333"/>
      <c r="B66" s="334"/>
      <c r="C66" s="334"/>
      <c r="D66" s="334"/>
      <c r="E66" s="334"/>
      <c r="F66" s="335"/>
      <c r="G66" s="335"/>
      <c r="H66" s="335"/>
      <c r="I66" s="336"/>
      <c r="J66" s="337"/>
      <c r="K66" s="337"/>
      <c r="L66" s="338"/>
      <c r="M66" s="294"/>
      <c r="N66" s="337"/>
      <c r="O66" s="337"/>
      <c r="P66" s="337"/>
      <c r="Q66" s="337"/>
    </row>
    <row r="67" spans="1:17" ht="12" customHeight="1">
      <c r="A67" s="333" t="s">
        <v>205</v>
      </c>
      <c r="B67" s="334">
        <v>922</v>
      </c>
      <c r="C67" s="334">
        <v>449</v>
      </c>
      <c r="D67" s="334">
        <v>4140</v>
      </c>
      <c r="E67" s="334">
        <v>91</v>
      </c>
      <c r="F67" s="335">
        <v>0</v>
      </c>
      <c r="G67" s="335">
        <v>0</v>
      </c>
      <c r="H67" s="335">
        <v>0</v>
      </c>
      <c r="I67" s="336">
        <v>0</v>
      </c>
      <c r="J67" s="337"/>
      <c r="K67" s="337"/>
      <c r="L67" s="338"/>
      <c r="M67" s="294"/>
      <c r="N67" s="337"/>
      <c r="O67" s="337"/>
      <c r="P67" s="337"/>
      <c r="Q67" s="337"/>
    </row>
    <row r="68" spans="1:17" ht="12" customHeight="1">
      <c r="A68" s="333" t="s">
        <v>207</v>
      </c>
      <c r="B68" s="334">
        <v>711</v>
      </c>
      <c r="C68" s="334">
        <v>396</v>
      </c>
      <c r="D68" s="334">
        <v>2820</v>
      </c>
      <c r="E68" s="334">
        <v>91</v>
      </c>
      <c r="F68" s="335">
        <v>0</v>
      </c>
      <c r="G68" s="335">
        <v>0</v>
      </c>
      <c r="H68" s="335">
        <v>0</v>
      </c>
      <c r="I68" s="336">
        <v>0</v>
      </c>
      <c r="J68" s="337"/>
      <c r="K68" s="337"/>
      <c r="L68" s="338"/>
      <c r="M68" s="294"/>
      <c r="N68" s="337"/>
      <c r="O68" s="337"/>
      <c r="P68" s="337"/>
      <c r="Q68" s="337"/>
    </row>
    <row r="69" spans="1:17" ht="12" customHeight="1">
      <c r="A69" s="333" t="s">
        <v>209</v>
      </c>
      <c r="B69" s="334">
        <v>2880</v>
      </c>
      <c r="C69" s="334">
        <v>547</v>
      </c>
      <c r="D69" s="334">
        <v>15800</v>
      </c>
      <c r="E69" s="334">
        <v>96</v>
      </c>
      <c r="F69" s="340">
        <v>1</v>
      </c>
      <c r="G69" s="335">
        <v>195</v>
      </c>
      <c r="H69" s="340">
        <v>2</v>
      </c>
      <c r="I69" s="336">
        <v>97</v>
      </c>
      <c r="J69" s="337"/>
      <c r="K69" s="337"/>
      <c r="L69" s="338"/>
      <c r="M69" s="294"/>
      <c r="N69" s="337"/>
      <c r="O69" s="337"/>
      <c r="P69" s="337"/>
      <c r="Q69" s="337"/>
    </row>
    <row r="70" spans="1:17" ht="12" customHeight="1">
      <c r="A70" s="333" t="s">
        <v>211</v>
      </c>
      <c r="B70" s="334">
        <v>1170</v>
      </c>
      <c r="C70" s="334">
        <v>482</v>
      </c>
      <c r="D70" s="334">
        <v>5630</v>
      </c>
      <c r="E70" s="334">
        <v>89</v>
      </c>
      <c r="F70" s="335">
        <v>0</v>
      </c>
      <c r="G70" s="335">
        <v>0</v>
      </c>
      <c r="H70" s="335">
        <v>0</v>
      </c>
      <c r="I70" s="336">
        <v>0</v>
      </c>
      <c r="J70" s="337"/>
      <c r="K70" s="337"/>
      <c r="L70" s="338"/>
      <c r="M70" s="294"/>
      <c r="N70" s="337"/>
      <c r="O70" s="337"/>
      <c r="P70" s="337"/>
      <c r="Q70" s="337"/>
    </row>
    <row r="71" spans="1:17" ht="12" customHeight="1">
      <c r="A71" s="333" t="s">
        <v>213</v>
      </c>
      <c r="B71" s="334">
        <v>1010</v>
      </c>
      <c r="C71" s="334">
        <v>490</v>
      </c>
      <c r="D71" s="334">
        <v>4940</v>
      </c>
      <c r="E71" s="334">
        <v>92</v>
      </c>
      <c r="F71" s="335">
        <v>0</v>
      </c>
      <c r="G71" s="335">
        <v>0</v>
      </c>
      <c r="H71" s="335">
        <v>0</v>
      </c>
      <c r="I71" s="336">
        <v>0</v>
      </c>
      <c r="J71" s="337"/>
      <c r="K71" s="337"/>
      <c r="L71" s="338"/>
      <c r="M71" s="294"/>
      <c r="N71" s="337"/>
      <c r="O71" s="337"/>
      <c r="P71" s="337"/>
      <c r="Q71" s="337"/>
    </row>
    <row r="72" spans="1:17" ht="12" customHeight="1">
      <c r="A72" s="302" t="s">
        <v>215</v>
      </c>
      <c r="B72" s="343">
        <v>1490</v>
      </c>
      <c r="C72" s="343">
        <v>501</v>
      </c>
      <c r="D72" s="343">
        <v>7470</v>
      </c>
      <c r="E72" s="343">
        <v>93</v>
      </c>
      <c r="F72" s="344">
        <v>0</v>
      </c>
      <c r="G72" s="344">
        <v>0</v>
      </c>
      <c r="H72" s="344">
        <v>0</v>
      </c>
      <c r="I72" s="345">
        <v>0</v>
      </c>
      <c r="J72" s="337"/>
      <c r="K72" s="337"/>
      <c r="L72" s="338"/>
      <c r="M72" s="294"/>
      <c r="N72" s="337"/>
      <c r="O72" s="337"/>
      <c r="P72" s="337"/>
      <c r="Q72" s="337"/>
    </row>
    <row r="73" spans="1:12" ht="13.5" customHeight="1">
      <c r="A73" s="346" t="s">
        <v>816</v>
      </c>
      <c r="B73" s="294"/>
      <c r="C73" s="294"/>
      <c r="D73" s="294"/>
      <c r="E73" s="294"/>
      <c r="F73" s="295"/>
      <c r="G73" s="295"/>
      <c r="H73" s="295"/>
      <c r="I73" s="295"/>
      <c r="J73" s="294"/>
      <c r="K73" s="294"/>
      <c r="L73" s="294"/>
    </row>
    <row r="74" spans="1:12" ht="13.5" customHeight="1">
      <c r="A74" s="347"/>
      <c r="B74" s="294"/>
      <c r="C74" s="294"/>
      <c r="D74" s="294"/>
      <c r="E74" s="294"/>
      <c r="F74" s="295"/>
      <c r="G74" s="295"/>
      <c r="H74" s="295"/>
      <c r="I74" s="295"/>
      <c r="J74" s="294"/>
      <c r="K74" s="294"/>
      <c r="L74" s="294"/>
    </row>
    <row r="75" spans="2:12" ht="13.5" customHeight="1">
      <c r="B75" s="294"/>
      <c r="C75" s="294"/>
      <c r="D75" s="294"/>
      <c r="E75" s="294"/>
      <c r="F75" s="295"/>
      <c r="G75" s="295"/>
      <c r="H75" s="295"/>
      <c r="I75" s="295"/>
      <c r="J75" s="294"/>
      <c r="K75" s="294"/>
      <c r="L75" s="294"/>
    </row>
    <row r="76" spans="2:12" ht="15" customHeight="1">
      <c r="B76" s="294"/>
      <c r="C76" s="294"/>
      <c r="D76" s="294"/>
      <c r="E76" s="294"/>
      <c r="F76" s="295"/>
      <c r="G76" s="295"/>
      <c r="H76" s="295"/>
      <c r="I76" s="295"/>
      <c r="J76" s="294"/>
      <c r="K76" s="294"/>
      <c r="L76" s="294"/>
    </row>
    <row r="77" spans="1:12" ht="15" customHeight="1">
      <c r="A77" s="294"/>
      <c r="B77" s="294"/>
      <c r="C77" s="294"/>
      <c r="D77" s="294"/>
      <c r="E77" s="294"/>
      <c r="F77" s="295"/>
      <c r="G77" s="295"/>
      <c r="H77" s="295"/>
      <c r="I77" s="295"/>
      <c r="L77" s="294"/>
    </row>
    <row r="78" spans="1:12" ht="15" customHeight="1">
      <c r="A78" s="294"/>
      <c r="B78" s="294"/>
      <c r="C78" s="294"/>
      <c r="D78" s="294"/>
      <c r="E78" s="294"/>
      <c r="F78" s="295"/>
      <c r="G78" s="295"/>
      <c r="H78" s="295"/>
      <c r="I78" s="295"/>
      <c r="L78" s="294"/>
    </row>
    <row r="79" spans="1:12" ht="15" customHeight="1">
      <c r="A79" s="294"/>
      <c r="B79" s="294"/>
      <c r="C79" s="294"/>
      <c r="D79" s="294"/>
      <c r="E79" s="294"/>
      <c r="F79" s="295"/>
      <c r="G79" s="295"/>
      <c r="H79" s="295"/>
      <c r="I79" s="295"/>
      <c r="L79" s="294"/>
    </row>
    <row r="80" spans="1:12" ht="15" customHeight="1">
      <c r="A80" s="294"/>
      <c r="B80" s="294"/>
      <c r="C80" s="294"/>
      <c r="D80" s="294"/>
      <c r="E80" s="294"/>
      <c r="F80" s="295"/>
      <c r="G80" s="295"/>
      <c r="H80" s="295"/>
      <c r="I80" s="295"/>
      <c r="L80" s="294"/>
    </row>
    <row r="81" spans="1:12" ht="15" customHeight="1">
      <c r="A81" s="294"/>
      <c r="B81" s="294"/>
      <c r="C81" s="294"/>
      <c r="D81" s="294"/>
      <c r="E81" s="294"/>
      <c r="F81" s="295"/>
      <c r="G81" s="295"/>
      <c r="H81" s="295"/>
      <c r="I81" s="295"/>
      <c r="L81" s="294"/>
    </row>
    <row r="82" spans="1:12" ht="15" customHeight="1">
      <c r="A82" s="294"/>
      <c r="B82" s="294"/>
      <c r="C82" s="294"/>
      <c r="D82" s="294"/>
      <c r="E82" s="294"/>
      <c r="F82" s="295"/>
      <c r="G82" s="295"/>
      <c r="H82" s="295"/>
      <c r="I82" s="295"/>
      <c r="L82" s="294"/>
    </row>
    <row r="83" spans="1:12" ht="15" customHeight="1">
      <c r="A83" s="294"/>
      <c r="B83" s="294"/>
      <c r="C83" s="294"/>
      <c r="D83" s="294"/>
      <c r="E83" s="294"/>
      <c r="F83" s="295"/>
      <c r="G83" s="295"/>
      <c r="H83" s="295"/>
      <c r="I83" s="295"/>
      <c r="L83" s="294"/>
    </row>
    <row r="84" spans="1:12" ht="15" customHeight="1">
      <c r="A84" s="294"/>
      <c r="B84" s="294"/>
      <c r="C84" s="294"/>
      <c r="D84" s="294"/>
      <c r="E84" s="294"/>
      <c r="F84" s="295"/>
      <c r="G84" s="295"/>
      <c r="H84" s="295"/>
      <c r="I84" s="295"/>
      <c r="L84" s="294"/>
    </row>
    <row r="85" spans="1:12" ht="15" customHeight="1">
      <c r="A85" s="294"/>
      <c r="B85" s="294"/>
      <c r="C85" s="294"/>
      <c r="D85" s="294"/>
      <c r="E85" s="294"/>
      <c r="F85" s="295"/>
      <c r="G85" s="295"/>
      <c r="H85" s="295"/>
      <c r="I85" s="295"/>
      <c r="L85" s="294"/>
    </row>
    <row r="86" spans="1:12" ht="15" customHeight="1">
      <c r="A86" s="294"/>
      <c r="B86" s="294"/>
      <c r="C86" s="294"/>
      <c r="D86" s="294"/>
      <c r="E86" s="294"/>
      <c r="F86" s="295"/>
      <c r="G86" s="295"/>
      <c r="H86" s="295"/>
      <c r="I86" s="295"/>
      <c r="L86" s="294"/>
    </row>
    <row r="87" spans="1:12" ht="15" customHeight="1">
      <c r="A87" s="294"/>
      <c r="B87" s="294"/>
      <c r="C87" s="294"/>
      <c r="D87" s="294"/>
      <c r="E87" s="294"/>
      <c r="F87" s="295"/>
      <c r="G87" s="295"/>
      <c r="H87" s="295"/>
      <c r="I87" s="295"/>
      <c r="L87" s="294"/>
    </row>
    <row r="88" spans="1:12" ht="15" customHeight="1">
      <c r="A88" s="294"/>
      <c r="B88" s="294"/>
      <c r="C88" s="294"/>
      <c r="D88" s="294"/>
      <c r="E88" s="294"/>
      <c r="F88" s="295"/>
      <c r="G88" s="295"/>
      <c r="H88" s="295"/>
      <c r="I88" s="295"/>
      <c r="L88" s="294"/>
    </row>
    <row r="89" spans="1:9" ht="15" customHeight="1">
      <c r="A89" s="294"/>
      <c r="B89" s="294"/>
      <c r="C89" s="294"/>
      <c r="D89" s="294"/>
      <c r="E89" s="294"/>
      <c r="F89" s="295"/>
      <c r="G89" s="295"/>
      <c r="H89" s="295"/>
      <c r="I89" s="295"/>
    </row>
    <row r="90" spans="1:9" ht="15" customHeight="1">
      <c r="A90" s="294"/>
      <c r="B90" s="294"/>
      <c r="C90" s="294"/>
      <c r="D90" s="294"/>
      <c r="E90" s="294"/>
      <c r="F90" s="295"/>
      <c r="G90" s="295"/>
      <c r="H90" s="295"/>
      <c r="I90" s="295"/>
    </row>
    <row r="91" spans="1:9" ht="15" customHeight="1">
      <c r="A91" s="294"/>
      <c r="B91" s="294"/>
      <c r="C91" s="294"/>
      <c r="D91" s="294"/>
      <c r="E91" s="294"/>
      <c r="F91" s="295"/>
      <c r="G91" s="295"/>
      <c r="H91" s="295"/>
      <c r="I91" s="295"/>
    </row>
    <row r="92" spans="1:9" ht="15" customHeight="1">
      <c r="A92" s="294"/>
      <c r="B92" s="294"/>
      <c r="C92" s="294"/>
      <c r="D92" s="294"/>
      <c r="E92" s="294"/>
      <c r="F92" s="295"/>
      <c r="G92" s="295"/>
      <c r="H92" s="295"/>
      <c r="I92" s="295"/>
    </row>
    <row r="93" spans="1:9" ht="15" customHeight="1">
      <c r="A93" s="294"/>
      <c r="B93" s="294"/>
      <c r="C93" s="294"/>
      <c r="D93" s="294"/>
      <c r="E93" s="294"/>
      <c r="F93" s="295"/>
      <c r="G93" s="295"/>
      <c r="H93" s="295"/>
      <c r="I93" s="295"/>
    </row>
    <row r="94" spans="1:9" ht="15" customHeight="1">
      <c r="A94" s="294"/>
      <c r="B94" s="294"/>
      <c r="C94" s="294"/>
      <c r="D94" s="294"/>
      <c r="E94" s="294"/>
      <c r="F94" s="295"/>
      <c r="G94" s="295"/>
      <c r="H94" s="295"/>
      <c r="I94" s="295"/>
    </row>
    <row r="95" spans="1:9" ht="15" customHeight="1">
      <c r="A95" s="294"/>
      <c r="B95" s="294"/>
      <c r="C95" s="294"/>
      <c r="D95" s="294"/>
      <c r="E95" s="294"/>
      <c r="F95" s="295"/>
      <c r="G95" s="295"/>
      <c r="H95" s="295"/>
      <c r="I95" s="295"/>
    </row>
    <row r="96" spans="1:9" ht="15" customHeight="1">
      <c r="A96" s="294"/>
      <c r="B96" s="294"/>
      <c r="C96" s="294"/>
      <c r="D96" s="294"/>
      <c r="E96" s="294"/>
      <c r="F96" s="295"/>
      <c r="G96" s="295"/>
      <c r="H96" s="295"/>
      <c r="I96" s="295"/>
    </row>
    <row r="97" spans="1:9" ht="15" customHeight="1">
      <c r="A97" s="294"/>
      <c r="B97" s="294"/>
      <c r="C97" s="294"/>
      <c r="D97" s="294"/>
      <c r="E97" s="294"/>
      <c r="F97" s="295"/>
      <c r="G97" s="295"/>
      <c r="H97" s="295"/>
      <c r="I97" s="295"/>
    </row>
    <row r="98" spans="1:9" ht="15" customHeight="1">
      <c r="A98" s="294"/>
      <c r="B98" s="294"/>
      <c r="C98" s="294"/>
      <c r="D98" s="294"/>
      <c r="E98" s="294"/>
      <c r="F98" s="295"/>
      <c r="G98" s="295"/>
      <c r="H98" s="295"/>
      <c r="I98" s="295"/>
    </row>
    <row r="99" spans="1:9" ht="15" customHeight="1">
      <c r="A99" s="294"/>
      <c r="B99" s="294"/>
      <c r="C99" s="294"/>
      <c r="D99" s="294"/>
      <c r="E99" s="294"/>
      <c r="F99" s="295"/>
      <c r="G99" s="295"/>
      <c r="H99" s="295"/>
      <c r="I99" s="295"/>
    </row>
    <row r="100" spans="1:9" ht="15" customHeight="1">
      <c r="A100" s="294"/>
      <c r="B100" s="294"/>
      <c r="C100" s="294"/>
      <c r="D100" s="294"/>
      <c r="E100" s="294"/>
      <c r="F100" s="295"/>
      <c r="G100" s="295"/>
      <c r="H100" s="295"/>
      <c r="I100" s="295"/>
    </row>
    <row r="101" spans="1:9" ht="15" customHeight="1">
      <c r="A101" s="294"/>
      <c r="B101" s="294"/>
      <c r="C101" s="294"/>
      <c r="D101" s="294"/>
      <c r="E101" s="294"/>
      <c r="F101" s="295"/>
      <c r="G101" s="295"/>
      <c r="H101" s="295"/>
      <c r="I101" s="295"/>
    </row>
    <row r="102" spans="1:9" ht="15" customHeight="1">
      <c r="A102" s="294"/>
      <c r="B102" s="294"/>
      <c r="C102" s="294"/>
      <c r="D102" s="294"/>
      <c r="E102" s="294"/>
      <c r="F102" s="295"/>
      <c r="G102" s="295"/>
      <c r="H102" s="295"/>
      <c r="I102" s="295"/>
    </row>
    <row r="103" spans="1:9" ht="15" customHeight="1">
      <c r="A103" s="294"/>
      <c r="B103" s="294"/>
      <c r="C103" s="294"/>
      <c r="D103" s="294"/>
      <c r="E103" s="294"/>
      <c r="F103" s="295"/>
      <c r="G103" s="295"/>
      <c r="H103" s="295"/>
      <c r="I103" s="295"/>
    </row>
    <row r="104" spans="1:9" ht="15" customHeight="1">
      <c r="A104" s="294"/>
      <c r="B104" s="294"/>
      <c r="C104" s="294"/>
      <c r="D104" s="294"/>
      <c r="E104" s="294"/>
      <c r="F104" s="295"/>
      <c r="G104" s="295"/>
      <c r="H104" s="295"/>
      <c r="I104" s="295"/>
    </row>
    <row r="105" spans="1:9" ht="15" customHeight="1">
      <c r="A105" s="294"/>
      <c r="B105" s="294"/>
      <c r="C105" s="294"/>
      <c r="D105" s="294"/>
      <c r="E105" s="294"/>
      <c r="F105" s="295"/>
      <c r="G105" s="295"/>
      <c r="H105" s="295"/>
      <c r="I105" s="295"/>
    </row>
    <row r="106" spans="1:9" ht="15" customHeight="1">
      <c r="A106" s="294"/>
      <c r="B106" s="294"/>
      <c r="C106" s="294"/>
      <c r="D106" s="294"/>
      <c r="E106" s="294"/>
      <c r="F106" s="295"/>
      <c r="G106" s="295"/>
      <c r="H106" s="295"/>
      <c r="I106" s="295"/>
    </row>
    <row r="107" spans="1:9" ht="15" customHeight="1">
      <c r="A107" s="294"/>
      <c r="B107" s="294"/>
      <c r="C107" s="294"/>
      <c r="D107" s="294"/>
      <c r="E107" s="294"/>
      <c r="F107" s="295"/>
      <c r="G107" s="295"/>
      <c r="H107" s="295"/>
      <c r="I107" s="295"/>
    </row>
    <row r="108" spans="1:9" ht="15" customHeight="1">
      <c r="A108" s="294"/>
      <c r="B108" s="294"/>
      <c r="C108" s="294"/>
      <c r="D108" s="294"/>
      <c r="E108" s="294"/>
      <c r="F108" s="295"/>
      <c r="G108" s="295"/>
      <c r="H108" s="295"/>
      <c r="I108" s="295"/>
    </row>
    <row r="109" spans="1:9" ht="15" customHeight="1">
      <c r="A109" s="294"/>
      <c r="B109" s="294"/>
      <c r="C109" s="294"/>
      <c r="D109" s="294"/>
      <c r="E109" s="294"/>
      <c r="F109" s="295"/>
      <c r="G109" s="295"/>
      <c r="H109" s="295"/>
      <c r="I109" s="295"/>
    </row>
    <row r="110" spans="1:9" ht="15" customHeight="1">
      <c r="A110" s="294"/>
      <c r="B110" s="294"/>
      <c r="C110" s="294"/>
      <c r="D110" s="294"/>
      <c r="E110" s="294"/>
      <c r="F110" s="295"/>
      <c r="G110" s="295"/>
      <c r="H110" s="295"/>
      <c r="I110" s="295"/>
    </row>
    <row r="111" spans="1:9" ht="15" customHeight="1">
      <c r="A111" s="294"/>
      <c r="B111" s="294"/>
      <c r="C111" s="294"/>
      <c r="D111" s="294"/>
      <c r="E111" s="294"/>
      <c r="F111" s="295"/>
      <c r="G111" s="295"/>
      <c r="H111" s="295"/>
      <c r="I111" s="295"/>
    </row>
    <row r="112" spans="1:9" ht="15" customHeight="1">
      <c r="A112" s="294"/>
      <c r="B112" s="294"/>
      <c r="C112" s="294"/>
      <c r="D112" s="294"/>
      <c r="E112" s="294"/>
      <c r="F112" s="295"/>
      <c r="G112" s="295"/>
      <c r="H112" s="295"/>
      <c r="I112" s="295"/>
    </row>
    <row r="113" spans="1:9" ht="15" customHeight="1">
      <c r="A113" s="294"/>
      <c r="B113" s="294"/>
      <c r="C113" s="294"/>
      <c r="D113" s="294"/>
      <c r="E113" s="294"/>
      <c r="F113" s="295"/>
      <c r="G113" s="295"/>
      <c r="H113" s="295"/>
      <c r="I113" s="295"/>
    </row>
    <row r="114" spans="1:9" ht="15" customHeight="1">
      <c r="A114" s="294"/>
      <c r="B114" s="294"/>
      <c r="C114" s="294"/>
      <c r="D114" s="294"/>
      <c r="E114" s="294"/>
      <c r="F114" s="295"/>
      <c r="G114" s="295"/>
      <c r="H114" s="295"/>
      <c r="I114" s="295"/>
    </row>
    <row r="115" spans="1:9" ht="15" customHeight="1">
      <c r="A115" s="294"/>
      <c r="B115" s="294"/>
      <c r="C115" s="294"/>
      <c r="D115" s="294"/>
      <c r="E115" s="294"/>
      <c r="F115" s="295"/>
      <c r="G115" s="295"/>
      <c r="H115" s="295"/>
      <c r="I115" s="295"/>
    </row>
    <row r="116" spans="1:9" ht="15" customHeight="1">
      <c r="A116" s="294"/>
      <c r="B116" s="294"/>
      <c r="C116" s="294"/>
      <c r="D116" s="294"/>
      <c r="E116" s="294"/>
      <c r="F116" s="295"/>
      <c r="G116" s="295"/>
      <c r="H116" s="295"/>
      <c r="I116" s="295"/>
    </row>
    <row r="117" spans="1:9" ht="15" customHeight="1">
      <c r="A117" s="294"/>
      <c r="B117" s="294"/>
      <c r="C117" s="294"/>
      <c r="D117" s="294"/>
      <c r="E117" s="294"/>
      <c r="F117" s="295"/>
      <c r="G117" s="295"/>
      <c r="H117" s="295"/>
      <c r="I117" s="295"/>
    </row>
    <row r="118" spans="1:9" ht="15" customHeight="1">
      <c r="A118" s="294"/>
      <c r="B118" s="294"/>
      <c r="C118" s="294"/>
      <c r="D118" s="294"/>
      <c r="E118" s="294"/>
      <c r="F118" s="295"/>
      <c r="G118" s="295"/>
      <c r="H118" s="295"/>
      <c r="I118" s="295"/>
    </row>
    <row r="119" spans="1:9" ht="15" customHeight="1">
      <c r="A119" s="294"/>
      <c r="B119" s="294"/>
      <c r="C119" s="294"/>
      <c r="D119" s="294"/>
      <c r="E119" s="294"/>
      <c r="F119" s="295"/>
      <c r="G119" s="295"/>
      <c r="H119" s="295"/>
      <c r="I119" s="295"/>
    </row>
    <row r="120" spans="1:9" ht="15" customHeight="1">
      <c r="A120" s="294"/>
      <c r="B120" s="294"/>
      <c r="C120" s="294"/>
      <c r="D120" s="294"/>
      <c r="E120" s="294"/>
      <c r="F120" s="295"/>
      <c r="G120" s="295"/>
      <c r="H120" s="295"/>
      <c r="I120" s="295"/>
    </row>
    <row r="121" spans="1:9" ht="15" customHeight="1">
      <c r="A121" s="294"/>
      <c r="B121" s="294"/>
      <c r="C121" s="294"/>
      <c r="D121" s="294"/>
      <c r="E121" s="294"/>
      <c r="F121" s="295"/>
      <c r="G121" s="295"/>
      <c r="H121" s="295"/>
      <c r="I121" s="295"/>
    </row>
    <row r="122" spans="1:9" ht="15" customHeight="1">
      <c r="A122" s="294"/>
      <c r="B122" s="294"/>
      <c r="C122" s="294"/>
      <c r="D122" s="294"/>
      <c r="E122" s="294"/>
      <c r="F122" s="295"/>
      <c r="G122" s="295"/>
      <c r="H122" s="295"/>
      <c r="I122" s="295"/>
    </row>
    <row r="123" spans="1:9" ht="15" customHeight="1">
      <c r="A123" s="294"/>
      <c r="B123" s="294"/>
      <c r="C123" s="294"/>
      <c r="D123" s="294"/>
      <c r="E123" s="294"/>
      <c r="F123" s="295"/>
      <c r="G123" s="295"/>
      <c r="H123" s="295"/>
      <c r="I123" s="295"/>
    </row>
    <row r="124" spans="1:9" ht="15" customHeight="1">
      <c r="A124" s="294"/>
      <c r="B124" s="294"/>
      <c r="C124" s="294"/>
      <c r="D124" s="294"/>
      <c r="E124" s="294"/>
      <c r="F124" s="295"/>
      <c r="G124" s="295"/>
      <c r="H124" s="295"/>
      <c r="I124" s="295"/>
    </row>
    <row r="125" spans="1:9" ht="15" customHeight="1">
      <c r="A125" s="294"/>
      <c r="B125" s="294"/>
      <c r="C125" s="294"/>
      <c r="D125" s="294"/>
      <c r="E125" s="294"/>
      <c r="F125" s="295"/>
      <c r="G125" s="295"/>
      <c r="H125" s="295"/>
      <c r="I125" s="295"/>
    </row>
    <row r="126" spans="1:9" ht="15" customHeight="1">
      <c r="A126" s="294"/>
      <c r="B126" s="294"/>
      <c r="C126" s="294"/>
      <c r="D126" s="294"/>
      <c r="E126" s="294"/>
      <c r="F126" s="295"/>
      <c r="G126" s="295"/>
      <c r="H126" s="295"/>
      <c r="I126" s="295"/>
    </row>
    <row r="127" spans="1:9" ht="15" customHeight="1">
      <c r="A127" s="294"/>
      <c r="B127" s="294"/>
      <c r="C127" s="294"/>
      <c r="D127" s="294"/>
      <c r="E127" s="294"/>
      <c r="F127" s="295"/>
      <c r="G127" s="295"/>
      <c r="H127" s="295"/>
      <c r="I127" s="295"/>
    </row>
  </sheetData>
  <mergeCells count="1">
    <mergeCell ref="A5:A6"/>
  </mergeCells>
  <printOptions/>
  <pageMargins left="0.75" right="0.75" top="1" bottom="1" header="0.512" footer="0.512"/>
  <pageSetup orientation="portrait" paperSize="8" r:id="rId1"/>
</worksheet>
</file>

<file path=xl/worksheets/sheet9.xml><?xml version="1.0" encoding="utf-8"?>
<worksheet xmlns="http://schemas.openxmlformats.org/spreadsheetml/2006/main" xmlns:r="http://schemas.openxmlformats.org/officeDocument/2006/relationships">
  <sheetPr codeName="Sheet5"/>
  <dimension ref="B1:N120"/>
  <sheetViews>
    <sheetView workbookViewId="0" topLeftCell="A1">
      <selection activeCell="A1" sqref="A1"/>
    </sheetView>
  </sheetViews>
  <sheetFormatPr defaultColWidth="9.00390625" defaultRowHeight="13.5"/>
  <cols>
    <col min="1" max="1" width="2.625" style="348" customWidth="1"/>
    <col min="2" max="2" width="11.125" style="348" customWidth="1"/>
    <col min="3" max="3" width="7.625" style="348" customWidth="1"/>
    <col min="4" max="4" width="6.75390625" style="348" customWidth="1"/>
    <col min="5" max="5" width="7.625" style="348" customWidth="1"/>
    <col min="6" max="6" width="9.375" style="348" customWidth="1"/>
    <col min="7" max="7" width="9.00390625" style="348" customWidth="1"/>
    <col min="8" max="8" width="9.125" style="348" customWidth="1"/>
    <col min="9" max="9" width="11.625" style="348" bestFit="1" customWidth="1"/>
    <col min="10" max="10" width="10.625" style="348" customWidth="1"/>
    <col min="11" max="11" width="8.625" style="348" customWidth="1"/>
    <col min="12" max="14" width="12.125" style="348" customWidth="1"/>
    <col min="15" max="16384" width="9.00390625" style="348" customWidth="1"/>
  </cols>
  <sheetData>
    <row r="1" spans="2:6" ht="14.25">
      <c r="B1" s="349" t="s">
        <v>835</v>
      </c>
      <c r="C1" s="349"/>
      <c r="D1" s="349"/>
      <c r="E1" s="349"/>
      <c r="F1" s="349"/>
    </row>
    <row r="2" ht="12.75" thickBot="1">
      <c r="N2" s="350" t="s">
        <v>818</v>
      </c>
    </row>
    <row r="3" spans="2:14" ht="13.5" customHeight="1" thickTop="1">
      <c r="B3" s="1367" t="s">
        <v>216</v>
      </c>
      <c r="C3" s="1361" t="s">
        <v>819</v>
      </c>
      <c r="D3" s="1361" t="s">
        <v>820</v>
      </c>
      <c r="E3" s="1361" t="s">
        <v>821</v>
      </c>
      <c r="F3" s="1364" t="s">
        <v>822</v>
      </c>
      <c r="G3" s="1365"/>
      <c r="H3" s="1366"/>
      <c r="I3" s="1364" t="s">
        <v>823</v>
      </c>
      <c r="J3" s="1370"/>
      <c r="K3" s="1371"/>
      <c r="L3" s="1371"/>
      <c r="M3" s="1371"/>
      <c r="N3" s="1372"/>
    </row>
    <row r="4" spans="2:14" ht="13.5" customHeight="1">
      <c r="B4" s="1368"/>
      <c r="C4" s="1362"/>
      <c r="D4" s="1362"/>
      <c r="E4" s="1362"/>
      <c r="F4" s="1373" t="s">
        <v>824</v>
      </c>
      <c r="G4" s="1376" t="s">
        <v>825</v>
      </c>
      <c r="H4" s="1376" t="s">
        <v>826</v>
      </c>
      <c r="I4" s="1358" t="s">
        <v>827</v>
      </c>
      <c r="J4" s="1358" t="s">
        <v>828</v>
      </c>
      <c r="K4" s="1358" t="s">
        <v>829</v>
      </c>
      <c r="L4" s="1381" t="s">
        <v>830</v>
      </c>
      <c r="M4" s="1358" t="s">
        <v>831</v>
      </c>
      <c r="N4" s="1358" t="s">
        <v>832</v>
      </c>
    </row>
    <row r="5" spans="2:14" ht="12">
      <c r="B5" s="1368"/>
      <c r="C5" s="1362"/>
      <c r="D5" s="1362"/>
      <c r="E5" s="1362"/>
      <c r="F5" s="1374"/>
      <c r="G5" s="1377"/>
      <c r="H5" s="1377"/>
      <c r="I5" s="1379"/>
      <c r="J5" s="1379"/>
      <c r="K5" s="1379"/>
      <c r="L5" s="1382"/>
      <c r="M5" s="1359"/>
      <c r="N5" s="1359"/>
    </row>
    <row r="6" spans="2:14" ht="12">
      <c r="B6" s="1369"/>
      <c r="C6" s="1363"/>
      <c r="D6" s="1363"/>
      <c r="E6" s="1363"/>
      <c r="F6" s="1375"/>
      <c r="G6" s="1378"/>
      <c r="H6" s="1378"/>
      <c r="I6" s="1380"/>
      <c r="J6" s="1380"/>
      <c r="K6" s="1380"/>
      <c r="L6" s="1383"/>
      <c r="M6" s="1360"/>
      <c r="N6" s="1360"/>
    </row>
    <row r="7" spans="2:14" s="353" customFormat="1" ht="11.25">
      <c r="B7" s="354" t="s">
        <v>833</v>
      </c>
      <c r="C7" s="355">
        <f aca="true" t="shared" si="0" ref="C7:N7">SUM(C9:C10)</f>
        <v>48737</v>
      </c>
      <c r="D7" s="356">
        <f t="shared" si="0"/>
        <v>116</v>
      </c>
      <c r="E7" s="356">
        <f t="shared" si="0"/>
        <v>2467</v>
      </c>
      <c r="F7" s="356">
        <f t="shared" si="0"/>
        <v>49904</v>
      </c>
      <c r="G7" s="356">
        <f t="shared" si="0"/>
        <v>36382</v>
      </c>
      <c r="H7" s="356">
        <f t="shared" si="0"/>
        <v>36739</v>
      </c>
      <c r="I7" s="356">
        <f t="shared" si="0"/>
        <v>11095124</v>
      </c>
      <c r="J7" s="356">
        <f t="shared" si="0"/>
        <v>57357</v>
      </c>
      <c r="K7" s="356">
        <f t="shared" si="0"/>
        <v>415813</v>
      </c>
      <c r="L7" s="356">
        <f t="shared" si="0"/>
        <v>11453580</v>
      </c>
      <c r="M7" s="356">
        <f t="shared" si="0"/>
        <v>4630163</v>
      </c>
      <c r="N7" s="357">
        <f t="shared" si="0"/>
        <v>6703114</v>
      </c>
    </row>
    <row r="8" spans="2:14" s="353" customFormat="1" ht="11.25">
      <c r="B8" s="354"/>
      <c r="C8" s="358"/>
      <c r="D8" s="359"/>
      <c r="E8" s="359"/>
      <c r="F8" s="359"/>
      <c r="G8" s="359"/>
      <c r="H8" s="359"/>
      <c r="I8" s="359"/>
      <c r="J8" s="359"/>
      <c r="K8" s="359"/>
      <c r="L8" s="359"/>
      <c r="M8" s="359"/>
      <c r="N8" s="360"/>
    </row>
    <row r="9" spans="2:14" s="353" customFormat="1" ht="11.25">
      <c r="B9" s="354" t="s">
        <v>707</v>
      </c>
      <c r="C9" s="358">
        <f aca="true" t="shared" si="1" ref="C9:N9">SUM(C17:C31)</f>
        <v>22797</v>
      </c>
      <c r="D9" s="359">
        <f t="shared" si="1"/>
        <v>40</v>
      </c>
      <c r="E9" s="359">
        <f t="shared" si="1"/>
        <v>986</v>
      </c>
      <c r="F9" s="359">
        <f t="shared" si="1"/>
        <v>23295</v>
      </c>
      <c r="G9" s="359">
        <f t="shared" si="1"/>
        <v>15502</v>
      </c>
      <c r="H9" s="359">
        <f t="shared" si="1"/>
        <v>18072</v>
      </c>
      <c r="I9" s="359">
        <f t="shared" si="1"/>
        <v>4658311</v>
      </c>
      <c r="J9" s="359">
        <f t="shared" si="1"/>
        <v>25872</v>
      </c>
      <c r="K9" s="359">
        <f t="shared" si="1"/>
        <v>111510</v>
      </c>
      <c r="L9" s="359">
        <f t="shared" si="1"/>
        <v>4743949</v>
      </c>
      <c r="M9" s="359">
        <f t="shared" si="1"/>
        <v>1587090</v>
      </c>
      <c r="N9" s="360">
        <f t="shared" si="1"/>
        <v>3100559</v>
      </c>
    </row>
    <row r="10" spans="2:14" s="353" customFormat="1" ht="11.25" customHeight="1">
      <c r="B10" s="354" t="s">
        <v>763</v>
      </c>
      <c r="C10" s="358">
        <f aca="true" t="shared" si="2" ref="C10:N10">SUM(C33:C68)</f>
        <v>25940</v>
      </c>
      <c r="D10" s="359">
        <f t="shared" si="2"/>
        <v>76</v>
      </c>
      <c r="E10" s="359">
        <f t="shared" si="2"/>
        <v>1481</v>
      </c>
      <c r="F10" s="359">
        <f t="shared" si="2"/>
        <v>26609</v>
      </c>
      <c r="G10" s="359">
        <f t="shared" si="2"/>
        <v>20880</v>
      </c>
      <c r="H10" s="359">
        <f t="shared" si="2"/>
        <v>18667</v>
      </c>
      <c r="I10" s="359">
        <f t="shared" si="2"/>
        <v>6436813</v>
      </c>
      <c r="J10" s="359">
        <f t="shared" si="2"/>
        <v>31485</v>
      </c>
      <c r="K10" s="359">
        <f t="shared" si="2"/>
        <v>304303</v>
      </c>
      <c r="L10" s="359">
        <f t="shared" si="2"/>
        <v>6709631</v>
      </c>
      <c r="M10" s="359">
        <f t="shared" si="2"/>
        <v>3043073</v>
      </c>
      <c r="N10" s="360">
        <f t="shared" si="2"/>
        <v>3602555</v>
      </c>
    </row>
    <row r="11" spans="2:14" s="353" customFormat="1" ht="11.25">
      <c r="B11" s="354"/>
      <c r="C11" s="361"/>
      <c r="D11" s="362"/>
      <c r="E11" s="362"/>
      <c r="F11" s="362"/>
      <c r="G11" s="362"/>
      <c r="H11" s="362"/>
      <c r="I11" s="362"/>
      <c r="J11" s="362"/>
      <c r="K11" s="362"/>
      <c r="L11" s="362"/>
      <c r="M11" s="362"/>
      <c r="N11" s="363"/>
    </row>
    <row r="12" spans="2:14" s="353" customFormat="1" ht="11.25">
      <c r="B12" s="354" t="s">
        <v>709</v>
      </c>
      <c r="C12" s="358">
        <f aca="true" t="shared" si="3" ref="C12:N12">C17+C23+C24+C25+C27+C29+C30+C33+C34+C35+C36+C37+C39+C40</f>
        <v>18587</v>
      </c>
      <c r="D12" s="359">
        <f t="shared" si="3"/>
        <v>28</v>
      </c>
      <c r="E12" s="359">
        <f t="shared" si="3"/>
        <v>551</v>
      </c>
      <c r="F12" s="359">
        <f t="shared" si="3"/>
        <v>18764</v>
      </c>
      <c r="G12" s="359">
        <f t="shared" si="3"/>
        <v>12675</v>
      </c>
      <c r="H12" s="359">
        <f t="shared" si="3"/>
        <v>15706</v>
      </c>
      <c r="I12" s="359">
        <f t="shared" si="3"/>
        <v>3432566</v>
      </c>
      <c r="J12" s="359">
        <f t="shared" si="3"/>
        <v>19519</v>
      </c>
      <c r="K12" s="359">
        <f t="shared" si="3"/>
        <v>75697</v>
      </c>
      <c r="L12" s="359">
        <f t="shared" si="3"/>
        <v>3488744</v>
      </c>
      <c r="M12" s="359">
        <f t="shared" si="3"/>
        <v>1129133</v>
      </c>
      <c r="N12" s="360">
        <f t="shared" si="3"/>
        <v>2324998</v>
      </c>
    </row>
    <row r="13" spans="2:14" s="353" customFormat="1" ht="11.25">
      <c r="B13" s="354" t="s">
        <v>710</v>
      </c>
      <c r="C13" s="358">
        <f aca="true" t="shared" si="4" ref="C13:N13">C21+C41+C42+C43+C45+C46+C47+C48</f>
        <v>6838</v>
      </c>
      <c r="D13" s="359">
        <f t="shared" si="4"/>
        <v>11</v>
      </c>
      <c r="E13" s="359">
        <f t="shared" si="4"/>
        <v>63</v>
      </c>
      <c r="F13" s="359">
        <f t="shared" si="4"/>
        <v>6841</v>
      </c>
      <c r="G13" s="359">
        <f t="shared" si="4"/>
        <v>5263</v>
      </c>
      <c r="H13" s="359">
        <f t="shared" si="4"/>
        <v>4542</v>
      </c>
      <c r="I13" s="359">
        <f t="shared" si="4"/>
        <v>1340008</v>
      </c>
      <c r="J13" s="359">
        <f t="shared" si="4"/>
        <v>671</v>
      </c>
      <c r="K13" s="359">
        <f t="shared" si="4"/>
        <v>3995</v>
      </c>
      <c r="L13" s="359">
        <f t="shared" si="4"/>
        <v>1343332</v>
      </c>
      <c r="M13" s="359">
        <f t="shared" si="4"/>
        <v>757248</v>
      </c>
      <c r="N13" s="360">
        <f t="shared" si="4"/>
        <v>570402</v>
      </c>
    </row>
    <row r="14" spans="2:14" s="353" customFormat="1" ht="11.25">
      <c r="B14" s="354" t="s">
        <v>834</v>
      </c>
      <c r="C14" s="358">
        <f aca="true" t="shared" si="5" ref="C14:N14">C18+C26+C31+C49+C51+C52+C53+C54</f>
        <v>9365</v>
      </c>
      <c r="D14" s="359">
        <f t="shared" si="5"/>
        <v>60</v>
      </c>
      <c r="E14" s="359">
        <f t="shared" si="5"/>
        <v>1675</v>
      </c>
      <c r="F14" s="359">
        <f t="shared" si="5"/>
        <v>10307</v>
      </c>
      <c r="G14" s="359">
        <f t="shared" si="5"/>
        <v>7094</v>
      </c>
      <c r="H14" s="359">
        <f t="shared" si="5"/>
        <v>8223</v>
      </c>
      <c r="I14" s="359">
        <f t="shared" si="5"/>
        <v>3537924</v>
      </c>
      <c r="J14" s="359">
        <f t="shared" si="5"/>
        <v>29059</v>
      </c>
      <c r="K14" s="359">
        <f t="shared" si="5"/>
        <v>326188</v>
      </c>
      <c r="L14" s="359">
        <f t="shared" si="5"/>
        <v>3835053</v>
      </c>
      <c r="M14" s="359">
        <f t="shared" si="5"/>
        <v>1163588</v>
      </c>
      <c r="N14" s="360">
        <f t="shared" si="5"/>
        <v>2649125</v>
      </c>
    </row>
    <row r="15" spans="2:14" s="353" customFormat="1" ht="11.25">
      <c r="B15" s="354" t="s">
        <v>712</v>
      </c>
      <c r="C15" s="358">
        <f aca="true" t="shared" si="6" ref="C15:N15">C19+C20+C55+C57+C58+C59+C60+C61+C63+C64+C65+C66+C67+C68</f>
        <v>13947</v>
      </c>
      <c r="D15" s="359">
        <f t="shared" si="6"/>
        <v>17</v>
      </c>
      <c r="E15" s="359">
        <f t="shared" si="6"/>
        <v>178</v>
      </c>
      <c r="F15" s="359">
        <f t="shared" si="6"/>
        <v>13992</v>
      </c>
      <c r="G15" s="359">
        <f t="shared" si="6"/>
        <v>11350</v>
      </c>
      <c r="H15" s="359">
        <f t="shared" si="6"/>
        <v>8268</v>
      </c>
      <c r="I15" s="359">
        <f t="shared" si="6"/>
        <v>2784626</v>
      </c>
      <c r="J15" s="359">
        <f t="shared" si="6"/>
        <v>8108</v>
      </c>
      <c r="K15" s="359">
        <f t="shared" si="6"/>
        <v>9933</v>
      </c>
      <c r="L15" s="359">
        <f t="shared" si="6"/>
        <v>2786451</v>
      </c>
      <c r="M15" s="359">
        <f t="shared" si="6"/>
        <v>1580194</v>
      </c>
      <c r="N15" s="360">
        <f t="shared" si="6"/>
        <v>1158589</v>
      </c>
    </row>
    <row r="16" spans="2:14" ht="12.75" customHeight="1">
      <c r="B16" s="364"/>
      <c r="C16" s="365"/>
      <c r="D16" s="366"/>
      <c r="E16" s="366"/>
      <c r="F16" s="366"/>
      <c r="G16" s="367"/>
      <c r="H16" s="367"/>
      <c r="I16" s="367"/>
      <c r="J16" s="367"/>
      <c r="K16" s="367"/>
      <c r="L16" s="367"/>
      <c r="M16" s="367"/>
      <c r="N16" s="368"/>
    </row>
    <row r="17" spans="2:14" ht="12">
      <c r="B17" s="351" t="s">
        <v>181</v>
      </c>
      <c r="C17" s="369">
        <v>3382</v>
      </c>
      <c r="D17" s="370">
        <v>3</v>
      </c>
      <c r="E17" s="370">
        <v>28</v>
      </c>
      <c r="F17" s="370">
        <v>3389</v>
      </c>
      <c r="G17" s="370">
        <v>2028</v>
      </c>
      <c r="H17" s="370">
        <v>2850</v>
      </c>
      <c r="I17" s="370">
        <v>490406</v>
      </c>
      <c r="J17" s="370">
        <v>87</v>
      </c>
      <c r="K17" s="370">
        <v>883</v>
      </c>
      <c r="L17" s="370">
        <v>491202</v>
      </c>
      <c r="M17" s="370">
        <v>133984</v>
      </c>
      <c r="N17" s="371">
        <v>346347</v>
      </c>
    </row>
    <row r="18" spans="2:14" ht="12">
      <c r="B18" s="351" t="s">
        <v>182</v>
      </c>
      <c r="C18" s="369">
        <v>1961</v>
      </c>
      <c r="D18" s="370">
        <v>16</v>
      </c>
      <c r="E18" s="370">
        <v>15</v>
      </c>
      <c r="F18" s="370">
        <v>1969</v>
      </c>
      <c r="G18" s="370">
        <v>1417</v>
      </c>
      <c r="H18" s="370">
        <v>1663</v>
      </c>
      <c r="I18" s="370">
        <v>990463</v>
      </c>
      <c r="J18" s="370">
        <v>4564</v>
      </c>
      <c r="K18" s="370">
        <v>2625</v>
      </c>
      <c r="L18" s="370">
        <v>988524</v>
      </c>
      <c r="M18" s="370">
        <v>254635</v>
      </c>
      <c r="N18" s="371">
        <v>725843</v>
      </c>
    </row>
    <row r="19" spans="2:14" ht="12">
      <c r="B19" s="351" t="s">
        <v>184</v>
      </c>
      <c r="C19" s="369">
        <v>2345</v>
      </c>
      <c r="D19" s="370">
        <v>4</v>
      </c>
      <c r="E19" s="370">
        <v>53</v>
      </c>
      <c r="F19" s="370">
        <v>2373</v>
      </c>
      <c r="G19" s="370">
        <v>1668</v>
      </c>
      <c r="H19" s="370">
        <v>1735</v>
      </c>
      <c r="I19" s="370">
        <v>465822</v>
      </c>
      <c r="J19" s="370">
        <v>2229</v>
      </c>
      <c r="K19" s="370">
        <v>5290</v>
      </c>
      <c r="L19" s="370">
        <v>468883</v>
      </c>
      <c r="M19" s="370">
        <v>261976</v>
      </c>
      <c r="N19" s="371">
        <v>198799</v>
      </c>
    </row>
    <row r="20" spans="2:14" ht="12">
      <c r="B20" s="351" t="s">
        <v>186</v>
      </c>
      <c r="C20" s="369">
        <v>1596</v>
      </c>
      <c r="D20" s="370">
        <v>1</v>
      </c>
      <c r="E20" s="370">
        <v>5</v>
      </c>
      <c r="F20" s="370">
        <v>1596</v>
      </c>
      <c r="G20" s="370">
        <v>1488</v>
      </c>
      <c r="H20" s="370">
        <v>287</v>
      </c>
      <c r="I20" s="370">
        <v>160837</v>
      </c>
      <c r="J20" s="370">
        <v>150</v>
      </c>
      <c r="K20" s="370">
        <v>460</v>
      </c>
      <c r="L20" s="370">
        <v>161147</v>
      </c>
      <c r="M20" s="370">
        <v>129541</v>
      </c>
      <c r="N20" s="371">
        <v>28168</v>
      </c>
    </row>
    <row r="21" spans="2:14" ht="12">
      <c r="B21" s="351" t="s">
        <v>188</v>
      </c>
      <c r="C21" s="369">
        <v>1672</v>
      </c>
      <c r="D21" s="370">
        <v>1</v>
      </c>
      <c r="E21" s="370">
        <v>24</v>
      </c>
      <c r="F21" s="370">
        <v>1672</v>
      </c>
      <c r="G21" s="370">
        <v>953</v>
      </c>
      <c r="H21" s="370">
        <v>1247</v>
      </c>
      <c r="I21" s="370">
        <v>263805</v>
      </c>
      <c r="J21" s="370">
        <v>2</v>
      </c>
      <c r="K21" s="370">
        <v>2060</v>
      </c>
      <c r="L21" s="370">
        <v>265863</v>
      </c>
      <c r="M21" s="370">
        <v>116753</v>
      </c>
      <c r="N21" s="371">
        <v>143996</v>
      </c>
    </row>
    <row r="22" spans="2:14" ht="12">
      <c r="B22" s="351"/>
      <c r="C22" s="369"/>
      <c r="D22" s="370"/>
      <c r="E22" s="370"/>
      <c r="F22" s="370"/>
      <c r="G22" s="370"/>
      <c r="H22" s="370"/>
      <c r="I22" s="370"/>
      <c r="J22" s="370"/>
      <c r="K22" s="370"/>
      <c r="L22" s="370"/>
      <c r="M22" s="370"/>
      <c r="N22" s="371"/>
    </row>
    <row r="23" spans="2:14" ht="12">
      <c r="B23" s="351" t="s">
        <v>190</v>
      </c>
      <c r="C23" s="369">
        <v>980</v>
      </c>
      <c r="D23" s="370">
        <v>1</v>
      </c>
      <c r="E23" s="370">
        <v>51</v>
      </c>
      <c r="F23" s="370">
        <v>999</v>
      </c>
      <c r="G23" s="370">
        <v>635</v>
      </c>
      <c r="H23" s="370">
        <v>722</v>
      </c>
      <c r="I23" s="370">
        <v>101217</v>
      </c>
      <c r="J23" s="370">
        <v>10</v>
      </c>
      <c r="K23" s="370">
        <v>4584</v>
      </c>
      <c r="L23" s="370">
        <v>105791</v>
      </c>
      <c r="M23" s="370">
        <v>42605</v>
      </c>
      <c r="N23" s="371">
        <v>60131</v>
      </c>
    </row>
    <row r="24" spans="2:14" ht="12">
      <c r="B24" s="351" t="s">
        <v>192</v>
      </c>
      <c r="C24" s="369">
        <v>1846</v>
      </c>
      <c r="D24" s="370">
        <v>4</v>
      </c>
      <c r="E24" s="370">
        <v>47</v>
      </c>
      <c r="F24" s="370">
        <v>1858</v>
      </c>
      <c r="G24" s="370">
        <v>1186</v>
      </c>
      <c r="H24" s="370">
        <v>1637</v>
      </c>
      <c r="I24" s="370">
        <v>350250</v>
      </c>
      <c r="J24" s="370">
        <v>15230</v>
      </c>
      <c r="K24" s="370">
        <v>2735</v>
      </c>
      <c r="L24" s="370">
        <v>337755</v>
      </c>
      <c r="M24" s="370">
        <v>90461</v>
      </c>
      <c r="N24" s="371">
        <v>249572</v>
      </c>
    </row>
    <row r="25" spans="2:14" ht="12">
      <c r="B25" s="351" t="s">
        <v>193</v>
      </c>
      <c r="C25" s="369">
        <v>2197</v>
      </c>
      <c r="D25" s="370">
        <v>1</v>
      </c>
      <c r="E25" s="370">
        <v>56</v>
      </c>
      <c r="F25" s="370">
        <v>2215</v>
      </c>
      <c r="G25" s="370">
        <v>1391</v>
      </c>
      <c r="H25" s="370">
        <v>1880</v>
      </c>
      <c r="I25" s="370">
        <v>343239</v>
      </c>
      <c r="J25" s="370">
        <v>1000</v>
      </c>
      <c r="K25" s="370">
        <v>4326</v>
      </c>
      <c r="L25" s="370">
        <v>346565</v>
      </c>
      <c r="M25" s="370">
        <v>91007</v>
      </c>
      <c r="N25" s="371">
        <v>252582</v>
      </c>
    </row>
    <row r="26" spans="2:14" ht="12">
      <c r="B26" s="351" t="s">
        <v>196</v>
      </c>
      <c r="C26" s="369">
        <v>970</v>
      </c>
      <c r="D26" s="370">
        <v>1</v>
      </c>
      <c r="E26" s="370">
        <v>393</v>
      </c>
      <c r="F26" s="370">
        <v>1261</v>
      </c>
      <c r="G26" s="370">
        <v>708</v>
      </c>
      <c r="H26" s="370">
        <v>1051</v>
      </c>
      <c r="I26" s="370">
        <v>203078</v>
      </c>
      <c r="J26" s="370">
        <v>10</v>
      </c>
      <c r="K26" s="370">
        <v>30209</v>
      </c>
      <c r="L26" s="370">
        <v>233277</v>
      </c>
      <c r="M26" s="370">
        <v>61606</v>
      </c>
      <c r="N26" s="371">
        <v>169122</v>
      </c>
    </row>
    <row r="27" spans="2:14" ht="12">
      <c r="B27" s="351" t="s">
        <v>198</v>
      </c>
      <c r="C27" s="369">
        <v>1178</v>
      </c>
      <c r="D27" s="370">
        <v>2</v>
      </c>
      <c r="E27" s="370">
        <v>44</v>
      </c>
      <c r="F27" s="370">
        <v>1193</v>
      </c>
      <c r="G27" s="370">
        <v>754</v>
      </c>
      <c r="H27" s="370">
        <v>1060</v>
      </c>
      <c r="I27" s="370">
        <v>203199</v>
      </c>
      <c r="J27" s="370">
        <v>450</v>
      </c>
      <c r="K27" s="370">
        <v>5560</v>
      </c>
      <c r="L27" s="370">
        <v>208309</v>
      </c>
      <c r="M27" s="370">
        <v>48812</v>
      </c>
      <c r="N27" s="371">
        <v>156647</v>
      </c>
    </row>
    <row r="28" spans="2:14" ht="12">
      <c r="B28" s="351"/>
      <c r="C28" s="369"/>
      <c r="D28" s="370"/>
      <c r="E28" s="370"/>
      <c r="F28" s="370"/>
      <c r="G28" s="370"/>
      <c r="H28" s="370"/>
      <c r="I28" s="370"/>
      <c r="J28" s="370"/>
      <c r="K28" s="370"/>
      <c r="L28" s="370"/>
      <c r="M28" s="370"/>
      <c r="N28" s="371"/>
    </row>
    <row r="29" spans="2:14" ht="12">
      <c r="B29" s="351" t="s">
        <v>200</v>
      </c>
      <c r="C29" s="369">
        <v>987</v>
      </c>
      <c r="D29" s="370">
        <v>1</v>
      </c>
      <c r="E29" s="370">
        <v>78</v>
      </c>
      <c r="F29" s="370">
        <v>995</v>
      </c>
      <c r="G29" s="370">
        <v>688</v>
      </c>
      <c r="H29" s="370">
        <v>888</v>
      </c>
      <c r="I29" s="370">
        <v>253483</v>
      </c>
      <c r="J29" s="370">
        <v>20</v>
      </c>
      <c r="K29" s="370">
        <v>34743</v>
      </c>
      <c r="L29" s="370">
        <v>288206</v>
      </c>
      <c r="M29" s="370">
        <v>52610</v>
      </c>
      <c r="N29" s="371">
        <v>232791</v>
      </c>
    </row>
    <row r="30" spans="2:14" ht="12">
      <c r="B30" s="351" t="s">
        <v>202</v>
      </c>
      <c r="C30" s="369">
        <v>2543</v>
      </c>
      <c r="D30" s="370">
        <v>4</v>
      </c>
      <c r="E30" s="370">
        <v>7</v>
      </c>
      <c r="F30" s="370">
        <v>2545</v>
      </c>
      <c r="G30" s="370">
        <v>1697</v>
      </c>
      <c r="H30" s="370">
        <v>2125</v>
      </c>
      <c r="I30" s="370">
        <v>472047</v>
      </c>
      <c r="J30" s="370">
        <v>2010</v>
      </c>
      <c r="K30" s="370">
        <v>185</v>
      </c>
      <c r="L30" s="370">
        <v>470222</v>
      </c>
      <c r="M30" s="370">
        <v>148702</v>
      </c>
      <c r="N30" s="371">
        <v>315884</v>
      </c>
    </row>
    <row r="31" spans="2:14" ht="12">
      <c r="B31" s="351" t="s">
        <v>204</v>
      </c>
      <c r="C31" s="369">
        <v>1140</v>
      </c>
      <c r="D31" s="370">
        <v>1</v>
      </c>
      <c r="E31" s="370">
        <v>185</v>
      </c>
      <c r="F31" s="370">
        <v>1230</v>
      </c>
      <c r="G31" s="370">
        <v>889</v>
      </c>
      <c r="H31" s="370">
        <v>927</v>
      </c>
      <c r="I31" s="370">
        <v>360465</v>
      </c>
      <c r="J31" s="370">
        <v>110</v>
      </c>
      <c r="K31" s="370">
        <v>17850</v>
      </c>
      <c r="L31" s="370">
        <v>378205</v>
      </c>
      <c r="M31" s="370">
        <v>154398</v>
      </c>
      <c r="N31" s="371">
        <v>220677</v>
      </c>
    </row>
    <row r="32" spans="2:14" ht="7.5" customHeight="1">
      <c r="B32" s="351"/>
      <c r="C32" s="369"/>
      <c r="D32" s="370"/>
      <c r="E32" s="370"/>
      <c r="F32" s="370"/>
      <c r="G32" s="370"/>
      <c r="H32" s="370"/>
      <c r="I32" s="370"/>
      <c r="J32" s="370"/>
      <c r="K32" s="370"/>
      <c r="L32" s="370"/>
      <c r="M32" s="370"/>
      <c r="N32" s="371"/>
    </row>
    <row r="33" spans="2:14" ht="12">
      <c r="B33" s="351" t="s">
        <v>206</v>
      </c>
      <c r="C33" s="369">
        <v>791</v>
      </c>
      <c r="D33" s="370">
        <v>1</v>
      </c>
      <c r="E33" s="370">
        <v>0</v>
      </c>
      <c r="F33" s="370">
        <v>791</v>
      </c>
      <c r="G33" s="370">
        <v>583</v>
      </c>
      <c r="H33" s="370">
        <v>686</v>
      </c>
      <c r="I33" s="370">
        <v>154038</v>
      </c>
      <c r="J33" s="370">
        <v>200</v>
      </c>
      <c r="K33" s="370">
        <v>0</v>
      </c>
      <c r="L33" s="370">
        <v>153838</v>
      </c>
      <c r="M33" s="370">
        <v>56380</v>
      </c>
      <c r="N33" s="371">
        <v>95957</v>
      </c>
    </row>
    <row r="34" spans="2:14" ht="12">
      <c r="B34" s="351" t="s">
        <v>208</v>
      </c>
      <c r="C34" s="369">
        <v>501</v>
      </c>
      <c r="D34" s="370">
        <v>0</v>
      </c>
      <c r="E34" s="370">
        <v>1</v>
      </c>
      <c r="F34" s="370">
        <v>501</v>
      </c>
      <c r="G34" s="370">
        <v>380</v>
      </c>
      <c r="H34" s="370">
        <v>440</v>
      </c>
      <c r="I34" s="370">
        <v>63194</v>
      </c>
      <c r="J34" s="370">
        <v>0</v>
      </c>
      <c r="K34" s="370">
        <v>5</v>
      </c>
      <c r="L34" s="370">
        <v>63199</v>
      </c>
      <c r="M34" s="370">
        <v>22432</v>
      </c>
      <c r="N34" s="371">
        <v>40078</v>
      </c>
    </row>
    <row r="35" spans="2:14" ht="12">
      <c r="B35" s="351" t="s">
        <v>210</v>
      </c>
      <c r="C35" s="369">
        <v>527</v>
      </c>
      <c r="D35" s="370">
        <v>2</v>
      </c>
      <c r="E35" s="370">
        <v>1</v>
      </c>
      <c r="F35" s="370">
        <v>527</v>
      </c>
      <c r="G35" s="370">
        <v>390</v>
      </c>
      <c r="H35" s="370">
        <v>468</v>
      </c>
      <c r="I35" s="370">
        <v>93821</v>
      </c>
      <c r="J35" s="370">
        <v>112</v>
      </c>
      <c r="K35" s="370">
        <v>2</v>
      </c>
      <c r="L35" s="370">
        <v>93711</v>
      </c>
      <c r="M35" s="370">
        <v>43675</v>
      </c>
      <c r="N35" s="371">
        <v>49507</v>
      </c>
    </row>
    <row r="36" spans="2:14" ht="12">
      <c r="B36" s="351" t="s">
        <v>212</v>
      </c>
      <c r="C36" s="369">
        <v>1024</v>
      </c>
      <c r="D36" s="370">
        <v>8</v>
      </c>
      <c r="E36" s="370">
        <v>229</v>
      </c>
      <c r="F36" s="370">
        <v>1117</v>
      </c>
      <c r="G36" s="370">
        <v>1011</v>
      </c>
      <c r="H36" s="370">
        <v>714</v>
      </c>
      <c r="I36" s="370">
        <v>241955</v>
      </c>
      <c r="J36" s="370">
        <v>380</v>
      </c>
      <c r="K36" s="370">
        <v>22312</v>
      </c>
      <c r="L36" s="370">
        <v>263887</v>
      </c>
      <c r="M36" s="370">
        <v>150939</v>
      </c>
      <c r="N36" s="371">
        <v>109761</v>
      </c>
    </row>
    <row r="37" spans="2:14" ht="12">
      <c r="B37" s="351" t="s">
        <v>214</v>
      </c>
      <c r="C37" s="369">
        <v>1012</v>
      </c>
      <c r="D37" s="370">
        <v>0</v>
      </c>
      <c r="E37" s="370">
        <v>2</v>
      </c>
      <c r="F37" s="370">
        <v>1012</v>
      </c>
      <c r="G37" s="370">
        <v>756</v>
      </c>
      <c r="H37" s="370">
        <v>908</v>
      </c>
      <c r="I37" s="370">
        <v>203849</v>
      </c>
      <c r="J37" s="370">
        <v>0</v>
      </c>
      <c r="K37" s="370">
        <v>63</v>
      </c>
      <c r="L37" s="370">
        <v>203912</v>
      </c>
      <c r="M37" s="370">
        <v>75629</v>
      </c>
      <c r="N37" s="371">
        <v>127656</v>
      </c>
    </row>
    <row r="38" spans="2:14" ht="12">
      <c r="B38" s="351"/>
      <c r="C38" s="369"/>
      <c r="D38" s="370"/>
      <c r="E38" s="370"/>
      <c r="F38" s="370"/>
      <c r="G38" s="370"/>
      <c r="H38" s="370"/>
      <c r="I38" s="370"/>
      <c r="J38" s="370"/>
      <c r="K38" s="370"/>
      <c r="L38" s="370"/>
      <c r="M38" s="370"/>
      <c r="N38" s="371"/>
    </row>
    <row r="39" spans="2:14" ht="12">
      <c r="B39" s="351" t="s">
        <v>168</v>
      </c>
      <c r="C39" s="369">
        <v>921</v>
      </c>
      <c r="D39" s="370">
        <v>0</v>
      </c>
      <c r="E39" s="370">
        <v>4</v>
      </c>
      <c r="F39" s="370">
        <v>922</v>
      </c>
      <c r="G39" s="370">
        <v>704</v>
      </c>
      <c r="H39" s="370">
        <v>789</v>
      </c>
      <c r="I39" s="370">
        <v>314151</v>
      </c>
      <c r="J39" s="370">
        <v>0</v>
      </c>
      <c r="K39" s="370">
        <v>109</v>
      </c>
      <c r="L39" s="370">
        <v>314260</v>
      </c>
      <c r="M39" s="370">
        <v>134099</v>
      </c>
      <c r="N39" s="371">
        <v>179083</v>
      </c>
    </row>
    <row r="40" spans="2:14" ht="12">
      <c r="B40" s="351" t="s">
        <v>169</v>
      </c>
      <c r="C40" s="369">
        <v>698</v>
      </c>
      <c r="D40" s="370">
        <v>1</v>
      </c>
      <c r="E40" s="370">
        <v>3</v>
      </c>
      <c r="F40" s="370">
        <v>700</v>
      </c>
      <c r="G40" s="370">
        <v>472</v>
      </c>
      <c r="H40" s="370">
        <v>539</v>
      </c>
      <c r="I40" s="370">
        <v>147717</v>
      </c>
      <c r="J40" s="370">
        <v>20</v>
      </c>
      <c r="K40" s="370">
        <v>190</v>
      </c>
      <c r="L40" s="370">
        <v>147887</v>
      </c>
      <c r="M40" s="370">
        <v>37798</v>
      </c>
      <c r="N40" s="371">
        <v>109002</v>
      </c>
    </row>
    <row r="41" spans="2:14" ht="12">
      <c r="B41" s="351" t="s">
        <v>170</v>
      </c>
      <c r="C41" s="369">
        <v>566</v>
      </c>
      <c r="D41" s="370">
        <v>0</v>
      </c>
      <c r="E41" s="370">
        <v>3</v>
      </c>
      <c r="F41" s="370">
        <v>566</v>
      </c>
      <c r="G41" s="370">
        <v>447</v>
      </c>
      <c r="H41" s="370">
        <v>459</v>
      </c>
      <c r="I41" s="370">
        <v>198704</v>
      </c>
      <c r="J41" s="370">
        <v>0</v>
      </c>
      <c r="K41" s="370">
        <v>675</v>
      </c>
      <c r="L41" s="370">
        <v>199379</v>
      </c>
      <c r="M41" s="370">
        <v>108480</v>
      </c>
      <c r="N41" s="371">
        <v>88723</v>
      </c>
    </row>
    <row r="42" spans="2:14" ht="12">
      <c r="B42" s="351" t="s">
        <v>171</v>
      </c>
      <c r="C42" s="369">
        <v>1182</v>
      </c>
      <c r="D42" s="370">
        <v>1</v>
      </c>
      <c r="E42" s="370">
        <v>7</v>
      </c>
      <c r="F42" s="370">
        <v>1182</v>
      </c>
      <c r="G42" s="370">
        <v>1012</v>
      </c>
      <c r="H42" s="370">
        <v>713</v>
      </c>
      <c r="I42" s="370">
        <v>189306</v>
      </c>
      <c r="J42" s="370">
        <v>130</v>
      </c>
      <c r="K42" s="370">
        <v>141</v>
      </c>
      <c r="L42" s="370">
        <v>189317</v>
      </c>
      <c r="M42" s="370">
        <v>114676</v>
      </c>
      <c r="N42" s="371">
        <v>71560</v>
      </c>
    </row>
    <row r="43" spans="2:14" ht="12">
      <c r="B43" s="351" t="s">
        <v>173</v>
      </c>
      <c r="C43" s="369">
        <v>937</v>
      </c>
      <c r="D43" s="370">
        <v>4</v>
      </c>
      <c r="E43" s="370">
        <v>6</v>
      </c>
      <c r="F43" s="370">
        <v>938</v>
      </c>
      <c r="G43" s="370">
        <v>665</v>
      </c>
      <c r="H43" s="370">
        <v>643</v>
      </c>
      <c r="I43" s="370">
        <v>126671</v>
      </c>
      <c r="J43" s="370">
        <v>82</v>
      </c>
      <c r="K43" s="370">
        <v>92</v>
      </c>
      <c r="L43" s="370">
        <v>126681</v>
      </c>
      <c r="M43" s="370">
        <v>50694</v>
      </c>
      <c r="N43" s="371">
        <v>74395</v>
      </c>
    </row>
    <row r="44" spans="2:14" ht="12">
      <c r="B44" s="351"/>
      <c r="C44" s="369"/>
      <c r="D44" s="370"/>
      <c r="E44" s="370"/>
      <c r="F44" s="370"/>
      <c r="G44" s="370"/>
      <c r="H44" s="370"/>
      <c r="I44" s="370"/>
      <c r="J44" s="370"/>
      <c r="K44" s="370"/>
      <c r="L44" s="370"/>
      <c r="M44" s="370"/>
      <c r="N44" s="371"/>
    </row>
    <row r="45" spans="2:14" ht="12">
      <c r="B45" s="351" t="s">
        <v>175</v>
      </c>
      <c r="C45" s="369">
        <v>761</v>
      </c>
      <c r="D45" s="370">
        <v>1</v>
      </c>
      <c r="E45" s="370">
        <v>11</v>
      </c>
      <c r="F45" s="370">
        <v>762</v>
      </c>
      <c r="G45" s="370">
        <v>678</v>
      </c>
      <c r="H45" s="370">
        <v>399</v>
      </c>
      <c r="I45" s="370">
        <v>258086</v>
      </c>
      <c r="J45" s="370">
        <v>300</v>
      </c>
      <c r="K45" s="370">
        <v>635</v>
      </c>
      <c r="L45" s="370">
        <v>258421</v>
      </c>
      <c r="M45" s="370">
        <v>187325</v>
      </c>
      <c r="N45" s="371">
        <v>70349</v>
      </c>
    </row>
    <row r="46" spans="2:14" ht="12">
      <c r="B46" s="351" t="s">
        <v>177</v>
      </c>
      <c r="C46" s="369">
        <v>413</v>
      </c>
      <c r="D46" s="370">
        <v>1</v>
      </c>
      <c r="E46" s="370">
        <v>0</v>
      </c>
      <c r="F46" s="370">
        <v>413</v>
      </c>
      <c r="G46" s="370">
        <v>359</v>
      </c>
      <c r="H46" s="370">
        <v>273</v>
      </c>
      <c r="I46" s="370">
        <v>61406</v>
      </c>
      <c r="J46" s="370">
        <v>27</v>
      </c>
      <c r="K46" s="370">
        <v>0</v>
      </c>
      <c r="L46" s="370">
        <v>61379</v>
      </c>
      <c r="M46" s="370">
        <v>31441</v>
      </c>
      <c r="N46" s="371">
        <v>29262</v>
      </c>
    </row>
    <row r="47" spans="2:14" ht="12">
      <c r="B47" s="351" t="s">
        <v>179</v>
      </c>
      <c r="C47" s="369">
        <v>594</v>
      </c>
      <c r="D47" s="370">
        <v>2</v>
      </c>
      <c r="E47" s="370">
        <v>5</v>
      </c>
      <c r="F47" s="370">
        <v>595</v>
      </c>
      <c r="G47" s="370">
        <v>520</v>
      </c>
      <c r="H47" s="370">
        <v>359</v>
      </c>
      <c r="I47" s="370">
        <v>125679</v>
      </c>
      <c r="J47" s="370">
        <v>110</v>
      </c>
      <c r="K47" s="370">
        <v>170</v>
      </c>
      <c r="L47" s="370">
        <v>125739</v>
      </c>
      <c r="M47" s="370">
        <v>81194</v>
      </c>
      <c r="N47" s="371">
        <v>43839</v>
      </c>
    </row>
    <row r="48" spans="2:14" ht="12">
      <c r="B48" s="351" t="s">
        <v>180</v>
      </c>
      <c r="C48" s="369">
        <v>713</v>
      </c>
      <c r="D48" s="370">
        <v>1</v>
      </c>
      <c r="E48" s="370">
        <v>7</v>
      </c>
      <c r="F48" s="370">
        <v>713</v>
      </c>
      <c r="G48" s="370">
        <v>629</v>
      </c>
      <c r="H48" s="370">
        <v>449</v>
      </c>
      <c r="I48" s="370">
        <v>116351</v>
      </c>
      <c r="J48" s="370">
        <v>20</v>
      </c>
      <c r="K48" s="370">
        <v>222</v>
      </c>
      <c r="L48" s="370">
        <v>116553</v>
      </c>
      <c r="M48" s="370">
        <v>66685</v>
      </c>
      <c r="N48" s="371">
        <v>48278</v>
      </c>
    </row>
    <row r="49" spans="2:14" ht="12">
      <c r="B49" s="351" t="s">
        <v>183</v>
      </c>
      <c r="C49" s="369">
        <v>769</v>
      </c>
      <c r="D49" s="370">
        <v>5</v>
      </c>
      <c r="E49" s="370">
        <v>192</v>
      </c>
      <c r="F49" s="370">
        <v>903</v>
      </c>
      <c r="G49" s="370">
        <v>595</v>
      </c>
      <c r="H49" s="370">
        <v>630</v>
      </c>
      <c r="I49" s="370">
        <v>308046</v>
      </c>
      <c r="J49" s="370">
        <v>14215</v>
      </c>
      <c r="K49" s="370">
        <v>65776</v>
      </c>
      <c r="L49" s="370">
        <v>359607</v>
      </c>
      <c r="M49" s="370">
        <v>191030</v>
      </c>
      <c r="N49" s="371">
        <v>167395</v>
      </c>
    </row>
    <row r="50" spans="2:14" ht="12">
      <c r="B50" s="351"/>
      <c r="C50" s="369"/>
      <c r="D50" s="370"/>
      <c r="E50" s="370"/>
      <c r="F50" s="370"/>
      <c r="G50" s="370"/>
      <c r="H50" s="370"/>
      <c r="I50" s="370"/>
      <c r="J50" s="370"/>
      <c r="K50" s="370"/>
      <c r="L50" s="370"/>
      <c r="M50" s="370"/>
      <c r="N50" s="371"/>
    </row>
    <row r="51" spans="2:14" ht="12">
      <c r="B51" s="351" t="s">
        <v>764</v>
      </c>
      <c r="C51" s="369">
        <v>853</v>
      </c>
      <c r="D51" s="370">
        <v>2</v>
      </c>
      <c r="E51" s="370">
        <v>10</v>
      </c>
      <c r="F51" s="370">
        <v>858</v>
      </c>
      <c r="G51" s="370">
        <v>582</v>
      </c>
      <c r="H51" s="370">
        <v>665</v>
      </c>
      <c r="I51" s="370">
        <v>461624</v>
      </c>
      <c r="J51" s="370">
        <v>1950</v>
      </c>
      <c r="K51" s="370">
        <v>2641</v>
      </c>
      <c r="L51" s="370">
        <v>462315</v>
      </c>
      <c r="M51" s="370">
        <v>117616</v>
      </c>
      <c r="N51" s="371">
        <v>342981</v>
      </c>
    </row>
    <row r="52" spans="2:14" ht="12">
      <c r="B52" s="351" t="s">
        <v>187</v>
      </c>
      <c r="C52" s="369">
        <v>1082</v>
      </c>
      <c r="D52" s="370">
        <v>26</v>
      </c>
      <c r="E52" s="370">
        <v>303</v>
      </c>
      <c r="F52" s="370">
        <v>1231</v>
      </c>
      <c r="G52" s="370">
        <v>1108</v>
      </c>
      <c r="H52" s="370">
        <v>831</v>
      </c>
      <c r="I52" s="370">
        <v>320728</v>
      </c>
      <c r="J52" s="370">
        <v>3609</v>
      </c>
      <c r="K52" s="370">
        <v>24696</v>
      </c>
      <c r="L52" s="370">
        <v>341815</v>
      </c>
      <c r="M52" s="370">
        <v>102406</v>
      </c>
      <c r="N52" s="371">
        <v>238851</v>
      </c>
    </row>
    <row r="53" spans="2:14" ht="12">
      <c r="B53" s="351" t="s">
        <v>189</v>
      </c>
      <c r="C53" s="369">
        <v>1203</v>
      </c>
      <c r="D53" s="370">
        <v>2</v>
      </c>
      <c r="E53" s="370">
        <v>124</v>
      </c>
      <c r="F53" s="370">
        <v>1286</v>
      </c>
      <c r="G53" s="370">
        <v>1020</v>
      </c>
      <c r="H53" s="370">
        <v>981</v>
      </c>
      <c r="I53" s="370">
        <v>352691</v>
      </c>
      <c r="J53" s="370">
        <v>13</v>
      </c>
      <c r="K53" s="370">
        <v>5790</v>
      </c>
      <c r="L53" s="370">
        <v>358468</v>
      </c>
      <c r="M53" s="370">
        <v>159854</v>
      </c>
      <c r="N53" s="371">
        <v>197253</v>
      </c>
    </row>
    <row r="54" spans="2:14" ht="12">
      <c r="B54" s="351" t="s">
        <v>191</v>
      </c>
      <c r="C54" s="369">
        <v>1387</v>
      </c>
      <c r="D54" s="370">
        <v>7</v>
      </c>
      <c r="E54" s="370">
        <v>453</v>
      </c>
      <c r="F54" s="370">
        <v>1569</v>
      </c>
      <c r="G54" s="370">
        <v>775</v>
      </c>
      <c r="H54" s="370">
        <v>1475</v>
      </c>
      <c r="I54" s="370">
        <v>540829</v>
      </c>
      <c r="J54" s="370">
        <v>4588</v>
      </c>
      <c r="K54" s="370">
        <v>176601</v>
      </c>
      <c r="L54" s="370">
        <v>712842</v>
      </c>
      <c r="M54" s="370">
        <v>122043</v>
      </c>
      <c r="N54" s="371">
        <v>587003</v>
      </c>
    </row>
    <row r="55" spans="2:14" ht="12">
      <c r="B55" s="351" t="s">
        <v>194</v>
      </c>
      <c r="C55" s="369">
        <v>1070</v>
      </c>
      <c r="D55" s="370">
        <v>1</v>
      </c>
      <c r="E55" s="370">
        <v>4</v>
      </c>
      <c r="F55" s="370">
        <v>1073</v>
      </c>
      <c r="G55" s="370">
        <v>901</v>
      </c>
      <c r="H55" s="370">
        <v>611</v>
      </c>
      <c r="I55" s="370">
        <v>177326</v>
      </c>
      <c r="J55" s="370">
        <v>40</v>
      </c>
      <c r="K55" s="370">
        <v>111</v>
      </c>
      <c r="L55" s="370">
        <v>177397</v>
      </c>
      <c r="M55" s="370">
        <v>116312</v>
      </c>
      <c r="N55" s="371">
        <v>54354</v>
      </c>
    </row>
    <row r="56" spans="2:14" ht="12">
      <c r="B56" s="351"/>
      <c r="C56" s="369"/>
      <c r="D56" s="370"/>
      <c r="E56" s="370"/>
      <c r="F56" s="370"/>
      <c r="G56" s="370"/>
      <c r="H56" s="370"/>
      <c r="I56" s="370"/>
      <c r="J56" s="370"/>
      <c r="K56" s="370"/>
      <c r="L56" s="370"/>
      <c r="M56" s="370"/>
      <c r="N56" s="371"/>
    </row>
    <row r="57" spans="2:14" ht="12">
      <c r="B57" s="351" t="s">
        <v>195</v>
      </c>
      <c r="C57" s="369">
        <v>239</v>
      </c>
      <c r="D57" s="370">
        <v>0</v>
      </c>
      <c r="E57" s="370">
        <v>0</v>
      </c>
      <c r="F57" s="370">
        <v>239</v>
      </c>
      <c r="G57" s="370">
        <v>209</v>
      </c>
      <c r="H57" s="370">
        <v>64</v>
      </c>
      <c r="I57" s="370">
        <v>19679</v>
      </c>
      <c r="J57" s="370">
        <v>0</v>
      </c>
      <c r="K57" s="370">
        <v>0</v>
      </c>
      <c r="L57" s="370">
        <v>19679</v>
      </c>
      <c r="M57" s="370">
        <v>15627</v>
      </c>
      <c r="N57" s="371">
        <v>3822</v>
      </c>
    </row>
    <row r="58" spans="2:14" ht="12">
      <c r="B58" s="351" t="s">
        <v>197</v>
      </c>
      <c r="C58" s="369">
        <v>430</v>
      </c>
      <c r="D58" s="370">
        <v>0</v>
      </c>
      <c r="E58" s="370">
        <v>1</v>
      </c>
      <c r="F58" s="370">
        <v>430</v>
      </c>
      <c r="G58" s="370">
        <v>238</v>
      </c>
      <c r="H58" s="370">
        <v>390</v>
      </c>
      <c r="I58" s="370">
        <v>45216</v>
      </c>
      <c r="J58" s="370">
        <v>0</v>
      </c>
      <c r="K58" s="370">
        <v>20</v>
      </c>
      <c r="L58" s="370">
        <v>45236</v>
      </c>
      <c r="M58" s="370">
        <v>17537</v>
      </c>
      <c r="N58" s="371">
        <v>27318</v>
      </c>
    </row>
    <row r="59" spans="2:14" ht="12">
      <c r="B59" s="351" t="s">
        <v>199</v>
      </c>
      <c r="C59" s="369">
        <v>690</v>
      </c>
      <c r="D59" s="370">
        <v>0</v>
      </c>
      <c r="E59" s="370">
        <v>0</v>
      </c>
      <c r="F59" s="370">
        <v>690</v>
      </c>
      <c r="G59" s="370">
        <v>446</v>
      </c>
      <c r="H59" s="370">
        <v>457</v>
      </c>
      <c r="I59" s="370">
        <v>64414</v>
      </c>
      <c r="J59" s="370">
        <v>0</v>
      </c>
      <c r="K59" s="370">
        <v>0</v>
      </c>
      <c r="L59" s="370">
        <v>64414</v>
      </c>
      <c r="M59" s="370">
        <v>30665</v>
      </c>
      <c r="N59" s="371">
        <v>32699</v>
      </c>
    </row>
    <row r="60" spans="2:14" ht="12">
      <c r="B60" s="351" t="s">
        <v>201</v>
      </c>
      <c r="C60" s="369">
        <v>832</v>
      </c>
      <c r="D60" s="370">
        <v>1</v>
      </c>
      <c r="E60" s="370">
        <v>26</v>
      </c>
      <c r="F60" s="370">
        <v>835</v>
      </c>
      <c r="G60" s="370">
        <v>629</v>
      </c>
      <c r="H60" s="370">
        <v>750</v>
      </c>
      <c r="I60" s="370">
        <v>108623</v>
      </c>
      <c r="J60" s="370">
        <v>200</v>
      </c>
      <c r="K60" s="370">
        <v>276</v>
      </c>
      <c r="L60" s="370">
        <v>108699</v>
      </c>
      <c r="M60" s="370">
        <v>45775</v>
      </c>
      <c r="N60" s="371">
        <v>61782</v>
      </c>
    </row>
    <row r="61" spans="2:14" ht="12">
      <c r="B61" s="351" t="s">
        <v>203</v>
      </c>
      <c r="C61" s="369">
        <v>59</v>
      </c>
      <c r="D61" s="370">
        <v>0</v>
      </c>
      <c r="E61" s="370">
        <v>0</v>
      </c>
      <c r="F61" s="370">
        <v>59</v>
      </c>
      <c r="G61" s="370">
        <v>46</v>
      </c>
      <c r="H61" s="370">
        <v>15</v>
      </c>
      <c r="I61" s="370">
        <v>5895</v>
      </c>
      <c r="J61" s="370">
        <v>0</v>
      </c>
      <c r="K61" s="370">
        <v>0</v>
      </c>
      <c r="L61" s="370">
        <v>5895</v>
      </c>
      <c r="M61" s="370">
        <v>4212</v>
      </c>
      <c r="N61" s="371">
        <v>1577</v>
      </c>
    </row>
    <row r="62" spans="2:14" ht="12">
      <c r="B62" s="351"/>
      <c r="C62" s="369"/>
      <c r="D62" s="370"/>
      <c r="E62" s="370"/>
      <c r="F62" s="370"/>
      <c r="G62" s="370"/>
      <c r="H62" s="370"/>
      <c r="I62" s="370"/>
      <c r="J62" s="370"/>
      <c r="K62" s="370"/>
      <c r="L62" s="370"/>
      <c r="M62" s="370"/>
      <c r="N62" s="371"/>
    </row>
    <row r="63" spans="2:14" ht="12">
      <c r="B63" s="351" t="s">
        <v>205</v>
      </c>
      <c r="C63" s="369">
        <v>1052</v>
      </c>
      <c r="D63" s="370">
        <v>1</v>
      </c>
      <c r="E63" s="370">
        <v>29</v>
      </c>
      <c r="F63" s="370">
        <v>1054</v>
      </c>
      <c r="G63" s="370">
        <v>902</v>
      </c>
      <c r="H63" s="370">
        <v>919</v>
      </c>
      <c r="I63" s="370">
        <v>351796</v>
      </c>
      <c r="J63" s="370">
        <v>100</v>
      </c>
      <c r="K63" s="370">
        <v>1215</v>
      </c>
      <c r="L63" s="370">
        <v>352911</v>
      </c>
      <c r="M63" s="370">
        <v>109963</v>
      </c>
      <c r="N63" s="371">
        <v>239829</v>
      </c>
    </row>
    <row r="64" spans="2:14" ht="12">
      <c r="B64" s="351" t="s">
        <v>207</v>
      </c>
      <c r="C64" s="369">
        <v>1504</v>
      </c>
      <c r="D64" s="370">
        <v>4</v>
      </c>
      <c r="E64" s="370">
        <v>25</v>
      </c>
      <c r="F64" s="370">
        <v>1510</v>
      </c>
      <c r="G64" s="370">
        <v>1213</v>
      </c>
      <c r="H64" s="370">
        <v>1150</v>
      </c>
      <c r="I64" s="370">
        <v>697587</v>
      </c>
      <c r="J64" s="370">
        <v>4877</v>
      </c>
      <c r="K64" s="370">
        <v>1242</v>
      </c>
      <c r="L64" s="370">
        <v>693952</v>
      </c>
      <c r="M64" s="370">
        <v>312194</v>
      </c>
      <c r="N64" s="371">
        <v>370448</v>
      </c>
    </row>
    <row r="65" spans="2:14" ht="12">
      <c r="B65" s="351" t="s">
        <v>209</v>
      </c>
      <c r="C65" s="369">
        <v>1791</v>
      </c>
      <c r="D65" s="370">
        <v>3</v>
      </c>
      <c r="E65" s="370">
        <v>18</v>
      </c>
      <c r="F65" s="370">
        <v>1792</v>
      </c>
      <c r="G65" s="370">
        <v>1563</v>
      </c>
      <c r="H65" s="370">
        <v>662</v>
      </c>
      <c r="I65" s="370">
        <v>231923</v>
      </c>
      <c r="J65" s="370">
        <v>162</v>
      </c>
      <c r="K65" s="370">
        <v>439</v>
      </c>
      <c r="L65" s="370">
        <v>232200</v>
      </c>
      <c r="M65" s="370">
        <v>182503</v>
      </c>
      <c r="N65" s="371">
        <v>45199</v>
      </c>
    </row>
    <row r="66" spans="2:14" ht="12">
      <c r="B66" s="351" t="s">
        <v>211</v>
      </c>
      <c r="C66" s="369">
        <v>999</v>
      </c>
      <c r="D66" s="370">
        <v>0</v>
      </c>
      <c r="E66" s="370">
        <v>16</v>
      </c>
      <c r="F66" s="370">
        <v>1001</v>
      </c>
      <c r="G66" s="370">
        <v>831</v>
      </c>
      <c r="H66" s="370">
        <v>458</v>
      </c>
      <c r="I66" s="370">
        <v>214773</v>
      </c>
      <c r="J66" s="370">
        <v>0</v>
      </c>
      <c r="K66" s="370">
        <v>800</v>
      </c>
      <c r="L66" s="370">
        <v>215573</v>
      </c>
      <c r="M66" s="370">
        <v>173278</v>
      </c>
      <c r="N66" s="371">
        <v>37878</v>
      </c>
    </row>
    <row r="67" spans="2:14" ht="12">
      <c r="B67" s="351" t="s">
        <v>213</v>
      </c>
      <c r="C67" s="369">
        <v>569</v>
      </c>
      <c r="D67" s="370">
        <v>2</v>
      </c>
      <c r="E67" s="370">
        <v>0</v>
      </c>
      <c r="F67" s="370">
        <v>569</v>
      </c>
      <c r="G67" s="370">
        <v>482</v>
      </c>
      <c r="H67" s="370">
        <v>380</v>
      </c>
      <c r="I67" s="370">
        <v>87538</v>
      </c>
      <c r="J67" s="370">
        <v>350</v>
      </c>
      <c r="K67" s="370">
        <v>0</v>
      </c>
      <c r="L67" s="370">
        <v>87188</v>
      </c>
      <c r="M67" s="370">
        <v>55361</v>
      </c>
      <c r="N67" s="371">
        <v>30145</v>
      </c>
    </row>
    <row r="68" spans="2:14" ht="12">
      <c r="B68" s="352" t="s">
        <v>215</v>
      </c>
      <c r="C68" s="372">
        <v>771</v>
      </c>
      <c r="D68" s="373">
        <v>0</v>
      </c>
      <c r="E68" s="373">
        <v>1</v>
      </c>
      <c r="F68" s="373">
        <v>771</v>
      </c>
      <c r="G68" s="373">
        <v>734</v>
      </c>
      <c r="H68" s="373">
        <v>390</v>
      </c>
      <c r="I68" s="373">
        <v>153197</v>
      </c>
      <c r="J68" s="373">
        <v>0</v>
      </c>
      <c r="K68" s="373">
        <v>80</v>
      </c>
      <c r="L68" s="373">
        <v>153277</v>
      </c>
      <c r="M68" s="373">
        <v>125250</v>
      </c>
      <c r="N68" s="374">
        <v>26571</v>
      </c>
    </row>
    <row r="69" spans="2:14" ht="12">
      <c r="B69" s="366"/>
      <c r="C69" s="366"/>
      <c r="D69" s="366"/>
      <c r="E69" s="366"/>
      <c r="F69" s="366"/>
      <c r="G69" s="366"/>
      <c r="H69" s="366"/>
      <c r="I69" s="366"/>
      <c r="J69" s="366"/>
      <c r="K69" s="366"/>
      <c r="L69" s="366"/>
      <c r="M69" s="366"/>
      <c r="N69" s="366"/>
    </row>
    <row r="70" spans="2:14" ht="12">
      <c r="B70" s="366"/>
      <c r="C70" s="366"/>
      <c r="D70" s="366"/>
      <c r="E70" s="366"/>
      <c r="F70" s="366"/>
      <c r="G70" s="366"/>
      <c r="H70" s="366"/>
      <c r="I70" s="366"/>
      <c r="J70" s="366"/>
      <c r="K70" s="366"/>
      <c r="L70" s="366"/>
      <c r="M70" s="366"/>
      <c r="N70" s="366"/>
    </row>
    <row r="71" spans="2:14" ht="12">
      <c r="B71" s="366"/>
      <c r="C71" s="366"/>
      <c r="D71" s="366"/>
      <c r="E71" s="366"/>
      <c r="F71" s="366"/>
      <c r="G71" s="366"/>
      <c r="H71" s="366"/>
      <c r="I71" s="366"/>
      <c r="J71" s="366"/>
      <c r="K71" s="366"/>
      <c r="L71" s="366"/>
      <c r="M71" s="366"/>
      <c r="N71" s="366"/>
    </row>
    <row r="72" spans="2:14" ht="12">
      <c r="B72" s="366"/>
      <c r="C72" s="366"/>
      <c r="D72" s="366"/>
      <c r="E72" s="366"/>
      <c r="F72" s="366"/>
      <c r="G72" s="366"/>
      <c r="H72" s="366"/>
      <c r="I72" s="366"/>
      <c r="J72" s="366"/>
      <c r="K72" s="366"/>
      <c r="L72" s="366"/>
      <c r="M72" s="366"/>
      <c r="N72" s="366"/>
    </row>
    <row r="73" spans="2:14" ht="12">
      <c r="B73" s="366"/>
      <c r="C73" s="366"/>
      <c r="D73" s="366"/>
      <c r="E73" s="366"/>
      <c r="F73" s="366"/>
      <c r="G73" s="366"/>
      <c r="H73" s="366"/>
      <c r="I73" s="366"/>
      <c r="J73" s="366"/>
      <c r="K73" s="366"/>
      <c r="L73" s="366"/>
      <c r="M73" s="366"/>
      <c r="N73" s="366"/>
    </row>
    <row r="74" spans="2:14" ht="12">
      <c r="B74" s="366"/>
      <c r="C74" s="366"/>
      <c r="D74" s="366"/>
      <c r="E74" s="366"/>
      <c r="F74" s="366"/>
      <c r="G74" s="366"/>
      <c r="H74" s="366"/>
      <c r="I74" s="366"/>
      <c r="J74" s="366"/>
      <c r="K74" s="366"/>
      <c r="L74" s="366"/>
      <c r="M74" s="366"/>
      <c r="N74" s="366"/>
    </row>
    <row r="75" spans="2:14" ht="12">
      <c r="B75" s="366"/>
      <c r="C75" s="366"/>
      <c r="D75" s="366"/>
      <c r="E75" s="366"/>
      <c r="F75" s="366"/>
      <c r="G75" s="366"/>
      <c r="H75" s="366"/>
      <c r="I75" s="366"/>
      <c r="J75" s="366"/>
      <c r="K75" s="366"/>
      <c r="L75" s="366"/>
      <c r="M75" s="366"/>
      <c r="N75" s="366"/>
    </row>
    <row r="76" spans="2:14" ht="12">
      <c r="B76" s="366"/>
      <c r="C76" s="366"/>
      <c r="D76" s="366"/>
      <c r="E76" s="366"/>
      <c r="F76" s="366"/>
      <c r="G76" s="366"/>
      <c r="H76" s="366"/>
      <c r="I76" s="366"/>
      <c r="J76" s="366"/>
      <c r="K76" s="366"/>
      <c r="L76" s="366"/>
      <c r="M76" s="366"/>
      <c r="N76" s="366"/>
    </row>
    <row r="77" spans="2:14" ht="12">
      <c r="B77" s="366"/>
      <c r="C77" s="366"/>
      <c r="D77" s="366"/>
      <c r="E77" s="366"/>
      <c r="F77" s="366"/>
      <c r="G77" s="366"/>
      <c r="H77" s="366"/>
      <c r="I77" s="366"/>
      <c r="J77" s="366"/>
      <c r="K77" s="366"/>
      <c r="L77" s="366"/>
      <c r="M77" s="366"/>
      <c r="N77" s="366"/>
    </row>
    <row r="78" spans="2:14" ht="12">
      <c r="B78" s="366"/>
      <c r="C78" s="366"/>
      <c r="D78" s="366"/>
      <c r="E78" s="366"/>
      <c r="F78" s="366"/>
      <c r="G78" s="366"/>
      <c r="H78" s="366"/>
      <c r="I78" s="366"/>
      <c r="J78" s="366"/>
      <c r="K78" s="366"/>
      <c r="L78" s="366"/>
      <c r="M78" s="366"/>
      <c r="N78" s="366"/>
    </row>
    <row r="79" spans="2:14" ht="12">
      <c r="B79" s="366"/>
      <c r="C79" s="366"/>
      <c r="D79" s="366"/>
      <c r="E79" s="366"/>
      <c r="F79" s="366"/>
      <c r="G79" s="366"/>
      <c r="H79" s="366"/>
      <c r="I79" s="366"/>
      <c r="J79" s="366"/>
      <c r="K79" s="366"/>
      <c r="L79" s="366"/>
      <c r="M79" s="366"/>
      <c r="N79" s="366"/>
    </row>
    <row r="80" spans="2:14" ht="12">
      <c r="B80" s="366"/>
      <c r="C80" s="366"/>
      <c r="D80" s="366"/>
      <c r="E80" s="366"/>
      <c r="F80" s="366"/>
      <c r="G80" s="366"/>
      <c r="H80" s="366"/>
      <c r="I80" s="366"/>
      <c r="J80" s="366"/>
      <c r="K80" s="366"/>
      <c r="L80" s="366"/>
      <c r="M80" s="366"/>
      <c r="N80" s="366"/>
    </row>
    <row r="81" spans="2:14" ht="12">
      <c r="B81" s="366"/>
      <c r="C81" s="366"/>
      <c r="D81" s="366"/>
      <c r="E81" s="366"/>
      <c r="F81" s="366"/>
      <c r="G81" s="366"/>
      <c r="H81" s="366"/>
      <c r="I81" s="366"/>
      <c r="J81" s="366"/>
      <c r="K81" s="366"/>
      <c r="L81" s="366"/>
      <c r="M81" s="366"/>
      <c r="N81" s="366"/>
    </row>
    <row r="82" spans="2:14" ht="12">
      <c r="B82" s="366"/>
      <c r="C82" s="366"/>
      <c r="D82" s="366"/>
      <c r="E82" s="366"/>
      <c r="F82" s="366"/>
      <c r="G82" s="366"/>
      <c r="H82" s="366"/>
      <c r="I82" s="366"/>
      <c r="J82" s="366"/>
      <c r="K82" s="366"/>
      <c r="L82" s="366"/>
      <c r="M82" s="366"/>
      <c r="N82" s="366"/>
    </row>
    <row r="83" spans="2:14" ht="12">
      <c r="B83" s="366"/>
      <c r="C83" s="366"/>
      <c r="D83" s="366"/>
      <c r="E83" s="366"/>
      <c r="F83" s="366"/>
      <c r="G83" s="366"/>
      <c r="H83" s="366"/>
      <c r="I83" s="366"/>
      <c r="J83" s="366"/>
      <c r="K83" s="366"/>
      <c r="L83" s="366"/>
      <c r="M83" s="366"/>
      <c r="N83" s="366"/>
    </row>
    <row r="84" spans="2:14" ht="12">
      <c r="B84" s="366"/>
      <c r="C84" s="366"/>
      <c r="D84" s="366"/>
      <c r="E84" s="366"/>
      <c r="F84" s="366"/>
      <c r="G84" s="366"/>
      <c r="H84" s="366"/>
      <c r="I84" s="366"/>
      <c r="J84" s="366"/>
      <c r="K84" s="366"/>
      <c r="L84" s="366"/>
      <c r="M84" s="366"/>
      <c r="N84" s="366"/>
    </row>
    <row r="85" spans="2:14" ht="12">
      <c r="B85" s="366"/>
      <c r="C85" s="366"/>
      <c r="D85" s="366"/>
      <c r="E85" s="366"/>
      <c r="F85" s="366"/>
      <c r="G85" s="366"/>
      <c r="H85" s="366"/>
      <c r="I85" s="366"/>
      <c r="J85" s="366"/>
      <c r="K85" s="366"/>
      <c r="L85" s="366"/>
      <c r="M85" s="366"/>
      <c r="N85" s="366"/>
    </row>
    <row r="86" spans="2:14" ht="12">
      <c r="B86" s="366"/>
      <c r="C86" s="366"/>
      <c r="D86" s="366"/>
      <c r="E86" s="366"/>
      <c r="F86" s="366"/>
      <c r="G86" s="366"/>
      <c r="H86" s="366"/>
      <c r="I86" s="366"/>
      <c r="J86" s="366"/>
      <c r="K86" s="366"/>
      <c r="L86" s="366"/>
      <c r="M86" s="366"/>
      <c r="N86" s="366"/>
    </row>
    <row r="87" spans="2:14" ht="12">
      <c r="B87" s="366"/>
      <c r="C87" s="366"/>
      <c r="D87" s="366"/>
      <c r="E87" s="366"/>
      <c r="F87" s="366"/>
      <c r="G87" s="366"/>
      <c r="H87" s="366"/>
      <c r="I87" s="366"/>
      <c r="J87" s="366"/>
      <c r="K87" s="366"/>
      <c r="L87" s="366"/>
      <c r="M87" s="366"/>
      <c r="N87" s="366"/>
    </row>
    <row r="88" spans="2:14" ht="12">
      <c r="B88" s="366"/>
      <c r="C88" s="366"/>
      <c r="D88" s="366"/>
      <c r="E88" s="366"/>
      <c r="F88" s="366"/>
      <c r="G88" s="366"/>
      <c r="H88" s="366"/>
      <c r="I88" s="366"/>
      <c r="J88" s="366"/>
      <c r="K88" s="366"/>
      <c r="L88" s="366"/>
      <c r="M88" s="366"/>
      <c r="N88" s="366"/>
    </row>
    <row r="89" spans="2:14" ht="12">
      <c r="B89" s="366"/>
      <c r="C89" s="366"/>
      <c r="D89" s="366"/>
      <c r="E89" s="366"/>
      <c r="F89" s="366"/>
      <c r="G89" s="366"/>
      <c r="H89" s="366"/>
      <c r="I89" s="366"/>
      <c r="J89" s="366"/>
      <c r="K89" s="366"/>
      <c r="L89" s="366"/>
      <c r="M89" s="366"/>
      <c r="N89" s="366"/>
    </row>
    <row r="90" spans="2:14" ht="12">
      <c r="B90" s="366"/>
      <c r="C90" s="366"/>
      <c r="D90" s="366"/>
      <c r="E90" s="366"/>
      <c r="F90" s="366"/>
      <c r="G90" s="366"/>
      <c r="H90" s="366"/>
      <c r="I90" s="366"/>
      <c r="J90" s="366"/>
      <c r="K90" s="366"/>
      <c r="L90" s="366"/>
      <c r="M90" s="366"/>
      <c r="N90" s="366"/>
    </row>
    <row r="91" spans="2:14" ht="12">
      <c r="B91" s="366"/>
      <c r="C91" s="366"/>
      <c r="D91" s="366"/>
      <c r="E91" s="366"/>
      <c r="F91" s="366"/>
      <c r="G91" s="366"/>
      <c r="H91" s="366"/>
      <c r="I91" s="366"/>
      <c r="J91" s="366"/>
      <c r="K91" s="366"/>
      <c r="L91" s="366"/>
      <c r="M91" s="366"/>
      <c r="N91" s="366"/>
    </row>
    <row r="92" spans="2:14" ht="12">
      <c r="B92" s="366"/>
      <c r="C92" s="366"/>
      <c r="D92" s="366"/>
      <c r="E92" s="366"/>
      <c r="F92" s="366"/>
      <c r="G92" s="366"/>
      <c r="H92" s="366"/>
      <c r="I92" s="366"/>
      <c r="J92" s="366"/>
      <c r="K92" s="366"/>
      <c r="L92" s="366"/>
      <c r="M92" s="366"/>
      <c r="N92" s="366"/>
    </row>
    <row r="93" spans="2:14" ht="12">
      <c r="B93" s="366"/>
      <c r="C93" s="366"/>
      <c r="D93" s="366"/>
      <c r="E93" s="366"/>
      <c r="F93" s="366"/>
      <c r="G93" s="366"/>
      <c r="H93" s="366"/>
      <c r="I93" s="366"/>
      <c r="J93" s="366"/>
      <c r="K93" s="366"/>
      <c r="L93" s="366"/>
      <c r="M93" s="366"/>
      <c r="N93" s="366"/>
    </row>
    <row r="94" spans="2:14" ht="12">
      <c r="B94" s="366"/>
      <c r="C94" s="366"/>
      <c r="D94" s="366"/>
      <c r="E94" s="366"/>
      <c r="F94" s="366"/>
      <c r="G94" s="366"/>
      <c r="H94" s="366"/>
      <c r="I94" s="366"/>
      <c r="J94" s="366"/>
      <c r="K94" s="366"/>
      <c r="L94" s="366"/>
      <c r="M94" s="366"/>
      <c r="N94" s="366"/>
    </row>
    <row r="95" spans="2:14" ht="12">
      <c r="B95" s="366"/>
      <c r="C95" s="366"/>
      <c r="D95" s="366"/>
      <c r="E95" s="366"/>
      <c r="F95" s="366"/>
      <c r="G95" s="366"/>
      <c r="H95" s="366"/>
      <c r="I95" s="366"/>
      <c r="J95" s="366"/>
      <c r="K95" s="366"/>
      <c r="L95" s="366"/>
      <c r="M95" s="366"/>
      <c r="N95" s="366"/>
    </row>
    <row r="96" spans="2:14" ht="12">
      <c r="B96" s="366"/>
      <c r="C96" s="366"/>
      <c r="D96" s="366"/>
      <c r="E96" s="366"/>
      <c r="F96" s="366"/>
      <c r="G96" s="366"/>
      <c r="H96" s="366"/>
      <c r="I96" s="366"/>
      <c r="J96" s="366"/>
      <c r="K96" s="366"/>
      <c r="L96" s="366"/>
      <c r="M96" s="366"/>
      <c r="N96" s="366"/>
    </row>
    <row r="97" spans="2:14" ht="12">
      <c r="B97" s="366"/>
      <c r="C97" s="366"/>
      <c r="D97" s="366"/>
      <c r="E97" s="366"/>
      <c r="F97" s="366"/>
      <c r="G97" s="366"/>
      <c r="H97" s="366"/>
      <c r="I97" s="366"/>
      <c r="J97" s="366"/>
      <c r="K97" s="366"/>
      <c r="L97" s="366"/>
      <c r="M97" s="366"/>
      <c r="N97" s="366"/>
    </row>
    <row r="98" spans="2:14" ht="12">
      <c r="B98" s="366"/>
      <c r="C98" s="366"/>
      <c r="D98" s="366"/>
      <c r="E98" s="366"/>
      <c r="F98" s="366"/>
      <c r="G98" s="366"/>
      <c r="H98" s="366"/>
      <c r="I98" s="366"/>
      <c r="J98" s="366"/>
      <c r="K98" s="366"/>
      <c r="L98" s="366"/>
      <c r="M98" s="366"/>
      <c r="N98" s="366"/>
    </row>
    <row r="99" spans="2:14" ht="12">
      <c r="B99" s="366"/>
      <c r="C99" s="366"/>
      <c r="D99" s="366"/>
      <c r="E99" s="366"/>
      <c r="F99" s="366"/>
      <c r="G99" s="366"/>
      <c r="H99" s="366"/>
      <c r="I99" s="366"/>
      <c r="J99" s="366"/>
      <c r="K99" s="366"/>
      <c r="L99" s="366"/>
      <c r="M99" s="366"/>
      <c r="N99" s="366"/>
    </row>
    <row r="100" spans="2:14" ht="12">
      <c r="B100" s="366"/>
      <c r="C100" s="366"/>
      <c r="D100" s="366"/>
      <c r="E100" s="366"/>
      <c r="F100" s="366"/>
      <c r="G100" s="366"/>
      <c r="H100" s="366"/>
      <c r="I100" s="366"/>
      <c r="J100" s="366"/>
      <c r="K100" s="366"/>
      <c r="L100" s="366"/>
      <c r="M100" s="366"/>
      <c r="N100" s="366"/>
    </row>
    <row r="101" spans="2:14" ht="12">
      <c r="B101" s="366"/>
      <c r="C101" s="366"/>
      <c r="D101" s="366"/>
      <c r="E101" s="366"/>
      <c r="F101" s="366"/>
      <c r="G101" s="366"/>
      <c r="H101" s="366"/>
      <c r="I101" s="366"/>
      <c r="J101" s="366"/>
      <c r="K101" s="366"/>
      <c r="L101" s="366"/>
      <c r="M101" s="366"/>
      <c r="N101" s="366"/>
    </row>
    <row r="102" spans="2:14" ht="12">
      <c r="B102" s="366"/>
      <c r="C102" s="366"/>
      <c r="D102" s="366"/>
      <c r="E102" s="366"/>
      <c r="F102" s="366"/>
      <c r="G102" s="366"/>
      <c r="H102" s="366"/>
      <c r="I102" s="366"/>
      <c r="J102" s="366"/>
      <c r="K102" s="366"/>
      <c r="L102" s="366"/>
      <c r="M102" s="366"/>
      <c r="N102" s="366"/>
    </row>
    <row r="103" spans="2:14" ht="12">
      <c r="B103" s="366"/>
      <c r="C103" s="366"/>
      <c r="D103" s="366"/>
      <c r="E103" s="366"/>
      <c r="F103" s="366"/>
      <c r="G103" s="366"/>
      <c r="H103" s="366"/>
      <c r="I103" s="366"/>
      <c r="J103" s="366"/>
      <c r="K103" s="366"/>
      <c r="L103" s="366"/>
      <c r="M103" s="366"/>
      <c r="N103" s="366"/>
    </row>
    <row r="104" spans="2:14" ht="12">
      <c r="B104" s="366"/>
      <c r="C104" s="366"/>
      <c r="D104" s="366"/>
      <c r="E104" s="366"/>
      <c r="F104" s="366"/>
      <c r="G104" s="366"/>
      <c r="H104" s="366"/>
      <c r="I104" s="366"/>
      <c r="J104" s="366"/>
      <c r="K104" s="366"/>
      <c r="L104" s="366"/>
      <c r="M104" s="366"/>
      <c r="N104" s="366"/>
    </row>
    <row r="105" spans="2:14" ht="12">
      <c r="B105" s="366"/>
      <c r="C105" s="366"/>
      <c r="D105" s="366"/>
      <c r="E105" s="366"/>
      <c r="F105" s="366"/>
      <c r="G105" s="366"/>
      <c r="H105" s="366"/>
      <c r="I105" s="366"/>
      <c r="J105" s="366"/>
      <c r="K105" s="366"/>
      <c r="L105" s="366"/>
      <c r="M105" s="366"/>
      <c r="N105" s="366"/>
    </row>
    <row r="106" spans="2:14" ht="12">
      <c r="B106" s="366"/>
      <c r="C106" s="366"/>
      <c r="D106" s="366"/>
      <c r="E106" s="366"/>
      <c r="F106" s="366"/>
      <c r="G106" s="366"/>
      <c r="H106" s="366"/>
      <c r="I106" s="366"/>
      <c r="J106" s="366"/>
      <c r="K106" s="366"/>
      <c r="L106" s="366"/>
      <c r="M106" s="366"/>
      <c r="N106" s="366"/>
    </row>
    <row r="107" spans="2:14" ht="12">
      <c r="B107" s="366"/>
      <c r="C107" s="366"/>
      <c r="D107" s="366"/>
      <c r="E107" s="366"/>
      <c r="F107" s="366"/>
      <c r="G107" s="366"/>
      <c r="H107" s="366"/>
      <c r="I107" s="366"/>
      <c r="J107" s="366"/>
      <c r="K107" s="366"/>
      <c r="L107" s="366"/>
      <c r="M107" s="366"/>
      <c r="N107" s="366"/>
    </row>
    <row r="108" spans="2:14" ht="12">
      <c r="B108" s="366"/>
      <c r="C108" s="366"/>
      <c r="D108" s="366"/>
      <c r="E108" s="366"/>
      <c r="F108" s="366"/>
      <c r="G108" s="366"/>
      <c r="H108" s="366"/>
      <c r="I108" s="366"/>
      <c r="J108" s="366"/>
      <c r="K108" s="366"/>
      <c r="L108" s="366"/>
      <c r="M108" s="366"/>
      <c r="N108" s="366"/>
    </row>
    <row r="109" spans="2:14" ht="12">
      <c r="B109" s="366"/>
      <c r="C109" s="366"/>
      <c r="D109" s="366"/>
      <c r="E109" s="366"/>
      <c r="F109" s="366"/>
      <c r="G109" s="366"/>
      <c r="H109" s="366"/>
      <c r="I109" s="366"/>
      <c r="J109" s="366"/>
      <c r="K109" s="366"/>
      <c r="L109" s="366"/>
      <c r="M109" s="366"/>
      <c r="N109" s="366"/>
    </row>
    <row r="110" spans="2:14" ht="12">
      <c r="B110" s="366"/>
      <c r="C110" s="366"/>
      <c r="D110" s="366"/>
      <c r="E110" s="366"/>
      <c r="F110" s="366"/>
      <c r="G110" s="366"/>
      <c r="H110" s="366"/>
      <c r="I110" s="366"/>
      <c r="J110" s="366"/>
      <c r="K110" s="366"/>
      <c r="L110" s="366"/>
      <c r="M110" s="366"/>
      <c r="N110" s="366"/>
    </row>
    <row r="111" spans="2:14" ht="12">
      <c r="B111" s="366"/>
      <c r="C111" s="366"/>
      <c r="D111" s="366"/>
      <c r="E111" s="366"/>
      <c r="F111" s="366"/>
      <c r="G111" s="366"/>
      <c r="H111" s="366"/>
      <c r="I111" s="366"/>
      <c r="J111" s="366"/>
      <c r="K111" s="366"/>
      <c r="L111" s="366"/>
      <c r="M111" s="366"/>
      <c r="N111" s="366"/>
    </row>
    <row r="112" spans="2:14" ht="12">
      <c r="B112" s="366"/>
      <c r="C112" s="366"/>
      <c r="D112" s="366"/>
      <c r="E112" s="366"/>
      <c r="F112" s="366"/>
      <c r="G112" s="366"/>
      <c r="H112" s="366"/>
      <c r="I112" s="366"/>
      <c r="J112" s="366"/>
      <c r="K112" s="366"/>
      <c r="L112" s="366"/>
      <c r="M112" s="366"/>
      <c r="N112" s="366"/>
    </row>
    <row r="113" spans="2:14" ht="12">
      <c r="B113" s="366"/>
      <c r="C113" s="366"/>
      <c r="D113" s="366"/>
      <c r="E113" s="366"/>
      <c r="F113" s="366"/>
      <c r="G113" s="366"/>
      <c r="H113" s="366"/>
      <c r="I113" s="366"/>
      <c r="J113" s="366"/>
      <c r="K113" s="366"/>
      <c r="L113" s="366"/>
      <c r="M113" s="366"/>
      <c r="N113" s="366"/>
    </row>
    <row r="114" spans="2:14" ht="12">
      <c r="B114" s="366"/>
      <c r="C114" s="366"/>
      <c r="D114" s="366"/>
      <c r="E114" s="366"/>
      <c r="F114" s="366"/>
      <c r="G114" s="366"/>
      <c r="H114" s="366"/>
      <c r="I114" s="366"/>
      <c r="J114" s="366"/>
      <c r="K114" s="366"/>
      <c r="L114" s="366"/>
      <c r="M114" s="366"/>
      <c r="N114" s="366"/>
    </row>
    <row r="115" spans="2:14" ht="12">
      <c r="B115" s="366"/>
      <c r="C115" s="366"/>
      <c r="D115" s="366"/>
      <c r="E115" s="366"/>
      <c r="F115" s="366"/>
      <c r="G115" s="366"/>
      <c r="H115" s="366"/>
      <c r="I115" s="366"/>
      <c r="J115" s="366"/>
      <c r="K115" s="366"/>
      <c r="L115" s="366"/>
      <c r="M115" s="366"/>
      <c r="N115" s="366"/>
    </row>
    <row r="116" spans="2:14" ht="12">
      <c r="B116" s="366"/>
      <c r="C116" s="366"/>
      <c r="D116" s="366"/>
      <c r="E116" s="366"/>
      <c r="F116" s="366"/>
      <c r="G116" s="366"/>
      <c r="H116" s="366"/>
      <c r="I116" s="366"/>
      <c r="J116" s="366"/>
      <c r="K116" s="366"/>
      <c r="L116" s="366"/>
      <c r="M116" s="366"/>
      <c r="N116" s="366"/>
    </row>
    <row r="117" spans="2:14" ht="12">
      <c r="B117" s="366"/>
      <c r="C117" s="366"/>
      <c r="D117" s="366"/>
      <c r="E117" s="366"/>
      <c r="F117" s="366"/>
      <c r="G117" s="366"/>
      <c r="H117" s="366"/>
      <c r="I117" s="366"/>
      <c r="J117" s="366"/>
      <c r="K117" s="366"/>
      <c r="L117" s="366"/>
      <c r="M117" s="366"/>
      <c r="N117" s="366"/>
    </row>
    <row r="118" spans="2:14" ht="12">
      <c r="B118" s="366"/>
      <c r="C118" s="366"/>
      <c r="D118" s="366"/>
      <c r="E118" s="366"/>
      <c r="F118" s="366"/>
      <c r="G118" s="366"/>
      <c r="H118" s="366"/>
      <c r="I118" s="366"/>
      <c r="J118" s="366"/>
      <c r="K118" s="366"/>
      <c r="L118" s="366"/>
      <c r="M118" s="366"/>
      <c r="N118" s="366"/>
    </row>
    <row r="119" spans="2:14" ht="12">
      <c r="B119" s="366"/>
      <c r="C119" s="366"/>
      <c r="D119" s="366"/>
      <c r="E119" s="366"/>
      <c r="F119" s="366"/>
      <c r="G119" s="366"/>
      <c r="H119" s="366"/>
      <c r="I119" s="366"/>
      <c r="J119" s="366"/>
      <c r="K119" s="366"/>
      <c r="L119" s="366"/>
      <c r="M119" s="366"/>
      <c r="N119" s="366"/>
    </row>
    <row r="120" spans="2:14" ht="12">
      <c r="B120" s="366"/>
      <c r="C120" s="366"/>
      <c r="D120" s="366"/>
      <c r="E120" s="366"/>
      <c r="F120" s="366"/>
      <c r="G120" s="366"/>
      <c r="H120" s="366"/>
      <c r="I120" s="366"/>
      <c r="J120" s="366"/>
      <c r="K120" s="366"/>
      <c r="L120" s="366"/>
      <c r="M120" s="366"/>
      <c r="N120" s="366"/>
    </row>
  </sheetData>
  <mergeCells count="15">
    <mergeCell ref="B3:B6"/>
    <mergeCell ref="I3:N3"/>
    <mergeCell ref="F4:F6"/>
    <mergeCell ref="G4:G6"/>
    <mergeCell ref="H4:H6"/>
    <mergeCell ref="I4:I6"/>
    <mergeCell ref="J4:J6"/>
    <mergeCell ref="K4:K6"/>
    <mergeCell ref="L4:L6"/>
    <mergeCell ref="M4:M6"/>
    <mergeCell ref="N4:N6"/>
    <mergeCell ref="C3:C6"/>
    <mergeCell ref="D3:D6"/>
    <mergeCell ref="E3:E6"/>
    <mergeCell ref="F3:H3"/>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昭和51年　山形県統計年鑑</dc:title>
  <dc:subject/>
  <dc:creator>山形県</dc:creator>
  <cp:keywords/>
  <dc:description/>
  <cp:lastModifiedBy>工藤　裕子</cp:lastModifiedBy>
  <cp:lastPrinted>2005-05-24T06:19:40Z</cp:lastPrinted>
  <dcterms:created xsi:type="dcterms:W3CDTF">2005-04-02T01:55:19Z</dcterms:created>
  <dcterms:modified xsi:type="dcterms:W3CDTF">2008-10-29T05:16:27Z</dcterms:modified>
  <cp:category/>
  <cp:version/>
  <cp:contentType/>
  <cp:contentStatus/>
</cp:coreProperties>
</file>